
<file path=[Content_Types].xml><?xml version="1.0" encoding="utf-8"?>
<Types xmlns="http://schemas.openxmlformats.org/package/2006/content-types">
  <Default Extension="jpg" ContentType="image/jpeg"/>
  <Default Extension="bin" ContentType="application/vnd.openxmlformats-officedocument.oleObject"/>
  <Default Extension="jpeg" ContentType="image/jpeg"/>
  <Default Extension="rels" ContentType="application/vnd.openxmlformats-package.relationships+xml"/>
  <Default Extension="xml" ContentType="application/xml"/>
  <Default Extension="png" ContentType="image/png"/>
  <Default Extension="wmf" ContentType="image/x-wmf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2"/>
  </bookViews>
  <sheets>
    <sheet name="RESUMO" sheetId="1" state="visible" r:id="rId2"/>
    <sheet name="BOLETIM DE MEDIÇÃO" sheetId="2" state="visible" r:id="rId3"/>
    <sheet name="ADM LOCAL" sheetId="3" state="visible" r:id="rId4"/>
    <sheet name="MEMORIA LIMPEZA " sheetId="4" state="hidden" r:id="rId5"/>
    <sheet name="LOTE 06" sheetId="5" state="hidden" r:id="rId6"/>
    <sheet name="LOTE 07" sheetId="6" state="hidden" r:id="rId7"/>
    <sheet name="LOTE 08" sheetId="7" state="hidden" r:id="rId8"/>
    <sheet name="LOTE 09 E 10" sheetId="8" state="hidden" r:id="rId9"/>
  </sheets>
  <externalReferences>
    <externalReference r:id="rId1"/>
  </externalReferences>
  <definedNames>
    <definedName name="_xlnm.Print_Area" localSheetId="0">RESUMO!$A$1:$J$22</definedName>
    <definedName name="_xlnm._FilterDatabase" localSheetId="1" hidden="1">'BOLETIM DE MEDIÇÃO'!$A$10:$R$182</definedName>
    <definedName name="_xlnm.Print_Area" localSheetId="1">'BOLETIM DE MEDIÇÃO'!$A$1:$Q$183</definedName>
    <definedName name="Print_Titles" localSheetId="1">'BOLETIM DE MEDIÇÃO'!$1:$10</definedName>
    <definedName name="acumulado" localSheetId="2">#REF!</definedName>
    <definedName name="Aq_ASF" localSheetId="2">#REF!</definedName>
    <definedName name="_xlnm.Print_Area" localSheetId="2">'ADM LOCAL'!$A$1:$D$19</definedName>
    <definedName name="Cabecalho" localSheetId="2">#REF!</definedName>
    <definedName name="Carga_SO" localSheetId="2">#REF!</definedName>
    <definedName name="edital" localSheetId="2">#REF!</definedName>
    <definedName name="extensao" localSheetId="2">#REF!</definedName>
    <definedName name="firma1" localSheetId="2">#REF!</definedName>
    <definedName name="firma2" localSheetId="2">#REF!</definedName>
    <definedName name="HM" localSheetId="2">#REF!</definedName>
    <definedName name="I" localSheetId="2">#REF!</definedName>
    <definedName name="lote" localSheetId="2">#REF!</definedName>
    <definedName name="mes" localSheetId="2">#REF!</definedName>
    <definedName name="resumo2" localSheetId="2">#REF!</definedName>
    <definedName name="rodovia" localSheetId="2">#REF!</definedName>
    <definedName name="SD" localSheetId="2">#REF!</definedName>
    <definedName name="SINALIZAÇÃO" localSheetId="2">#REF!</definedName>
    <definedName name="SO" localSheetId="2">#REF!</definedName>
    <definedName name="SP" localSheetId="2">#REF!</definedName>
    <definedName name="ST" localSheetId="2">#REF!</definedName>
    <definedName name="ST_HM" localSheetId="2">#REF!</definedName>
    <definedName name="ST_SO" localSheetId="2">#REF!</definedName>
    <definedName name="ST_SP" localSheetId="2">#REF!</definedName>
    <definedName name="ST_ST" localSheetId="2">#REF!</definedName>
    <definedName name="Sub_GERAL" localSheetId="2">#REF!</definedName>
    <definedName name="subtrecho" localSheetId="2">#REF!</definedName>
    <definedName name="TABELA_SD" localSheetId="2">#REF!</definedName>
    <definedName name="TABELA_SO" localSheetId="2">#REF!</definedName>
    <definedName name="TABELA_SP" localSheetId="2">#REF!</definedName>
    <definedName name="TABELA_ST" localSheetId="2">#REF!</definedName>
    <definedName name="Transporte_ASF" localSheetId="2">#REF!</definedName>
    <definedName name="Transporte_da_folha_anterior" localSheetId="2">#REF!</definedName>
    <definedName name="transporte_massa" localSheetId="2">#REF!</definedName>
    <definedName name="Transporte_SO" localSheetId="2">#REF!</definedName>
    <definedName name="Transporte_SP" localSheetId="2">#REF!</definedName>
    <definedName name="Transportr_ST" localSheetId="2">#REF!</definedName>
    <definedName name="trecho" localSheetId="2">#REF!</definedName>
    <definedName name="acumulado" localSheetId="3">#REF!</definedName>
    <definedName name="Aq_ASF" localSheetId="3">#REF!</definedName>
    <definedName name="_xlnm.Print_Area" localSheetId="3">'MEMORIA LIMPEZA '!$A$1:$D$48</definedName>
    <definedName name="Cabecalho" localSheetId="3">#REF!</definedName>
    <definedName name="Carga_SO" localSheetId="3">#REF!</definedName>
    <definedName name="edital" localSheetId="3">#REF!</definedName>
    <definedName name="extensao" localSheetId="3">#REF!</definedName>
    <definedName name="firma1" localSheetId="3">#REF!</definedName>
    <definedName name="firma2" localSheetId="3">#REF!</definedName>
    <definedName name="HM" localSheetId="3">#REF!</definedName>
    <definedName name="I" localSheetId="3">#REF!</definedName>
    <definedName name="lote" localSheetId="3">#REF!</definedName>
    <definedName name="mes" localSheetId="3">#REF!</definedName>
    <definedName name="resumo2" localSheetId="3">#REF!</definedName>
    <definedName name="rodovia" localSheetId="3">#REF!</definedName>
    <definedName name="SD" localSheetId="3">#REF!</definedName>
    <definedName name="SINALIZAÇÃO" localSheetId="3">#REF!</definedName>
    <definedName name="SO" localSheetId="3">#REF!</definedName>
    <definedName name="SP" localSheetId="3">#REF!</definedName>
    <definedName name="ST" localSheetId="3">#REF!</definedName>
    <definedName name="ST_HM" localSheetId="3">#REF!</definedName>
    <definedName name="ST_SO" localSheetId="3">#REF!</definedName>
    <definedName name="ST_SP" localSheetId="3">#REF!</definedName>
    <definedName name="ST_ST" localSheetId="3">#REF!</definedName>
    <definedName name="Sub_GERAL" localSheetId="3">#REF!</definedName>
    <definedName name="subtrecho" localSheetId="3">#REF!</definedName>
    <definedName name="TABELA_SD" localSheetId="3">#REF!</definedName>
    <definedName name="TABELA_SO" localSheetId="3">#REF!</definedName>
    <definedName name="TABELA_SP" localSheetId="3">#REF!</definedName>
    <definedName name="TABELA_ST" localSheetId="3">#REF!</definedName>
    <definedName name="Transporte_ASF" localSheetId="3">#REF!</definedName>
    <definedName name="Transporte_da_folha_anterior" localSheetId="3">#REF!</definedName>
    <definedName name="transporte_massa" localSheetId="3">#REF!</definedName>
    <definedName name="Transporte_SO" localSheetId="3">#REF!</definedName>
    <definedName name="Transporte_SP" localSheetId="3">#REF!</definedName>
    <definedName name="Transportr_ST" localSheetId="3">#REF!</definedName>
    <definedName name="trecho" localSheetId="3">#REF!</definedName>
    <definedName name="_xlnm.Print_Area" localSheetId="4">'LOTE 06'!$A$1:$I$26</definedName>
    <definedName name="_xlnm.Print_Area" localSheetId="6">'LOTE 08'!$A$1:$J$29</definedName>
    <definedName name="_xlnm.Print_Area" localSheetId="7">'LOTE 09 E 10'!$A$1:$J$27</definedName>
    <definedName name="acumulado">#REF!</definedName>
    <definedName name="ACUMULADO2">#REF!</definedName>
    <definedName name="Aq_ASF">#REF!</definedName>
    <definedName name="Cabecalho">#REF!</definedName>
    <definedName name="CABEÇALHO2">#REF!</definedName>
    <definedName name="Carga_SO">#REF!</definedName>
    <definedName name="database">#REF!</definedName>
    <definedName name="edital">#REF!</definedName>
    <definedName name="equipamento">#REF!</definedName>
    <definedName name="extensao">#REF!</definedName>
    <definedName name="firma1">#REF!</definedName>
    <definedName name="firma2">#REF!</definedName>
    <definedName name="HM">#REF!</definedName>
    <definedName name="I">#REF!</definedName>
    <definedName name="lote">#REF!</definedName>
    <definedName name="material">#REF!</definedName>
    <definedName name="mes">#REF!</definedName>
    <definedName name="resumo2">#REF!</definedName>
    <definedName name="rodovia">#REF!</definedName>
    <definedName name="SD">#REF!</definedName>
    <definedName name="servico">#REF!</definedName>
    <definedName name="SINALIZAÇÃO">#REF!</definedName>
    <definedName name="SO">#REF!</definedName>
    <definedName name="SP">#REF!</definedName>
    <definedName name="ST">#REF!</definedName>
    <definedName name="ST_HM">#REF!</definedName>
    <definedName name="ST_SO">#REF!</definedName>
    <definedName name="ST_SP">#REF!</definedName>
    <definedName name="ST_ST">#REF!</definedName>
    <definedName name="Sub_GERAL">#REF!</definedName>
    <definedName name="subtrecho">#REF!</definedName>
    <definedName name="TABELA_SD">#REF!</definedName>
    <definedName name="TABELA_SO">#REF!</definedName>
    <definedName name="TABELA_SP">#REF!</definedName>
    <definedName name="TABELA_ST">#REF!</definedName>
    <definedName name="Transporte_ASF">#REF!</definedName>
    <definedName name="Transporte_da_folha_anterior">#REF!</definedName>
    <definedName name="transporte_massa">#REF!</definedName>
    <definedName name="Transporte_SO">#REF!</definedName>
    <definedName name="Transporte_SP">#REF!</definedName>
    <definedName name="Transportr_ST">#REF!</definedName>
    <definedName name="trecho">#REF!</definedName>
  </definedName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<sst xmlns="http://schemas.openxmlformats.org/spreadsheetml/2006/main" count="466" uniqueCount="466">
  <si>
    <t xml:space="preserve">NOVATEC Construções e Empeendimentos Ltda.
Rua José de Alencar, nº  916 sala 703 Ilha do Leite Recife-PE CNPJ : 00.338.885/0001-33</t>
  </si>
  <si>
    <t xml:space="preserve">Objeto: Execução das obras e serviços de terraplenagem, drenagem e pavimentação de vias de acesso ao Distrito Industrial do Município de São Cristóvão/SE, sob o regime de empreitada por preço unitário. </t>
  </si>
  <si>
    <t>Local:</t>
  </si>
  <si>
    <t xml:space="preserve">Município de São Cristóvão/ SE</t>
  </si>
  <si>
    <t>Período:</t>
  </si>
  <si>
    <t>Contrato:</t>
  </si>
  <si>
    <t xml:space="preserve">CT 076/2023</t>
  </si>
  <si>
    <t xml:space="preserve">Ordem de serviço: 15/10/2024</t>
  </si>
  <si>
    <t>BM:</t>
  </si>
  <si>
    <t xml:space="preserve">PLANILHA RESUMO </t>
  </si>
  <si>
    <t>Entidade:</t>
  </si>
  <si>
    <t xml:space="preserve">Prefeitura Municipal de São Cristóvão</t>
  </si>
  <si>
    <t>Edital:</t>
  </si>
  <si>
    <t xml:space="preserve">Concorrência Nº 002/2023</t>
  </si>
  <si>
    <t>ITEM</t>
  </si>
  <si>
    <t>DESCRIÇÃO</t>
  </si>
  <si>
    <t>CONTRATADO</t>
  </si>
  <si>
    <t xml:space="preserve">ACUM. ANTERIOR</t>
  </si>
  <si>
    <t xml:space="preserve">MEDIDO MÊS</t>
  </si>
  <si>
    <t xml:space="preserve">ACUM. ATÉ PERÍODO</t>
  </si>
  <si>
    <t>SALDO</t>
  </si>
  <si>
    <t xml:space="preserve">(%) DO PERÍODO</t>
  </si>
  <si>
    <t xml:space="preserve">(%) ACUMULADO</t>
  </si>
  <si>
    <t xml:space="preserve">(%) À MEDIR</t>
  </si>
  <si>
    <t>01</t>
  </si>
  <si>
    <t xml:space="preserve">ADMINISTRAÇÃO DO EMPREENDIMENTO</t>
  </si>
  <si>
    <t>01.01</t>
  </si>
  <si>
    <t xml:space="preserve">ADMINISTRAÇÃO LOCAL </t>
  </si>
  <si>
    <t>02</t>
  </si>
  <si>
    <t xml:space="preserve">CANTEIRO DA OBRA</t>
  </si>
  <si>
    <t>03.01</t>
  </si>
  <si>
    <t>TERRAPLENAGEM</t>
  </si>
  <si>
    <t>03.02</t>
  </si>
  <si>
    <t xml:space="preserve">DRENAGEM PLUVIAL</t>
  </si>
  <si>
    <t>04</t>
  </si>
  <si>
    <t>PAVIMENTAÇÃO</t>
  </si>
  <si>
    <t>05</t>
  </si>
  <si>
    <t xml:space="preserve">SINALIZAÇÃO VIÁRIA</t>
  </si>
  <si>
    <t xml:space="preserve">TOTAL DO ORÇAMENTO</t>
  </si>
  <si>
    <t xml:space="preserve">OBJETO: Execução das obras e serviços de terraplenagem, drenagem e pavimentação de vias do Distrito Industrial do Município de São Cristóvão/SE.</t>
  </si>
  <si>
    <t xml:space="preserve">BOLETIM DE MEDIÇÃO</t>
  </si>
  <si>
    <t>CONTRANTE:</t>
  </si>
  <si>
    <t>CONTRATO:</t>
  </si>
  <si>
    <t xml:space="preserve">Nº 076/2023</t>
  </si>
  <si>
    <t>PERÍODO:</t>
  </si>
  <si>
    <t xml:space="preserve">10/08/2026 a31/08/2026</t>
  </si>
  <si>
    <t>CÓDIGO</t>
  </si>
  <si>
    <t>QUANTITATIVO</t>
  </si>
  <si>
    <t xml:space="preserve">PREÇO UNIT</t>
  </si>
  <si>
    <t>VALOR</t>
  </si>
  <si>
    <t>PERC.</t>
  </si>
  <si>
    <t>UND</t>
  </si>
  <si>
    <t>QTD</t>
  </si>
  <si>
    <t xml:space="preserve">DO PERÍODO</t>
  </si>
  <si>
    <t xml:space="preserve">ACUM. TOTAL</t>
  </si>
  <si>
    <t xml:space="preserve">P UNIT S/ BDI</t>
  </si>
  <si>
    <t xml:space="preserve">ACUM. ATÉ O PERÍODO</t>
  </si>
  <si>
    <t/>
  </si>
  <si>
    <t xml:space="preserve">ADMINISTRAÇÃO LOCAL</t>
  </si>
  <si>
    <t>01.01.01</t>
  </si>
  <si>
    <t>EQDIR</t>
  </si>
  <si>
    <t xml:space="preserve">Equipe Dirigente</t>
  </si>
  <si>
    <t>UN</t>
  </si>
  <si>
    <t>01.01.02</t>
  </si>
  <si>
    <t>MACANT</t>
  </si>
  <si>
    <t xml:space="preserve">Manutenção do Canteiro</t>
  </si>
  <si>
    <t>01.01.03</t>
  </si>
  <si>
    <t>EQUIAP</t>
  </si>
  <si>
    <t xml:space="preserve">Equipamentos de Apoio à Produção</t>
  </si>
  <si>
    <t>01.02</t>
  </si>
  <si>
    <t xml:space="preserve">MOBILIZAÇÃO E DESMOBILIZAÇÃO DE EQUIPAMENTOS</t>
  </si>
  <si>
    <t>01.02.01</t>
  </si>
  <si>
    <t>10434/ORSE</t>
  </si>
  <si>
    <t xml:space="preserve">CAMINHÃO CARROCERIA DE MADEIRA 9 T - FONTE:DNIT</t>
  </si>
  <si>
    <t>H</t>
  </si>
  <si>
    <t>02.01</t>
  </si>
  <si>
    <t xml:space="preserve">LIMPEZA DE TERRENO</t>
  </si>
  <si>
    <t>02.01.01</t>
  </si>
  <si>
    <t>00004/ORSE</t>
  </si>
  <si>
    <t xml:space="preserve">LIMPEZA MECANIZADA DO TERRENO C/ TRATOR ESTEIRA (VEGETAÇÃO RASTEIRA) INCLUSIVE CARGA E TRANSPORTE - DMT ATÉ 1 KM</t>
  </si>
  <si>
    <t>M2</t>
  </si>
  <si>
    <t>02.01.02</t>
  </si>
  <si>
    <t>02496/ORSE</t>
  </si>
  <si>
    <t xml:space="preserve">REGULARIZAÇÃO MECANIZADA DE ÁREAS</t>
  </si>
  <si>
    <t>02.02</t>
  </si>
  <si>
    <t xml:space="preserve">REVESTIMENTO PRIMÁRIO e=0,1</t>
  </si>
  <si>
    <t>02.02.01</t>
  </si>
  <si>
    <t>11722/ORSE</t>
  </si>
  <si>
    <t xml:space="preserve">MATERIAL PARA SUB-BASE, CBR&gt;20, ADQUIRIDO SOLTO NA JAZIDA, INCLUSIVE CARGA, EXCLUSIVE TRANSPORTE</t>
  </si>
  <si>
    <t>M3</t>
  </si>
  <si>
    <t>02.02.02</t>
  </si>
  <si>
    <t>5914359</t>
  </si>
  <si>
    <t xml:space="preserve">Transporte com caminhão basculante de 10 m³ - rodovia em leito natural (SICRO 5914359)</t>
  </si>
  <si>
    <t>t.km</t>
  </si>
  <si>
    <t>02.02.03</t>
  </si>
  <si>
    <t>02521/ORSE</t>
  </si>
  <si>
    <t xml:space="preserve">COMPACTAÇÃO DE ATERROS, COM ROLO VIBRATÓRIO, A 95% DO PROCTOR NORMAL</t>
  </si>
  <si>
    <t>02.03</t>
  </si>
  <si>
    <t xml:space="preserve">TAPUME /PLACA</t>
  </si>
  <si>
    <t>02.03.01</t>
  </si>
  <si>
    <t>00051/ORSE</t>
  </si>
  <si>
    <t xml:space="preserve">PLACA DE OBRA EM CHAPA AÇO GALVANIZADO, INSTALADA</t>
  </si>
  <si>
    <t>02.03.02</t>
  </si>
  <si>
    <t>09142/ORSE</t>
  </si>
  <si>
    <t xml:space="preserve">TAPUME EM CHAPA OSB LP (2,20X1,22M), ESP = 10MM (1 USO)</t>
  </si>
  <si>
    <t>02.04</t>
  </si>
  <si>
    <t>BARRACÕES</t>
  </si>
  <si>
    <t>02.04.01</t>
  </si>
  <si>
    <t>00054/ORSE</t>
  </si>
  <si>
    <t xml:space="preserve">BARRACÃO PARA ESCRITÓRIO DE OBRA PORTE MÉDIO S=43,56M2 COM MATERIAIS NOVOS</t>
  </si>
  <si>
    <t>02.04.02</t>
  </si>
  <si>
    <t>00062/ORSE</t>
  </si>
  <si>
    <t xml:space="preserve">BARRACÃO FECHADO PORTE PEQUENO PARA DEPÓSITO DE CIMENTO E ALMOXARIFADO (S=38,72 M2) COM MATERIAIS NOVOS</t>
  </si>
  <si>
    <t>02.04.03</t>
  </si>
  <si>
    <t>00061/ORSE</t>
  </si>
  <si>
    <t xml:space="preserve">BARRACÃO ABERTO PARA REFEITÓRIO DE OBRA (CAPACIDADE 24 REFEIÇÕES SIMULTÂNEAS)-S=61,60M2 COM MATERIAIS NOVOS</t>
  </si>
  <si>
    <t>02.04.04</t>
  </si>
  <si>
    <t>10184/ORSE</t>
  </si>
  <si>
    <t xml:space="preserve">BARRACÃO PARA BANHEIRO E VESTIÁRIO DE OBRA, S=35,10M², CAPACIDADE 20 OPERÁRIOS COM MATERIAIS NOVOS</t>
  </si>
  <si>
    <t>02.05</t>
  </si>
  <si>
    <t xml:space="preserve">LIGAÇÕES PROVISÓRIAS</t>
  </si>
  <si>
    <t>02.05.01</t>
  </si>
  <si>
    <t>06096/ORSE</t>
  </si>
  <si>
    <t xml:space="preserve">LIGAÇÃO EM MURETA, COM FORNECIMENTO DE MATERIAL, INCLUSIVE MURETA E HIDRÔMETRO, REDE DN 50MM</t>
  </si>
  <si>
    <t>02.05.02</t>
  </si>
  <si>
    <t>41598</t>
  </si>
  <si>
    <t xml:space="preserve">ENTRADA PROVISORIA DE ENERGIA ELETRICA AEREA TRIFASICA 40A EM POSTO DE MADEIRA</t>
  </si>
  <si>
    <t>02.05.03</t>
  </si>
  <si>
    <t>01711/ORSE</t>
  </si>
  <si>
    <t xml:space="preserve">FOSSA SÉPTICA PRÉ-MOLDADA, TIPO OMS, CAPACIDADE 30 PESSOAS (V=2710 LITROS)</t>
  </si>
  <si>
    <t>02.05.04</t>
  </si>
  <si>
    <t>01747/ORSE</t>
  </si>
  <si>
    <t xml:space="preserve">SUMIDOURO PAREDES COM BLOCOS CERÂMICOS 6 FUROS E DIMENSÕES INTERNAS DE 3,00 X 1,50 X 1,50 M</t>
  </si>
  <si>
    <t>02.05.05</t>
  </si>
  <si>
    <t>10390/ORSE</t>
  </si>
  <si>
    <t xml:space="preserve">ALUGUEL DE BANHEIRO QUÍMICO, COM LIMPEZAS DIÁRIAS</t>
  </si>
  <si>
    <t>MÊS</t>
  </si>
  <si>
    <t>03</t>
  </si>
  <si>
    <t xml:space="preserve">TERRAPLENAGEM  E DRENAGEM</t>
  </si>
  <si>
    <t>03.01.01</t>
  </si>
  <si>
    <t xml:space="preserve">PAVIMENTAÇÃO DO ACESSO</t>
  </si>
  <si>
    <t>03.01.01.01</t>
  </si>
  <si>
    <t xml:space="preserve">Serviços Preliminares</t>
  </si>
  <si>
    <t>03.01.01.01.01</t>
  </si>
  <si>
    <t>02548/ORSE</t>
  </si>
  <si>
    <t xml:space="preserve">LOCAÇÃO DE SERVIÇOS DE TERRAPLENAGEM DE OBRAS CIVIS</t>
  </si>
  <si>
    <t>03.01.01.01.02</t>
  </si>
  <si>
    <t>02492/ORSE</t>
  </si>
  <si>
    <t xml:space="preserve">DESMATAMENTO, DESTOCAMENTO DE ÁRVORES DE DIÂMETRO DE 0,15 A 0,30M</t>
  </si>
  <si>
    <t>03.01.01.01.03</t>
  </si>
  <si>
    <t>03.01.01.02</t>
  </si>
  <si>
    <t xml:space="preserve">Corte e Aterro</t>
  </si>
  <si>
    <t>03.01.01.02.01</t>
  </si>
  <si>
    <t>02533/ORSE</t>
  </si>
  <si>
    <t xml:space="preserve">ESPALHAMENTO DE MATERIAL DE 1ª CATEGORIA C/ TRATOR ESTEIRA CAT - D-6 OU SIMILAR</t>
  </si>
  <si>
    <t>m3</t>
  </si>
  <si>
    <t>03.01.01.02.02</t>
  </si>
  <si>
    <t>5502978</t>
  </si>
  <si>
    <t xml:space="preserve">Compactação de aterros a 100% do Proctor normal (SICRO 5502978)</t>
  </si>
  <si>
    <t>03.01.01.02.03</t>
  </si>
  <si>
    <t>5501710</t>
  </si>
  <si>
    <t xml:space="preserve">Escavação, carga e transporte em material de 1ª categoria - DMT de 50 m (SICRO 5501710 )</t>
  </si>
  <si>
    <t>03.01.01.02.04</t>
  </si>
  <si>
    <t>5501875</t>
  </si>
  <si>
    <t xml:space="preserve">Escavação, carga e transporte de material de 1ª categoria - DMT de 50 a 200 m - caminho de serviço em leito natural - com carregadeira e caminhão basculante de 14 m³ (SICRO 5501875)</t>
  </si>
  <si>
    <t>03.01.01.02.05</t>
  </si>
  <si>
    <t>5915320</t>
  </si>
  <si>
    <t xml:space="preserve">Transporte de material de 1º cat com caminhão basculante, revestimento primário (SICRO 5915320 )</t>
  </si>
  <si>
    <t>03.01.01.02.06</t>
  </si>
  <si>
    <t>04986/ORSE</t>
  </si>
  <si>
    <t xml:space="preserve">Carga mecânica de material de 1ª categoria</t>
  </si>
  <si>
    <t>03.01.01.02.07</t>
  </si>
  <si>
    <t>5501876</t>
  </si>
  <si>
    <t xml:space="preserve">Escavação, carga e transporte de material de 1ª categoria - DMT de 200 a 400 m - caminho de serviço em leito natural - com carregadeira e caminhão basculante de 14 m³ (SICRO 5501876)</t>
  </si>
  <si>
    <t>03.01.01.02.08</t>
  </si>
  <si>
    <t>5501877</t>
  </si>
  <si>
    <t xml:space="preserve">Escavação, carga e transporte de material de 1ª categoria - DMT de 400 a 600 m - caminho de serviço em leito natural - com carregadeira e caminhão basculante de 14 M³</t>
  </si>
  <si>
    <t>03.01.02</t>
  </si>
  <si>
    <t xml:space="preserve">LOTE 05</t>
  </si>
  <si>
    <t>03.01.02.01</t>
  </si>
  <si>
    <t>03.01.02.02</t>
  </si>
  <si>
    <t>03.01.02.03</t>
  </si>
  <si>
    <t xml:space="preserve">Escavação, carga e transporte em material de 1ª categoria - DMT de 50 m (SICRO 5501710)</t>
  </si>
  <si>
    <t>03.01.02.04</t>
  </si>
  <si>
    <t>03.01.02.05</t>
  </si>
  <si>
    <t xml:space="preserve">Escavação, carga e transporte de material de 1ª categoria - DMT de 200 a 400 m - caminho de serviço em leito natural - com carregadeira e caminhão basculante de 14 m³ (SICRO 5501876 )</t>
  </si>
  <si>
    <t>03.01.02.06</t>
  </si>
  <si>
    <t>03.01.02.07</t>
  </si>
  <si>
    <t>03.01.02.08</t>
  </si>
  <si>
    <t xml:space="preserve">Transporte de material de 1º cat  com caminhão basculante, revestimento primário (SICRO 5915320)</t>
  </si>
  <si>
    <t>03.01.03</t>
  </si>
  <si>
    <t xml:space="preserve">LOTE 06</t>
  </si>
  <si>
    <t>03.01.03.01</t>
  </si>
  <si>
    <t>03.01.03.02</t>
  </si>
  <si>
    <t>03.01.03.03</t>
  </si>
  <si>
    <t>03.01.03.04</t>
  </si>
  <si>
    <t>03.01.03.05</t>
  </si>
  <si>
    <t>03.01.03.06</t>
  </si>
  <si>
    <t>03.01.03.07</t>
  </si>
  <si>
    <t>03.01.03.08</t>
  </si>
  <si>
    <t>03.01.04</t>
  </si>
  <si>
    <t xml:space="preserve">LOTE 07</t>
  </si>
  <si>
    <t>03.01.04.01</t>
  </si>
  <si>
    <t>03.01.04.02</t>
  </si>
  <si>
    <t>03.01.04.03</t>
  </si>
  <si>
    <t>03.01.04.04</t>
  </si>
  <si>
    <t>03.01.04.05</t>
  </si>
  <si>
    <t>M³</t>
  </si>
  <si>
    <t>03.01.04.06</t>
  </si>
  <si>
    <t>03.01.04.07</t>
  </si>
  <si>
    <t>03.01.04.08</t>
  </si>
  <si>
    <t>03.01.05</t>
  </si>
  <si>
    <t xml:space="preserve">LOTE 08</t>
  </si>
  <si>
    <t>03.01.05.01</t>
  </si>
  <si>
    <t>03.01.05.02</t>
  </si>
  <si>
    <t>03.01.05.03</t>
  </si>
  <si>
    <t>03.01.05.04</t>
  </si>
  <si>
    <t>03.01.05.05</t>
  </si>
  <si>
    <t>03.01.05.06</t>
  </si>
  <si>
    <t>03.01.05.07</t>
  </si>
  <si>
    <t>03.01.05.08</t>
  </si>
  <si>
    <t>03.01.05.09</t>
  </si>
  <si>
    <t xml:space="preserve">COMPACTAÇÃO DE ATERROS A 100% DO PROCTOR NORMAL</t>
  </si>
  <si>
    <t>03.01.06</t>
  </si>
  <si>
    <t xml:space="preserve">LOTE 09 e 10</t>
  </si>
  <si>
    <t>03.01.06.01</t>
  </si>
  <si>
    <t>03.01.06.02</t>
  </si>
  <si>
    <t>03.01.06.03</t>
  </si>
  <si>
    <t>03.01.06.04</t>
  </si>
  <si>
    <t xml:space="preserve">Escavação, carga e transporte de material de 1ª categoria - DMT de 50 a 200 m - caminho de serviço em leito natural - com carregadeira e caminhão basculante de 14 m³ (SICRO 5501875 JULHO/2022)</t>
  </si>
  <si>
    <t>03.01.06.05</t>
  </si>
  <si>
    <t>03.01.06.06</t>
  </si>
  <si>
    <t>03.01.06.07</t>
  </si>
  <si>
    <t xml:space="preserve">Transporte de material de 1º cat com caminhão basculante, revestimento primário (SICRO 5915320)</t>
  </si>
  <si>
    <t>03.01.07</t>
  </si>
  <si>
    <t xml:space="preserve">LOTE 11</t>
  </si>
  <si>
    <t>03.01.07.01</t>
  </si>
  <si>
    <t>03.01.07.02</t>
  </si>
  <si>
    <t>03.01.07.03</t>
  </si>
  <si>
    <t>03.01.07.04</t>
  </si>
  <si>
    <t>03.01.07.05</t>
  </si>
  <si>
    <t>03.01.07.06</t>
  </si>
  <si>
    <t>03.01.07.07</t>
  </si>
  <si>
    <t>03.01.08</t>
  </si>
  <si>
    <t xml:space="preserve">LOTE 12</t>
  </si>
  <si>
    <t>03.01.08.01</t>
  </si>
  <si>
    <t>03.01.08.02</t>
  </si>
  <si>
    <t>03.01.08.03</t>
  </si>
  <si>
    <t>03.01.08.04</t>
  </si>
  <si>
    <t>03.01.08.05</t>
  </si>
  <si>
    <t>03.01.08.06</t>
  </si>
  <si>
    <t>03.01.08.07</t>
  </si>
  <si>
    <t>03.01.09</t>
  </si>
  <si>
    <t xml:space="preserve">LOTE 13</t>
  </si>
  <si>
    <t>03.01.09.01</t>
  </si>
  <si>
    <t>03.01.09.02</t>
  </si>
  <si>
    <t>03.01.09.03</t>
  </si>
  <si>
    <t>03.01.09.04</t>
  </si>
  <si>
    <t>03.01.09.05</t>
  </si>
  <si>
    <t>03.01.09.06</t>
  </si>
  <si>
    <t>03.01.09.07</t>
  </si>
  <si>
    <t>03.02.01</t>
  </si>
  <si>
    <t>02663/ORSE</t>
  </si>
  <si>
    <t xml:space="preserve">LOCAÇÃO DE REDE DE DRENAGEM</t>
  </si>
  <si>
    <t>M</t>
  </si>
  <si>
    <t>03.02.02</t>
  </si>
  <si>
    <t>102279</t>
  </si>
  <si>
    <t xml:space="preserve">ESCAVAÇÃO MECANIZADA DE VALA COM PROF. ATÉ 1,5 M (MÉDIA MONTANTE E JUSANTE/UMA COMPOSIÇÃO POR TRECHO), ESCAVADEIRA (0,8 M3),LARG. MENOR QUE 1,5 M, EM SOLO DE 1A CATEGORIA, LOCAIS COM BAIXO NÍVEL DE INTERFERÊNCIA. AF_02/2021</t>
  </si>
  <si>
    <t>03.02.03</t>
  </si>
  <si>
    <t>02660/ORSE</t>
  </si>
  <si>
    <t xml:space="preserve">APILOAMENTO MANUAL DE FUNDO DE VALA</t>
  </si>
  <si>
    <t>03.02.04</t>
  </si>
  <si>
    <t>06316/ORSE</t>
  </si>
  <si>
    <t xml:space="preserve">LASTRO DE AREIA</t>
  </si>
  <si>
    <t>03.02.05</t>
  </si>
  <si>
    <t>02676/ORSE</t>
  </si>
  <si>
    <t xml:space="preserve">FORNECIMENTO E ASSENTAMENTO DE TUBO DE CONCRETO ARMADO CA2 D=0,60 M</t>
  </si>
  <si>
    <t>03.02.06</t>
  </si>
  <si>
    <t>02675/ORSE</t>
  </si>
  <si>
    <t xml:space="preserve">FORNECIMENTO E ASSENTAMENTO DE TUBO DE CONCRETO ARMADO CA2 D=0,40 M</t>
  </si>
  <si>
    <t>03.02.07</t>
  </si>
  <si>
    <t>02823/ORSE</t>
  </si>
  <si>
    <t xml:space="preserve">BOCA DE LOBO DUPLA, EM ALVENARIA DE TIJOLOS MACIÇOS ESP . = 0,18M, ALTURA ENTRE 1,01 E 1,50M</t>
  </si>
  <si>
    <t>03.02.08</t>
  </si>
  <si>
    <t>02717/ORSE</t>
  </si>
  <si>
    <t xml:space="preserve">POÇO DE VISITA EM ALVENARIA TIJ. MACIÇOS ESP. = 0,20M, DIM. INT. = 1.50 X 1.50 X 1.20M, LAJE SUP.C.A. ESP. = 0,15M, INCLUSIVE TAM</t>
  </si>
  <si>
    <t>03.02.09</t>
  </si>
  <si>
    <t>0310</t>
  </si>
  <si>
    <t xml:space="preserve">Boca de lobo tripla, em alvenaria de tijolos maciços esp . = 0,18m, altura entre 1,01 e 1,50m - R1</t>
  </si>
  <si>
    <t>03.02.10</t>
  </si>
  <si>
    <t>00069/ORSE</t>
  </si>
  <si>
    <t xml:space="preserve">REATERRO MANUAL DE VALAS OU ÁREAS, COMPACTADO MANUALMENTE A 95% DO PN, COM PLACA VIBRATÓRIA</t>
  </si>
  <si>
    <t>03.02.11</t>
  </si>
  <si>
    <t>03444/ORSE</t>
  </si>
  <si>
    <t xml:space="preserve">PONTA DE ALA EM CONCRETO CICLÓPICO, PARA TUBOS DE CONCRETO (SIMPLES) D=0.40 À 0.60 M</t>
  </si>
  <si>
    <t>03.02.12</t>
  </si>
  <si>
    <t>06327/ORSE</t>
  </si>
  <si>
    <t xml:space="preserve">LAJE E BERÇO DE CONCRETO PARA TUBOS DE 600MM</t>
  </si>
  <si>
    <t>03.02.13</t>
  </si>
  <si>
    <t>02830/ORSE</t>
  </si>
  <si>
    <t xml:space="preserve">LIMPEZA E TESTE DE REDES DE ESGOTOS SANITÁRIOS</t>
  </si>
  <si>
    <t>03.02.14</t>
  </si>
  <si>
    <t xml:space="preserve">CARGA MECÂNICA DE MATERIAL DE 1ª CATEGORIA</t>
  </si>
  <si>
    <t>03.02.15</t>
  </si>
  <si>
    <t>05074/ORSE</t>
  </si>
  <si>
    <t xml:space="preserve">TRANSPORTE COMERCIAL COM CAMINHÃO BASCULANTE DE 10M³, EM RODOVIA PAVIMENTADA (DENSIDADE=1,5T/M³)</t>
  </si>
  <si>
    <t>TKM</t>
  </si>
  <si>
    <t>03.02.16</t>
  </si>
  <si>
    <t>10039/ORSE</t>
  </si>
  <si>
    <t xml:space="preserve">DESCARTE DE RESÍDUOS DA CONSTRUÇÃO CIVIL EM ÁREA LICENCIADA</t>
  </si>
  <si>
    <t>T</t>
  </si>
  <si>
    <t>04.01</t>
  </si>
  <si>
    <t>REGULARIZACAO</t>
  </si>
  <si>
    <t>04.01.01</t>
  </si>
  <si>
    <t>4011209</t>
  </si>
  <si>
    <t xml:space="preserve">Regularização do subleito (SICRO 4011209)</t>
  </si>
  <si>
    <t>m2</t>
  </si>
  <si>
    <t>04.02</t>
  </si>
  <si>
    <t>SUBBASE</t>
  </si>
  <si>
    <t>04.02.01</t>
  </si>
  <si>
    <t xml:space="preserve">AQUISIÇÃO DO MATERIAL DE SUB-BASE DA JAZIDA JABOTIANA</t>
  </si>
  <si>
    <t>04.02.01.01</t>
  </si>
  <si>
    <t>04.02.01.02</t>
  </si>
  <si>
    <t>5914389</t>
  </si>
  <si>
    <t xml:space="preserve">Transporte com caminhão basculante de 10 m³ - rodovia pavimentada (SICRO 5914389)</t>
  </si>
  <si>
    <t>04.02.02</t>
  </si>
  <si>
    <t xml:space="preserve">EXECUÇÃO DE SUB-BASE</t>
  </si>
  <si>
    <t>04.02.02.01</t>
  </si>
  <si>
    <t>02563/ORSE</t>
  </si>
  <si>
    <t xml:space="preserve">SUB-BASE ESTABILIZADA GRANULOMETRICAMENTE SEM MISTURA (SEM TRANSPORTE)</t>
  </si>
  <si>
    <t>04.03</t>
  </si>
  <si>
    <t>BASE</t>
  </si>
  <si>
    <t>04.03.01</t>
  </si>
  <si>
    <t xml:space="preserve">AQUISIÇÃO DE BRITA</t>
  </si>
  <si>
    <t>04.03.01.01</t>
  </si>
  <si>
    <t>96397</t>
  </si>
  <si>
    <t xml:space="preserve">EXECUÇÃO E COMPACTAÇÃO DE BASE E OU SUB BASE PARA PAVIMENTAÇÃO DE BRITA GRADUADA SIMPLES TRATADA COM CIMENTO - EXCLUSIVE CARGA E TRANSPORTE. AF_11/2019</t>
  </si>
  <si>
    <t>04.03.01.02</t>
  </si>
  <si>
    <t>04.03.01.03</t>
  </si>
  <si>
    <t>04.04</t>
  </si>
  <si>
    <t xml:space="preserve">CAPA ASFÁLTICA</t>
  </si>
  <si>
    <t>04.04.01</t>
  </si>
  <si>
    <t>IMPRIMAÇÃO</t>
  </si>
  <si>
    <t>04.04.01.01</t>
  </si>
  <si>
    <t>02592/ORSE</t>
  </si>
  <si>
    <t xml:space="preserve">IMPRIMAÇÃO - EXECUÇÃO COM FORNECIMENTO DE MATERIAL</t>
  </si>
  <si>
    <t>04.04.02</t>
  </si>
  <si>
    <t xml:space="preserve">PINTURA DE LIGAÇÃO</t>
  </si>
  <si>
    <t>04.04.02.01</t>
  </si>
  <si>
    <t>0327</t>
  </si>
  <si>
    <t xml:space="preserve">Pintura de Ligação com emulsao asfaltica</t>
  </si>
  <si>
    <t>04.04.03</t>
  </si>
  <si>
    <t>C.A.U.Q</t>
  </si>
  <si>
    <t>04.04.03.01</t>
  </si>
  <si>
    <t>95995</t>
  </si>
  <si>
    <t xml:space="preserve">EXECUÇÃO DE PAVIMENTO COM APLICAÇÃO DE CONCRETO ASFÁLTICO, CAMADA DE ROLAMENTO - EXCLUSIVE CARGA E TRANSPORTE. AF_11/2019</t>
  </si>
  <si>
    <t>04.04.04</t>
  </si>
  <si>
    <t xml:space="preserve">TRANSPORTE de C.A.U.Q</t>
  </si>
  <si>
    <t>04.04.04.01</t>
  </si>
  <si>
    <t>100985</t>
  </si>
  <si>
    <t xml:space="preserve">CARGA DE MISTURA ASFÁLTICA EM CAMINHÃO BASCULANTE 6 M³ (UNIDADE: M3). AF_07/2020</t>
  </si>
  <si>
    <t>04.04.04.02</t>
  </si>
  <si>
    <t>5914612</t>
  </si>
  <si>
    <t xml:space="preserve">Transporte de mistura betuminosa a quente com caminhão com caçamba térmica de 6m³ - rodovia pavimentada (SICRO 5914612)</t>
  </si>
  <si>
    <t>04.05</t>
  </si>
  <si>
    <t>DIVERSOS</t>
  </si>
  <si>
    <t>04.05.01</t>
  </si>
  <si>
    <t>0318</t>
  </si>
  <si>
    <t xml:space="preserve">Meio-fio pré-moldado de concreto simples (0,15 x 0,30 x 1,00m),  rejuntado com argamassa de cimento e areia traç o 1:3</t>
  </si>
  <si>
    <t>04.05.02</t>
  </si>
  <si>
    <t>04555/ORSE</t>
  </si>
  <si>
    <t xml:space="preserve">MEIO-FIO DE CONCRETO SIMPLES, REJUNTADO COM ARGAMASSA DE CIMENTO E AREIA NO TRAÇO 1:3</t>
  </si>
  <si>
    <t>04.05.03</t>
  </si>
  <si>
    <t>102498</t>
  </si>
  <si>
    <t xml:space="preserve">PINTURA DE MEIO-FIO COM TINTA BRANCA A BASE DE CAL (CAIAÇÃO). AF_05/2021</t>
  </si>
  <si>
    <t>04.05.04</t>
  </si>
  <si>
    <t>97113</t>
  </si>
  <si>
    <t xml:space="preserve">APLICAÇÃO DE LONA PLÁSTICA PARA EXECUÇÃO DE PAVIMENTOS DE CONCRETO. AF_04/2022</t>
  </si>
  <si>
    <t>04.05.05</t>
  </si>
  <si>
    <t>94991</t>
  </si>
  <si>
    <t xml:space="preserve">EXECUÇÃO DE PASSEIO (CALÇADA) OU PISO DE CONCRETO COM CONCRETO MOLDADO IN LOCO, USINADO C20, ACABAMENTO CONVENCIONAL, NÃO ARMADO. AF_08/2022</t>
  </si>
  <si>
    <t>04.05.06</t>
  </si>
  <si>
    <t>10234/ORSE</t>
  </si>
  <si>
    <t xml:space="preserve">GRAMA ESMERALDA EM PLACAS, FORNECIMENTO E PLANTIO</t>
  </si>
  <si>
    <t>04.05.07</t>
  </si>
  <si>
    <t>0319</t>
  </si>
  <si>
    <t xml:space="preserve">Marco Inaugural 2,80x1,20m - Padrão PMSC</t>
  </si>
  <si>
    <t>04.05.08</t>
  </si>
  <si>
    <t>06191/ORSE</t>
  </si>
  <si>
    <t xml:space="preserve">LIMPEZA DE RUAS (VARRIÇÃO E REMOÇÃO DE ENTULHOS)</t>
  </si>
  <si>
    <t>M²</t>
  </si>
  <si>
    <t xml:space="preserve">SINALIZAÇÃO VIARIA</t>
  </si>
  <si>
    <t>05.01</t>
  </si>
  <si>
    <t xml:space="preserve">SINALIZAÇÃO HORIZONTAL E VERTICAL</t>
  </si>
  <si>
    <t>05.01.01</t>
  </si>
  <si>
    <t>5213413</t>
  </si>
  <si>
    <t xml:space="preserve">Pintura de faixa com plástico a frio tricomponente à base de resinas metacrílicas por aspersão - espessura de 0,6 mm (SICRO 5213413 )</t>
  </si>
  <si>
    <t>05.01.02</t>
  </si>
  <si>
    <t>04649/ORSE</t>
  </si>
  <si>
    <t xml:space="preserve">SINALIZAÇÃO PERMANENTE, VERTICAL, COM PLACA TRIANGULAR DE AÇO, PADRÃO DNER, LARGURA=0,90M, COM POSTE DE MADEIRA 3,50M FIXADO COM</t>
  </si>
  <si>
    <t>05.01.03</t>
  </si>
  <si>
    <t>04650/ORSE</t>
  </si>
  <si>
    <t xml:space="preserve">SINALIZAÇÃO PERMANENTE, VERTICAL, COM PLACA OCTOGONAL DE AÇO, PADRÃO DNER, LARGURA=0,75M, COM POSTE DE MADEIRA 3,50M FIXADO COM B</t>
  </si>
  <si>
    <t xml:space="preserve">TOTAL </t>
  </si>
  <si>
    <t xml:space="preserve">Execução das obras e serviços de terraplenagem, drenagem e pavimentação de vias do Distrito Industrial do Município de São Cristóvão/SE.</t>
  </si>
  <si>
    <t xml:space="preserve">MEMÓRIA DE CÁLCULO - ADMINISTRAÇÃO LOCAL</t>
  </si>
  <si>
    <t xml:space="preserve">BM Nº:</t>
  </si>
  <si>
    <t>076/2023</t>
  </si>
  <si>
    <t>Período</t>
  </si>
  <si>
    <t xml:space="preserve">Total da Obra</t>
  </si>
  <si>
    <t xml:space="preserve">ADM LOCAL</t>
  </si>
  <si>
    <t xml:space="preserve">TOTAL DA OBRA SEM ADM LOCAL</t>
  </si>
  <si>
    <t xml:space="preserve">ADM LOCAL / (TOTAL DA OBRA SEM ADM LOCAL)</t>
  </si>
  <si>
    <t xml:space="preserve">ADM LOCAL - MEDIÇÃO </t>
  </si>
  <si>
    <t xml:space="preserve">MEDIÇÃO DO PERÍODO (SEM ADM) </t>
  </si>
  <si>
    <t xml:space="preserve">ADM LOCAL (PERÍODO)</t>
  </si>
  <si>
    <t xml:space="preserve">MEMÓRIA DE CÁLCULO LIMPEZA</t>
  </si>
  <si>
    <t xml:space="preserve">15/10 A 14/11/2024</t>
  </si>
  <si>
    <t xml:space="preserve">QUADRO DE ÁREAS</t>
  </si>
  <si>
    <t xml:space="preserve">Efetuada a limpeza da área no período</t>
  </si>
  <si>
    <t xml:space="preserve">LOTE 09</t>
  </si>
  <si>
    <t xml:space="preserve">LOTE 10</t>
  </si>
  <si>
    <t xml:space="preserve">CÁLCULO DE VOLUME E.00+0,00m Á E.08+10,00m
TERRAPLENAGEM - LOTE 06 DISTRITO INDUSTRIAL -                           SÃO CRISTOVÃO</t>
  </si>
  <si>
    <t>PROJETO:</t>
  </si>
  <si>
    <t xml:space="preserve">RODOVIA CARLOS PINA - SÃO CRISTOVÃO</t>
  </si>
  <si>
    <t>SERVIÇO:</t>
  </si>
  <si>
    <t xml:space="preserve">SEÇOES TRANSVERSAIS</t>
  </si>
  <si>
    <r>
      <t>LOCAL:</t>
    </r>
    <r>
      <rPr>
        <b/>
        <i/>
        <sz val="7.5"/>
        <rFont val="Arial"/>
      </rPr>
      <t xml:space="preserve">                        </t>
    </r>
  </si>
  <si>
    <t xml:space="preserve">SÃO CRISTOVÃO - ARACAJU-SE       </t>
  </si>
  <si>
    <t>DATA:</t>
  </si>
  <si>
    <t xml:space="preserve">06 DE MARÇO 2025</t>
  </si>
  <si>
    <t xml:space="preserve">MATERIAL:                 </t>
  </si>
  <si>
    <t>LOCAL</t>
  </si>
  <si>
    <t>ESTACA</t>
  </si>
  <si>
    <r>
      <rPr>
        <sz val="7.5"/>
        <rFont val="Arial"/>
      </rPr>
      <t xml:space="preserve">ÁREAS m2</t>
    </r>
  </si>
  <si>
    <t>DISTÂNCIA</t>
  </si>
  <si>
    <t>VOL.m3</t>
  </si>
  <si>
    <r>
      <rPr>
        <sz val="7.5"/>
        <rFont val="Arial"/>
      </rPr>
      <t xml:space="preserve">VOLUME ACUMULADO m3</t>
    </r>
  </si>
  <si>
    <t>CORTE</t>
  </si>
  <si>
    <t>ATERRO</t>
  </si>
  <si>
    <t>00+00,00</t>
  </si>
  <si>
    <t>00+10,00</t>
  </si>
  <si>
    <t>01+00,00</t>
  </si>
  <si>
    <t>01+10,00</t>
  </si>
  <si>
    <t>02+00,00</t>
  </si>
  <si>
    <t>02+10,00</t>
  </si>
  <si>
    <t>03+00,00</t>
  </si>
  <si>
    <t>03+10,00</t>
  </si>
  <si>
    <t>04+00,00</t>
  </si>
  <si>
    <t>04+10,00</t>
  </si>
  <si>
    <t>05+00,00</t>
  </si>
  <si>
    <t>05+10,00</t>
  </si>
  <si>
    <t>06+00,00</t>
  </si>
  <si>
    <t>06+10,00</t>
  </si>
  <si>
    <t>07+00,00</t>
  </si>
  <si>
    <t>07+10,00</t>
  </si>
  <si>
    <t>08+00,00</t>
  </si>
  <si>
    <t>08+10,00</t>
  </si>
  <si>
    <t xml:space="preserve">VOLUME TOTAL CORTE</t>
  </si>
  <si>
    <t>----</t>
  </si>
  <si>
    <t xml:space="preserve">VOLUME TOTAL ATERRO</t>
  </si>
  <si>
    <t xml:space="preserve">CÁLCULO DE VOLUME E.00+0,00m Á E.07+10,00m
TERRAPLENAGEM - LOTE 07 DISTRITO INDUSTRIAL -                           SÃO CRISTOVÃO</t>
  </si>
  <si>
    <t xml:space="preserve">CÁLCULO DE VOLUME E.00+0,00m Á E.04+10,00m
TERRAPLENAGEM - LOTE 08 DISTRITO INDUSTRIAL -                           SÃO CRISTOVÃO</t>
  </si>
  <si>
    <t xml:space="preserve">05 DE DEZEMBRO 2024</t>
  </si>
  <si>
    <t xml:space="preserve">CÁLCULO DE VOLUME E.00+0,00m Á E.04+10,00m
TERRAPLENAGEM - LOTE 09 DISTRITO INDUSTRIAL -                           SÃO CRISTOVÃO</t>
  </si>
  <si>
    <t xml:space="preserve">LOTE 09 E LOTE 10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</si>
</sst>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2">
    <numFmt numFmtId="164" formatCode="_-&quot;R$&quot;\ * #,##0.00_-;\-&quot;R$&quot;\ * #,##0.00_-;_-&quot;R$&quot;\ * &quot;-&quot;??_-;_-@_-"/>
    <numFmt numFmtId="165" formatCode="_(* #,##0.00_);_(* \(#,##0.00\);_(* &quot;-&quot;??_);_(@_)"/>
    <numFmt numFmtId="166" formatCode="_-* #,##0.00_-;\-* #,##0.00_-;_-* &quot;-&quot;??_-;_-@_-"/>
    <numFmt numFmtId="167" formatCode="#,##0.00;\-#,##0.00;"/>
    <numFmt numFmtId="168" formatCode="##.##000"/>
    <numFmt numFmtId="169" formatCode="&quot;R$&quot;\ #,##0.00;\-&quot;R$&quot;\ #,##0.00"/>
    <numFmt numFmtId="170" formatCode="&quot;R$&quot;\ #,##0.00"/>
    <numFmt numFmtId="171" formatCode="#,##0.000;\-#,##0.000;"/>
    <numFmt numFmtId="172" formatCode="#,##0.0000;\-#,##0.0000;"/>
    <numFmt numFmtId="173" formatCode="_-* #,##0.0000_-;\-* #,##0.0000_-;_-* &quot;-&quot;??_-;_-@_-"/>
    <numFmt numFmtId="174" formatCode="&quot;R$&quot;\ #,##0.00000000"/>
    <numFmt numFmtId="175" formatCode="0.0000%"/>
  </numFmts>
  <fonts count="33">
    <font>
      <sz val="10.000000"/>
      <color indexed="64"/>
      <name val="Times New Roman"/>
    </font>
    <font>
      <sz val="11.000000"/>
      <color theme="1"/>
      <name val="Calibri"/>
      <scheme val="minor"/>
    </font>
    <font>
      <sz val="11.000000"/>
      <color indexed="64"/>
      <name val="Calibri"/>
    </font>
    <font>
      <sz val="10.000000"/>
      <name val="Arial"/>
    </font>
    <font>
      <sz val="9.000000"/>
      <color indexed="64"/>
      <name val="Arial"/>
    </font>
    <font>
      <b/>
      <sz val="10.000000"/>
      <name val="Arial"/>
    </font>
    <font>
      <b/>
      <sz val="14.000000"/>
      <color indexed="64"/>
      <name val="Arial"/>
    </font>
    <font>
      <b/>
      <sz val="10.000000"/>
      <color indexed="64"/>
      <name val="Arial"/>
    </font>
    <font>
      <b/>
      <sz val="10.000000"/>
      <color theme="1"/>
      <name val="Arial"/>
    </font>
    <font>
      <b/>
      <sz val="10.000000"/>
      <color theme="0"/>
      <name val="Arial"/>
    </font>
    <font>
      <sz val="10.000000"/>
      <color theme="1"/>
      <name val="Arial"/>
    </font>
    <font>
      <b/>
      <sz val="9.000000"/>
      <name val="Arial"/>
    </font>
    <font>
      <sz val="10.000000"/>
      <color indexed="64"/>
      <name val="Arial"/>
    </font>
    <font>
      <sz val="9.000000"/>
      <color indexed="64"/>
      <name val="Times New Roman"/>
    </font>
    <font>
      <b/>
      <sz val="10.000000"/>
      <name val="Times New Roman"/>
    </font>
    <font>
      <sz val="10.000000"/>
      <name val="Times New Roman"/>
    </font>
    <font>
      <b/>
      <sz val="18.000000"/>
      <color indexed="64"/>
      <name val="Times New Roman"/>
    </font>
    <font>
      <b/>
      <sz val="10.000000"/>
      <color indexed="64"/>
      <name val="Times New Roman"/>
    </font>
    <font>
      <b/>
      <sz val="10.000000"/>
      <color theme="1"/>
      <name val="Times New Roman"/>
    </font>
    <font>
      <b/>
      <sz val="10.000000"/>
      <color theme="0"/>
      <name val="Times New Roman"/>
    </font>
    <font>
      <sz val="10.000000"/>
      <color theme="1"/>
      <name val="Times New Roman"/>
    </font>
    <font>
      <b/>
      <sz val="9.000000"/>
      <name val="Times New Roman"/>
    </font>
    <font>
      <b/>
      <sz val="9.000000"/>
      <color indexed="64"/>
      <name val="Times New Roman"/>
    </font>
    <font>
      <b/>
      <sz val="12.000000"/>
      <color indexed="64"/>
      <name val="Times New Roman"/>
    </font>
    <font>
      <sz val="11.000000"/>
      <color indexed="64"/>
      <name val="Times New Roman"/>
    </font>
    <font>
      <b/>
      <sz val="11.000000"/>
      <color indexed="64"/>
      <name val="Times New Roman"/>
    </font>
    <font>
      <b/>
      <sz val="12.000000"/>
      <color indexed="64"/>
      <name val="Arial"/>
    </font>
    <font>
      <i/>
      <sz val="9.500000"/>
      <color indexed="4"/>
      <name val="Arial"/>
    </font>
    <font>
      <sz val="7.500000"/>
      <name val="Arial"/>
    </font>
    <font>
      <b/>
      <i/>
      <sz val="7.500000"/>
      <name val="Arial"/>
    </font>
    <font>
      <b/>
      <sz val="9.000000"/>
      <color indexed="64"/>
      <name val="Arial"/>
    </font>
    <font>
      <b/>
      <i/>
      <sz val="9.500000"/>
      <color rgb="FF0070C0"/>
      <name val="Arial"/>
    </font>
    <font>
      <b/>
      <i/>
      <sz val="10.000000"/>
      <color rgb="FF0070C0"/>
      <name val="Arial"/>
    </font>
  </fonts>
  <fills count="14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indexed="5"/>
      </patternFill>
    </fill>
    <fill>
      <patternFill patternType="solid">
        <fgColor rgb="FFFFC000"/>
      </patternFill>
    </fill>
    <fill>
      <patternFill patternType="solid">
        <fgColor theme="8" tint="0.39997558519241921"/>
      </patternFill>
    </fill>
    <fill>
      <patternFill patternType="solid">
        <fgColor theme="6" tint="0.59999389629810485"/>
      </patternFill>
    </fill>
    <fill>
      <patternFill patternType="solid">
        <fgColor theme="0" tint="-0.34998626667073579"/>
      </patternFill>
    </fill>
    <fill>
      <patternFill patternType="solid">
        <fgColor theme="6" tint="0.79998168889431442"/>
      </patternFill>
    </fill>
    <fill>
      <patternFill patternType="solid">
        <fgColor theme="9" tint="0.79998168889431442"/>
      </patternFill>
    </fill>
    <fill>
      <patternFill patternType="solid">
        <fgColor theme="4" tint="0.79998168889431442"/>
      </patternFill>
    </fill>
    <fill>
      <patternFill patternType="solid">
        <fgColor theme="8" tint="0.79998168889431442"/>
      </patternFill>
    </fill>
    <fill>
      <patternFill patternType="solid">
        <fgColor theme="2" tint="-0.099978637043366805"/>
      </patternFill>
    </fill>
    <fill>
      <patternFill patternType="solid">
        <fgColor theme="2"/>
      </patternFill>
    </fill>
  </fills>
  <borders count="28">
    <border>
      <left style="none"/>
      <right style="none"/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none"/>
      <top style="none"/>
      <bottom style="none"/>
      <diagonal style="none"/>
    </border>
    <border>
      <left style="none"/>
      <right style="thin">
        <color auto="1"/>
      </right>
      <top style="none"/>
      <bottom style="none"/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none"/>
      <bottom style="thin">
        <color auto="1"/>
      </bottom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none"/>
      <right style="thin">
        <color auto="1"/>
      </right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 style="none"/>
    </border>
    <border>
      <left style="hair">
        <color auto="1"/>
      </left>
      <right style="hair">
        <color auto="1"/>
      </right>
      <top style="none"/>
      <bottom style="hair">
        <color auto="1"/>
      </bottom>
      <diagonal style="none"/>
    </border>
    <border>
      <left style="hair">
        <color auto="1"/>
      </left>
      <right style="none"/>
      <top style="none"/>
      <bottom style="hair">
        <color auto="1"/>
      </bottom>
      <diagonal style="none"/>
    </border>
    <border>
      <left style="hair">
        <color auto="1"/>
      </left>
      <right style="thin">
        <color auto="1"/>
      </right>
      <top style="none"/>
      <bottom style="hair">
        <color auto="1"/>
      </bottom>
      <diagonal style="none"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 style="none"/>
    </border>
    <border>
      <left style="hair">
        <color auto="1"/>
      </left>
      <right style="hair">
        <color auto="1"/>
      </right>
      <top style="hair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  <border>
      <left style="thin">
        <color indexed="64"/>
      </left>
      <right style="none"/>
      <top style="thin">
        <color indexed="64"/>
      </top>
      <bottom style="none"/>
      <diagonal style="none"/>
    </border>
    <border>
      <left style="none"/>
      <right style="none"/>
      <top style="thin">
        <color indexed="64"/>
      </top>
      <bottom style="none"/>
      <diagonal style="none"/>
    </border>
    <border>
      <left style="none"/>
      <right style="thin">
        <color indexed="64"/>
      </right>
      <top style="thin">
        <color indexed="64"/>
      </top>
      <bottom style="none"/>
      <diagonal style="none"/>
    </border>
    <border>
      <left style="none"/>
      <right style="none"/>
      <top style="thin">
        <color indexed="64"/>
      </top>
      <bottom style="thin">
        <color indexed="64"/>
      </bottom>
      <diagonal style="none"/>
    </border>
    <border>
      <left style="none"/>
      <right style="thin">
        <color indexed="64"/>
      </right>
      <top style="thin">
        <color indexed="64"/>
      </top>
      <bottom style="thin">
        <color indexed="64"/>
      </bottom>
      <diagonal style="none"/>
    </border>
    <border>
      <left style="thin">
        <color indexed="64"/>
      </left>
      <right style="none"/>
      <top style="thin">
        <color indexed="64"/>
      </top>
      <bottom style="thin">
        <color indexed="64"/>
      </bottom>
      <diagonal style="none"/>
    </border>
    <border>
      <left style="thin">
        <color auto="1"/>
      </left>
      <right style="none"/>
      <top style="thin">
        <color indexed="64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none"/>
      <diagonal style="none"/>
    </border>
  </borders>
  <cellStyleXfs count="15">
    <xf fontId="0" fillId="0" borderId="0" numFmtId="0" applyNumberFormat="1" applyFont="1" applyFill="1" applyBorder="1"/>
    <xf fontId="0" fillId="0" borderId="0" numFmtId="164" applyNumberFormat="1" applyFont="0" applyFill="0" applyBorder="0" applyProtection="0"/>
    <xf fontId="1" fillId="0" borderId="0" numFmtId="0" applyNumberFormat="1" applyFont="1" applyFill="1" applyBorder="1"/>
    <xf fontId="2" fillId="0" borderId="0" numFmtId="0" applyNumberFormat="1" applyFont="1" applyFill="1" applyBorder="1"/>
    <xf fontId="0" fillId="0" borderId="0" numFmtId="0" applyNumberFormat="1" applyFont="1" applyFill="1" applyBorder="1"/>
    <xf fontId="0" fillId="0" borderId="0" numFmtId="0" applyNumberFormat="1" applyFont="1" applyFill="1" applyBorder="1"/>
    <xf fontId="1" fillId="0" borderId="0" numFmtId="0" applyNumberFormat="1" applyFont="1" applyFill="1" applyBorder="1"/>
    <xf fontId="0" fillId="0" borderId="0" numFmtId="0" applyNumberFormat="1" applyFont="1" applyFill="1" applyBorder="1"/>
    <xf fontId="1" fillId="0" borderId="0" numFmtId="0" applyNumberFormat="1" applyFont="1" applyFill="1" applyBorder="1"/>
    <xf fontId="0" fillId="0" borderId="0" numFmtId="9" applyNumberFormat="1" applyFont="0" applyFill="0" applyBorder="0" applyProtection="0"/>
    <xf fontId="2" fillId="0" borderId="0" numFmtId="9" applyNumberFormat="1" applyFont="0" applyFill="0" applyBorder="0" applyProtection="0"/>
    <xf fontId="3" fillId="0" borderId="0" numFmtId="9" applyNumberFormat="1" applyFont="0" applyFill="0" applyBorder="0" applyProtection="0"/>
    <xf fontId="2" fillId="0" borderId="0" numFmtId="165" applyNumberFormat="1" applyFont="0" applyFill="0" applyBorder="0" applyProtection="0"/>
    <xf fontId="0" fillId="0" borderId="0" numFmtId="166" applyNumberFormat="1" applyFont="0" applyFill="0" applyBorder="0" applyProtection="0"/>
    <xf fontId="0" fillId="0" borderId="0" numFmtId="166" applyNumberFormat="1" applyFont="0" applyFill="0" applyBorder="0" applyProtection="0"/>
  </cellStyleXfs>
  <cellXfs count="295">
    <xf fontId="0" fillId="0" borderId="0" numFmtId="0" xfId="0" applyAlignment="1">
      <alignment horizontal="left" vertical="top"/>
    </xf>
    <xf fontId="4" fillId="2" borderId="0" numFmtId="0" xfId="0" applyFont="1" applyFill="1" applyAlignment="1">
      <alignment horizontal="left" vertical="top"/>
    </xf>
    <xf fontId="4" fillId="2" borderId="0" numFmtId="0" xfId="0" applyFont="1" applyFill="1" applyAlignment="1">
      <alignment horizontal="center" vertical="top"/>
    </xf>
    <xf fontId="4" fillId="2" borderId="0" numFmtId="0" xfId="0" applyFont="1" applyFill="1" applyAlignment="1">
      <alignment horizontal="right" vertical="top"/>
    </xf>
    <xf fontId="4" fillId="2" borderId="0" numFmtId="4" xfId="0" applyNumberFormat="1" applyFont="1" applyFill="1" applyAlignment="1">
      <alignment vertical="top"/>
    </xf>
    <xf fontId="4" fillId="2" borderId="0" numFmtId="0" xfId="0" applyFont="1" applyFill="1" applyAlignment="1">
      <alignment vertical="top"/>
    </xf>
    <xf fontId="0" fillId="0" borderId="0" numFmtId="0" xfId="0"/>
    <xf fontId="0" fillId="0" borderId="1" numFmtId="0" xfId="0" applyBorder="1"/>
    <xf fontId="0" fillId="0" borderId="2" numFmtId="0" xfId="0" applyBorder="1"/>
    <xf fontId="0" fillId="0" borderId="2" numFmtId="0" xfId="0" applyBorder="1" applyAlignment="1">
      <alignment horizontal="center"/>
    </xf>
    <xf fontId="0" fillId="0" borderId="3" numFmtId="0" xfId="0" applyBorder="1" applyAlignment="1">
      <alignment horizontal="center"/>
    </xf>
    <xf fontId="5" fillId="0" borderId="4" numFmtId="0" xfId="0" applyFont="1" applyBorder="1" applyAlignment="1">
      <alignment horizontal="left" vertical="top" wrapText="1"/>
    </xf>
    <xf fontId="5" fillId="0" borderId="0" numFmtId="0" xfId="0" applyFont="1" applyAlignment="1">
      <alignment horizontal="left" vertical="top" wrapText="1"/>
    </xf>
    <xf fontId="5" fillId="0" borderId="0" numFmtId="0" xfId="0" applyFont="1" applyAlignment="1">
      <alignment vertical="top" wrapText="1"/>
    </xf>
    <xf fontId="5" fillId="0" borderId="0" numFmtId="0" xfId="0" applyFont="1" applyAlignment="1">
      <alignment horizontal="right" vertical="top" wrapText="1"/>
    </xf>
    <xf fontId="0" fillId="0" borderId="0" numFmtId="0" xfId="0" applyAlignment="1">
      <alignment horizontal="right" vertical="top"/>
    </xf>
    <xf fontId="0" fillId="0" borderId="0" numFmtId="0" xfId="0" applyAlignment="1">
      <alignment horizontal="center"/>
    </xf>
    <xf fontId="0" fillId="0" borderId="5" numFmtId="0" xfId="0" applyBorder="1" applyAlignment="1">
      <alignment horizontal="center"/>
    </xf>
    <xf fontId="0" fillId="0" borderId="4" numFmtId="0" xfId="0" applyBorder="1"/>
    <xf fontId="3" fillId="0" borderId="0" numFmtId="0" xfId="0" applyFont="1" applyAlignment="1">
      <alignment horizontal="left" vertical="top" wrapText="1"/>
    </xf>
    <xf fontId="5" fillId="0" borderId="0" numFmtId="167" xfId="0" applyNumberFormat="1" applyFont="1" applyAlignment="1">
      <alignment horizontal="right" vertical="top" wrapText="1"/>
    </xf>
    <xf fontId="5" fillId="0" borderId="0" numFmtId="0" xfId="0" applyFont="1" applyAlignment="1">
      <alignment horizontal="right" vertical="center"/>
    </xf>
    <xf fontId="5" fillId="0" borderId="0" numFmtId="167" xfId="0" applyNumberFormat="1" applyFont="1" applyAlignment="1">
      <alignment horizontal="center" vertical="top" wrapText="1"/>
    </xf>
    <xf fontId="5" fillId="0" borderId="4" numFmtId="0" xfId="0" applyFont="1" applyBorder="1" applyAlignment="1">
      <alignment horizontal="left" vertical="top"/>
    </xf>
    <xf fontId="5" fillId="0" borderId="0" numFmtId="0" xfId="0" applyFont="1" applyAlignment="1">
      <alignment vertical="center"/>
    </xf>
    <xf fontId="5" fillId="0" borderId="0" numFmtId="0" xfId="0" applyFont="1" applyAlignment="1">
      <alignment horizontal="center" vertical="center" wrapText="1"/>
    </xf>
    <xf fontId="6" fillId="3" borderId="6" numFmtId="0" xfId="0" applyFont="1" applyFill="1" applyBorder="1" applyAlignment="1">
      <alignment horizontal="center" readingOrder="1" vertical="top"/>
    </xf>
    <xf fontId="6" fillId="3" borderId="7" numFmtId="0" xfId="0" applyFont="1" applyFill="1" applyBorder="1" applyAlignment="1">
      <alignment horizontal="center" readingOrder="1" vertical="top"/>
    </xf>
    <xf fontId="6" fillId="3" borderId="8" numFmtId="0" xfId="0" applyFont="1" applyFill="1" applyBorder="1" applyAlignment="1">
      <alignment horizontal="center" readingOrder="1" vertical="top"/>
    </xf>
    <xf fontId="7" fillId="0" borderId="4" numFmtId="0" xfId="0" applyFont="1" applyBorder="1" applyAlignment="1">
      <alignment horizontal="left" readingOrder="1" vertical="center"/>
    </xf>
    <xf fontId="8" fillId="0" borderId="0" numFmtId="0" xfId="0" applyFont="1" applyAlignment="1">
      <alignment horizontal="left" readingOrder="1" vertical="center"/>
    </xf>
    <xf fontId="0" fillId="0" borderId="0" numFmtId="0" xfId="0" applyAlignment="1">
      <alignment vertical="top"/>
    </xf>
    <xf fontId="7" fillId="0" borderId="0" numFmtId="14" xfId="0" applyNumberFormat="1" applyFont="1" applyAlignment="1">
      <alignment horizontal="right" readingOrder="1" vertical="top"/>
    </xf>
    <xf fontId="7" fillId="0" borderId="5" numFmtId="14" xfId="0" applyNumberFormat="1" applyFont="1" applyBorder="1" applyAlignment="1">
      <alignment horizontal="center" readingOrder="1" vertical="top"/>
    </xf>
    <xf fontId="7" fillId="0" borderId="9" numFmtId="0" xfId="0" applyFont="1" applyBorder="1" applyAlignment="1">
      <alignment horizontal="left" readingOrder="1" vertical="center"/>
    </xf>
    <xf fontId="7" fillId="0" borderId="10" numFmtId="0" xfId="0" applyFont="1" applyBorder="1" applyAlignment="1">
      <alignment horizontal="left" readingOrder="1" vertical="center"/>
    </xf>
    <xf fontId="0" fillId="0" borderId="10" numFmtId="0" xfId="0" applyBorder="1"/>
    <xf fontId="0" fillId="0" borderId="10" numFmtId="0" xfId="0" applyBorder="1" applyAlignment="1">
      <alignment horizontal="center"/>
    </xf>
    <xf fontId="0" fillId="0" borderId="11" numFmtId="0" xfId="0" applyBorder="1" applyAlignment="1">
      <alignment horizontal="center"/>
    </xf>
    <xf fontId="5" fillId="4" borderId="12" numFmtId="0" xfId="0" applyFont="1" applyFill="1" applyBorder="1" applyAlignment="1">
      <alignment horizontal="center" vertical="center" wrapText="1"/>
    </xf>
    <xf fontId="5" fillId="4" borderId="12" numFmtId="0" xfId="0" applyFont="1" applyFill="1" applyBorder="1" applyAlignment="1">
      <alignment vertical="center" wrapText="1"/>
    </xf>
    <xf fontId="5" fillId="4" borderId="12" numFmtId="168" xfId="0" applyNumberFormat="1" applyFont="1" applyFill="1" applyBorder="1" applyAlignment="1">
      <alignment horizontal="center" vertical="center"/>
    </xf>
    <xf fontId="5" fillId="4" borderId="12" numFmtId="168" xfId="0" applyNumberFormat="1" applyFont="1" applyFill="1" applyBorder="1" applyAlignment="1">
      <alignment horizontal="center" vertical="center" wrapText="1"/>
    </xf>
    <xf fontId="9" fillId="0" borderId="0" numFmtId="168" xfId="0" applyNumberFormat="1" applyFont="1" applyAlignment="1">
      <alignment horizontal="center"/>
    </xf>
    <xf fontId="0" fillId="2" borderId="0" numFmtId="0" xfId="0" applyFill="1" applyAlignment="1">
      <alignment horizontal="left" vertical="top"/>
    </xf>
    <xf fontId="5" fillId="2" borderId="13" numFmtId="49" xfId="0" applyNumberFormat="1" applyFont="1" applyFill="1" applyBorder="1" applyAlignment="1">
      <alignment horizontal="center" vertical="top" wrapText="1"/>
    </xf>
    <xf fontId="5" fillId="2" borderId="14" numFmtId="0" xfId="0" applyFont="1" applyFill="1" applyBorder="1" applyAlignment="1">
      <alignment vertical="top" wrapText="1"/>
    </xf>
    <xf fontId="7" fillId="2" borderId="14" numFmtId="169" xfId="14" applyNumberFormat="1" applyFont="1" applyFill="1" applyBorder="1" applyAlignment="1">
      <alignment horizontal="center" shrinkToFit="1" vertical="top"/>
    </xf>
    <xf fontId="7" fillId="2" borderId="15" numFmtId="166" xfId="14" applyNumberFormat="1" applyFont="1" applyFill="1" applyBorder="1" applyAlignment="1">
      <alignment horizontal="center" shrinkToFit="1" vertical="top"/>
    </xf>
    <xf fontId="7" fillId="2" borderId="16" numFmtId="166" xfId="14" applyNumberFormat="1" applyFont="1" applyFill="1" applyBorder="1" applyAlignment="1">
      <alignment horizontal="center" shrinkToFit="1" vertical="top"/>
    </xf>
    <xf fontId="0" fillId="2" borderId="0" numFmtId="169" xfId="0" applyNumberFormat="1" applyFill="1" applyAlignment="1">
      <alignment horizontal="left" vertical="top"/>
    </xf>
    <xf fontId="5" fillId="2" borderId="13" numFmtId="0" xfId="0" applyFont="1" applyFill="1" applyBorder="1" applyAlignment="1">
      <alignment horizontal="center" vertical="top" wrapText="1"/>
    </xf>
    <xf fontId="5" fillId="2" borderId="17" numFmtId="0" xfId="0" applyFont="1" applyFill="1" applyBorder="1" applyAlignment="1">
      <alignment vertical="top" wrapText="1"/>
    </xf>
    <xf fontId="7" fillId="2" borderId="17" numFmtId="169" xfId="14" applyNumberFormat="1" applyFont="1" applyFill="1" applyBorder="1" applyAlignment="1">
      <alignment horizontal="center" shrinkToFit="1" vertical="top"/>
    </xf>
    <xf fontId="5" fillId="2" borderId="18" numFmtId="0" xfId="0" applyFont="1" applyFill="1" applyBorder="1" applyAlignment="1">
      <alignment vertical="top" wrapText="1"/>
    </xf>
    <xf fontId="7" fillId="2" borderId="18" numFmtId="169" xfId="14" applyNumberFormat="1" applyFont="1" applyFill="1" applyBorder="1" applyAlignment="1">
      <alignment horizontal="center" shrinkToFit="1" vertical="top"/>
    </xf>
    <xf fontId="10" fillId="0" borderId="0" numFmtId="0" xfId="0" applyFont="1"/>
    <xf fontId="3" fillId="5" borderId="12" numFmtId="0" xfId="0" applyFont="1" applyFill="1" applyBorder="1" applyAlignment="1">
      <alignment horizontal="left"/>
    </xf>
    <xf fontId="5" fillId="5" borderId="12" numFmtId="0" xfId="0" applyFont="1" applyFill="1" applyBorder="1" applyAlignment="1">
      <alignment vertical="top" wrapText="1"/>
    </xf>
    <xf fontId="5" fillId="5" borderId="12" numFmtId="169" xfId="14" applyNumberFormat="1" applyFont="1" applyFill="1" applyBorder="1" applyAlignment="1">
      <alignment horizontal="center" vertical="top" wrapText="1"/>
    </xf>
    <xf fontId="5" fillId="5" borderId="12" numFmtId="166" xfId="14" applyNumberFormat="1" applyFont="1" applyFill="1" applyBorder="1" applyAlignment="1">
      <alignment horizontal="center" vertical="top" wrapText="1"/>
    </xf>
    <xf fontId="8" fillId="0" borderId="4" numFmtId="4" xfId="0" applyNumberFormat="1" applyFont="1" applyBorder="1" applyAlignment="1">
      <alignment horizontal="right" vertical="top"/>
    </xf>
    <xf fontId="11" fillId="6" borderId="6" numFmtId="0" xfId="0" applyFont="1" applyFill="1" applyBorder="1" applyAlignment="1">
      <alignment horizontal="center" vertical="center"/>
    </xf>
    <xf fontId="11" fillId="6" borderId="7" numFmtId="0" xfId="0" applyFont="1" applyFill="1" applyBorder="1" applyAlignment="1">
      <alignment horizontal="center" vertical="center"/>
    </xf>
    <xf fontId="11" fillId="6" borderId="8" numFmtId="0" xfId="0" applyFont="1" applyFill="1" applyBorder="1" applyAlignment="1">
      <alignment horizontal="center" vertical="center"/>
    </xf>
    <xf fontId="4" fillId="2" borderId="0" numFmtId="169" xfId="0" applyNumberFormat="1" applyFont="1" applyFill="1" applyAlignment="1">
      <alignment horizontal="left" vertical="top"/>
    </xf>
    <xf fontId="12" fillId="2" borderId="0" numFmtId="4" xfId="0" applyNumberFormat="1" applyFont="1" applyFill="1" applyAlignment="1">
      <alignment vertical="top"/>
    </xf>
    <xf fontId="13" fillId="2" borderId="0" numFmtId="0" xfId="0" applyFont="1" applyFill="1" applyAlignment="1">
      <alignment horizontal="left" vertical="top"/>
    </xf>
    <xf fontId="13" fillId="2" borderId="0" numFmtId="0" xfId="0" applyFont="1" applyFill="1" applyAlignment="1">
      <alignment horizontal="center" vertical="center"/>
    </xf>
    <xf fontId="13" fillId="2" borderId="0" numFmtId="0" xfId="0" applyFont="1" applyFill="1" applyAlignment="1">
      <alignment horizontal="center" vertical="top"/>
    </xf>
    <xf fontId="13" fillId="2" borderId="0" numFmtId="4" xfId="0" applyNumberFormat="1" applyFont="1" applyFill="1" applyAlignment="1">
      <alignment vertical="top"/>
    </xf>
    <xf fontId="14" fillId="0" borderId="4" numFmtId="0" xfId="0" applyFont="1" applyBorder="1" applyAlignment="1">
      <alignment horizontal="left" vertical="top" wrapText="1"/>
    </xf>
    <xf fontId="14" fillId="0" borderId="0" numFmtId="0" xfId="0" applyFont="1" applyAlignment="1">
      <alignment horizontal="left" vertical="top" wrapText="1"/>
    </xf>
    <xf fontId="14" fillId="0" borderId="0" numFmtId="0" xfId="0" applyFont="1" applyAlignment="1">
      <alignment vertical="top" wrapText="1"/>
    </xf>
    <xf fontId="14" fillId="0" borderId="0" numFmtId="0" xfId="0" applyFont="1" applyAlignment="1">
      <alignment horizontal="center" vertical="top" wrapText="1"/>
    </xf>
    <xf fontId="15" fillId="0" borderId="0" numFmtId="0" xfId="0" applyFont="1" applyAlignment="1">
      <alignment horizontal="left" vertical="top" wrapText="1"/>
    </xf>
    <xf fontId="14" fillId="0" borderId="0" numFmtId="167" xfId="0" applyNumberFormat="1" applyFont="1" applyAlignment="1">
      <alignment horizontal="center" vertical="top" wrapText="1"/>
    </xf>
    <xf fontId="16" fillId="3" borderId="6" numFmtId="0" xfId="0" applyFont="1" applyFill="1" applyBorder="1" applyAlignment="1">
      <alignment horizontal="center" readingOrder="1" vertical="top"/>
    </xf>
    <xf fontId="16" fillId="3" borderId="7" numFmtId="0" xfId="0" applyFont="1" applyFill="1" applyBorder="1" applyAlignment="1">
      <alignment horizontal="center" readingOrder="1" vertical="top"/>
    </xf>
    <xf fontId="16" fillId="3" borderId="7" numFmtId="0" xfId="0" applyFont="1" applyFill="1" applyBorder="1" applyAlignment="1">
      <alignment readingOrder="1" vertical="top"/>
    </xf>
    <xf fontId="16" fillId="3" borderId="8" numFmtId="0" xfId="0" applyFont="1" applyFill="1" applyBorder="1" applyAlignment="1">
      <alignment horizontal="center" readingOrder="1" vertical="top"/>
    </xf>
    <xf fontId="17" fillId="0" borderId="4" numFmtId="0" xfId="0" applyFont="1" applyBorder="1" applyAlignment="1">
      <alignment horizontal="left" readingOrder="1" vertical="center"/>
    </xf>
    <xf fontId="18" fillId="0" borderId="0" numFmtId="0" xfId="0" applyFont="1" applyAlignment="1">
      <alignment horizontal="left" readingOrder="1" vertical="center"/>
    </xf>
    <xf fontId="0" fillId="0" borderId="0" numFmtId="0" xfId="0" applyAlignment="1">
      <alignment horizontal="center" vertical="top"/>
    </xf>
    <xf fontId="17" fillId="0" borderId="0" numFmtId="0" xfId="0" applyFont="1" applyAlignment="1">
      <alignment horizontal="right" vertical="top"/>
    </xf>
    <xf fontId="0" fillId="0" borderId="0" numFmtId="0" xfId="0" applyAlignment="1">
      <alignment horizontal="left" vertical="top"/>
    </xf>
    <xf fontId="17" fillId="0" borderId="0" numFmtId="14" xfId="0" applyNumberFormat="1" applyFont="1" applyAlignment="1">
      <alignment horizontal="right" readingOrder="1" vertical="top"/>
    </xf>
    <xf fontId="17" fillId="0" borderId="5" numFmtId="14" xfId="0" applyNumberFormat="1" applyFont="1" applyBorder="1" applyAlignment="1">
      <alignment horizontal="center" readingOrder="1" vertical="top"/>
    </xf>
    <xf fontId="17" fillId="0" borderId="9" numFmtId="0" xfId="0" applyFont="1" applyBorder="1" applyAlignment="1">
      <alignment horizontal="left" readingOrder="1" vertical="center"/>
    </xf>
    <xf fontId="17" fillId="0" borderId="10" numFmtId="0" xfId="0" applyFont="1" applyBorder="1" applyAlignment="1">
      <alignment horizontal="left" readingOrder="1" vertical="center"/>
    </xf>
    <xf fontId="17" fillId="0" borderId="10" numFmtId="0" xfId="0" applyFont="1" applyBorder="1" applyAlignment="1">
      <alignment horizontal="center" readingOrder="1" vertical="center"/>
    </xf>
    <xf fontId="17" fillId="0" borderId="10" numFmtId="0" xfId="0" applyFont="1" applyBorder="1" applyAlignment="1">
      <alignment horizontal="right" readingOrder="1" vertical="center"/>
    </xf>
    <xf fontId="14" fillId="7" borderId="1" numFmtId="0" xfId="0" applyFont="1" applyFill="1" applyBorder="1" applyAlignment="1">
      <alignment horizontal="center" vertical="center" wrapText="1"/>
    </xf>
    <xf fontId="14" fillId="7" borderId="2" numFmtId="0" xfId="0" applyFont="1" applyFill="1" applyBorder="1" applyAlignment="1">
      <alignment horizontal="center" vertical="center" wrapText="1"/>
    </xf>
    <xf fontId="14" fillId="7" borderId="12" numFmtId="0" xfId="0" applyFont="1" applyFill="1" applyBorder="1" applyAlignment="1">
      <alignment horizontal="center" vertical="center" wrapText="1"/>
    </xf>
    <xf fontId="17" fillId="7" borderId="12" numFmtId="0" xfId="0" applyFont="1" applyFill="1" applyBorder="1" applyAlignment="1">
      <alignment horizontal="center" readingOrder="1" vertical="center"/>
    </xf>
    <xf fontId="0" fillId="7" borderId="12" numFmtId="0" xfId="0" applyFill="1" applyBorder="1"/>
    <xf fontId="14" fillId="7" borderId="12" numFmtId="168" xfId="0" applyNumberFormat="1" applyFont="1" applyFill="1" applyBorder="1" applyAlignment="1">
      <alignment horizontal="center" vertical="center"/>
    </xf>
    <xf fontId="17" fillId="7" borderId="6" numFmtId="0" xfId="0" applyFont="1" applyFill="1" applyBorder="1" applyAlignment="1">
      <alignment horizontal="center"/>
    </xf>
    <xf fontId="17" fillId="7" borderId="7" numFmtId="0" xfId="0" applyFont="1" applyFill="1" applyBorder="1" applyAlignment="1">
      <alignment horizontal="center"/>
    </xf>
    <xf fontId="17" fillId="7" borderId="8" numFmtId="0" xfId="0" applyFont="1" applyFill="1" applyBorder="1" applyAlignment="1">
      <alignment horizontal="center"/>
    </xf>
    <xf fontId="17" fillId="7" borderId="12" numFmtId="0" xfId="0" applyFont="1" applyFill="1" applyBorder="1" applyAlignment="1">
      <alignment horizontal="center"/>
    </xf>
    <xf fontId="14" fillId="7" borderId="9" numFmtId="0" xfId="0" applyFont="1" applyFill="1" applyBorder="1" applyAlignment="1">
      <alignment horizontal="center" vertical="center" wrapText="1"/>
    </xf>
    <xf fontId="14" fillId="7" borderId="10" numFmtId="0" xfId="0" applyFont="1" applyFill="1" applyBorder="1" applyAlignment="1">
      <alignment horizontal="center" vertical="center" wrapText="1"/>
    </xf>
    <xf fontId="14" fillId="7" borderId="12" numFmtId="4" xfId="0" applyNumberFormat="1" applyFont="1" applyFill="1" applyBorder="1" applyAlignment="1">
      <alignment horizontal="center" vertical="center"/>
    </xf>
    <xf fontId="14" fillId="7" borderId="12" numFmtId="168" xfId="0" applyNumberFormat="1" applyFont="1" applyFill="1" applyBorder="1" applyAlignment="1">
      <alignment horizontal="center" vertical="center" wrapText="1"/>
    </xf>
    <xf fontId="19" fillId="0" borderId="0" numFmtId="168" xfId="0" applyNumberFormat="1" applyFont="1" applyAlignment="1">
      <alignment horizontal="center"/>
    </xf>
    <xf fontId="14" fillId="6" borderId="9" numFmtId="0" xfId="0" applyFont="1" applyFill="1" applyBorder="1" applyAlignment="1">
      <alignment horizontal="center" vertical="center" wrapText="1"/>
    </xf>
    <xf fontId="14" fillId="6" borderId="10" numFmtId="0" xfId="0" applyFont="1" applyFill="1" applyBorder="1" applyAlignment="1">
      <alignment horizontal="center" vertical="center" wrapText="1"/>
    </xf>
    <xf fontId="14" fillId="6" borderId="12" numFmtId="0" xfId="0" applyFont="1" applyFill="1" applyBorder="1" applyAlignment="1">
      <alignment horizontal="center" vertical="center" wrapText="1"/>
    </xf>
    <xf fontId="14" fillId="6" borderId="12" numFmtId="4" xfId="0" applyNumberFormat="1" applyFont="1" applyFill="1" applyBorder="1" applyAlignment="1">
      <alignment horizontal="center" vertical="center"/>
    </xf>
    <xf fontId="14" fillId="6" borderId="19" numFmtId="168" xfId="0" applyNumberFormat="1" applyFont="1" applyFill="1" applyBorder="1" applyAlignment="1">
      <alignment horizontal="center" vertical="center"/>
    </xf>
    <xf fontId="14" fillId="6" borderId="12" numFmtId="170" xfId="13" applyNumberFormat="1" applyFont="1" applyFill="1" applyBorder="1" applyAlignment="1">
      <alignment horizontal="center" vertical="center"/>
    </xf>
    <xf fontId="14" fillId="6" borderId="12" numFmtId="10" xfId="9" applyNumberFormat="1" applyFont="1" applyFill="1" applyBorder="1" applyAlignment="1">
      <alignment horizontal="center" vertical="center"/>
    </xf>
    <xf fontId="19" fillId="0" borderId="0" numFmtId="166" xfId="13" applyNumberFormat="1" applyFont="1" applyAlignment="1">
      <alignment horizontal="center"/>
    </xf>
    <xf fontId="13" fillId="2" borderId="0" numFmtId="166" xfId="0" applyNumberFormat="1" applyFont="1" applyFill="1" applyAlignment="1">
      <alignment horizontal="left" vertical="top"/>
    </xf>
    <xf fontId="14" fillId="8" borderId="0" numFmtId="0" xfId="0" applyFont="1" applyFill="1" applyAlignment="1">
      <alignment vertical="top"/>
    </xf>
    <xf fontId="17" fillId="4" borderId="12" numFmtId="0" xfId="0" applyFont="1" applyFill="1" applyBorder="1" applyAlignment="1">
      <alignment horizontal="left" readingOrder="1" vertical="top"/>
    </xf>
    <xf fontId="14" fillId="4" borderId="12" numFmtId="0" xfId="0" applyFont="1" applyFill="1" applyBorder="1" applyAlignment="1">
      <alignment vertical="top"/>
    </xf>
    <xf fontId="17" fillId="4" borderId="12" numFmtId="0" xfId="0" applyFont="1" applyFill="1" applyBorder="1" applyAlignment="1">
      <alignment horizontal="left" readingOrder="1" vertical="top" wrapText="1"/>
    </xf>
    <xf fontId="17" fillId="4" borderId="12" numFmtId="171" xfId="0" applyNumberFormat="1" applyFont="1" applyFill="1" applyBorder="1" applyAlignment="1">
      <alignment horizontal="center" readingOrder="1" vertical="top"/>
    </xf>
    <xf fontId="17" fillId="4" borderId="12" numFmtId="167" xfId="0" applyNumberFormat="1" applyFont="1" applyFill="1" applyBorder="1" applyAlignment="1">
      <alignment horizontal="right" readingOrder="1" vertical="top"/>
    </xf>
    <xf fontId="14" fillId="4" borderId="12" numFmtId="0" xfId="0" applyFont="1" applyFill="1" applyBorder="1" applyAlignment="1">
      <alignment horizontal="center" vertical="top"/>
    </xf>
    <xf fontId="14" fillId="4" borderId="12" numFmtId="170" xfId="0" applyNumberFormat="1" applyFont="1" applyFill="1" applyBorder="1" applyAlignment="1">
      <alignment horizontal="center" vertical="top"/>
    </xf>
    <xf fontId="15" fillId="4" borderId="12" numFmtId="10" xfId="9" applyNumberFormat="1" applyFont="1" applyFill="1" applyBorder="1" applyAlignment="1">
      <alignment horizontal="center" vertical="top"/>
    </xf>
    <xf fontId="14" fillId="9" borderId="0" numFmtId="0" xfId="0" applyFont="1" applyFill="1" applyAlignment="1">
      <alignment vertical="top"/>
    </xf>
    <xf fontId="17" fillId="7" borderId="12" numFmtId="0" xfId="0" applyFont="1" applyFill="1" applyBorder="1" applyAlignment="1">
      <alignment horizontal="left" readingOrder="1" vertical="top"/>
    </xf>
    <xf fontId="14" fillId="7" borderId="12" numFmtId="0" xfId="0" applyFont="1" applyFill="1" applyBorder="1" applyAlignment="1">
      <alignment vertical="top"/>
    </xf>
    <xf fontId="17" fillId="7" borderId="12" numFmtId="0" xfId="0" applyFont="1" applyFill="1" applyBorder="1" applyAlignment="1">
      <alignment horizontal="left" readingOrder="1" vertical="top" wrapText="1"/>
    </xf>
    <xf fontId="17" fillId="7" borderId="12" numFmtId="167" xfId="0" applyNumberFormat="1" applyFont="1" applyFill="1" applyBorder="1" applyAlignment="1">
      <alignment horizontal="center" readingOrder="1" vertical="top"/>
    </xf>
    <xf fontId="17" fillId="7" borderId="12" numFmtId="171" xfId="0" applyNumberFormat="1" applyFont="1" applyFill="1" applyBorder="1" applyAlignment="1">
      <alignment horizontal="center" readingOrder="1" vertical="top"/>
    </xf>
    <xf fontId="17" fillId="7" borderId="12" numFmtId="167" xfId="0" applyNumberFormat="1" applyFont="1" applyFill="1" applyBorder="1" applyAlignment="1">
      <alignment horizontal="right" readingOrder="1" vertical="top"/>
    </xf>
    <xf fontId="14" fillId="7" borderId="12" numFmtId="0" xfId="0" applyFont="1" applyFill="1" applyBorder="1" applyAlignment="1">
      <alignment horizontal="center" vertical="top"/>
    </xf>
    <xf fontId="14" fillId="7" borderId="12" numFmtId="170" xfId="0" applyNumberFormat="1" applyFont="1" applyFill="1" applyBorder="1" applyAlignment="1">
      <alignment horizontal="center" vertical="top"/>
    </xf>
    <xf fontId="15" fillId="7" borderId="12" numFmtId="10" xfId="9" applyNumberFormat="1" applyFont="1" applyFill="1" applyBorder="1" applyAlignment="1">
      <alignment horizontal="center" vertical="top"/>
    </xf>
    <xf fontId="0" fillId="0" borderId="12" numFmtId="0" xfId="0" applyBorder="1" applyAlignment="1">
      <alignment horizontal="left" readingOrder="1" vertical="top"/>
    </xf>
    <xf fontId="0" fillId="0" borderId="12" numFmtId="0" xfId="0" applyBorder="1" applyAlignment="1">
      <alignment horizontal="left" readingOrder="1" vertical="top" wrapText="1"/>
    </xf>
    <xf fontId="0" fillId="0" borderId="12" numFmtId="0" xfId="0" applyBorder="1" applyAlignment="1">
      <alignment horizontal="center" readingOrder="1" vertical="top"/>
    </xf>
    <xf fontId="0" fillId="0" borderId="12" numFmtId="167" xfId="0" applyNumberFormat="1" applyBorder="1" applyAlignment="1">
      <alignment horizontal="center" readingOrder="1" vertical="top"/>
    </xf>
    <xf fontId="0" fillId="3" borderId="12" numFmtId="172" xfId="0" applyNumberFormat="1" applyFill="1" applyBorder="1" applyAlignment="1">
      <alignment horizontal="center" readingOrder="1" vertical="top"/>
    </xf>
    <xf fontId="0" fillId="0" borderId="12" numFmtId="167" xfId="0" applyNumberFormat="1" applyBorder="1" applyAlignment="1">
      <alignment horizontal="right" readingOrder="1" vertical="top"/>
    </xf>
    <xf fontId="0" fillId="0" borderId="12" numFmtId="170" xfId="0" applyNumberFormat="1" applyBorder="1" applyAlignment="1">
      <alignment horizontal="center" readingOrder="1" vertical="top"/>
    </xf>
    <xf fontId="15" fillId="0" borderId="12" numFmtId="10" xfId="9" applyNumberFormat="1" applyFont="1" applyBorder="1" applyAlignment="1">
      <alignment horizontal="center" vertical="top"/>
    </xf>
    <xf fontId="17" fillId="4" borderId="12" numFmtId="167" xfId="0" applyNumberFormat="1" applyFont="1" applyFill="1" applyBorder="1" applyAlignment="1">
      <alignment horizontal="center" readingOrder="1" vertical="top"/>
    </xf>
    <xf fontId="14" fillId="7" borderId="12" numFmtId="170" xfId="13" applyNumberFormat="1" applyFont="1" applyFill="1" applyBorder="1" applyAlignment="1">
      <alignment horizontal="center" vertical="top"/>
    </xf>
    <xf fontId="14" fillId="10" borderId="0" numFmtId="0" xfId="0" applyFont="1" applyFill="1" applyAlignment="1">
      <alignment vertical="top"/>
    </xf>
    <xf fontId="17" fillId="10" borderId="12" numFmtId="0" xfId="0" applyFont="1" applyFill="1" applyBorder="1" applyAlignment="1">
      <alignment horizontal="left" readingOrder="1" vertical="top"/>
    </xf>
    <xf fontId="14" fillId="10" borderId="12" numFmtId="0" xfId="0" applyFont="1" applyFill="1" applyBorder="1" applyAlignment="1">
      <alignment vertical="top"/>
    </xf>
    <xf fontId="17" fillId="10" borderId="12" numFmtId="0" xfId="0" applyFont="1" applyFill="1" applyBorder="1" applyAlignment="1">
      <alignment horizontal="left" readingOrder="1" vertical="top" wrapText="1"/>
    </xf>
    <xf fontId="17" fillId="10" borderId="12" numFmtId="167" xfId="0" applyNumberFormat="1" applyFont="1" applyFill="1" applyBorder="1" applyAlignment="1">
      <alignment horizontal="center" readingOrder="1" vertical="top"/>
    </xf>
    <xf fontId="17" fillId="10" borderId="12" numFmtId="171" xfId="0" applyNumberFormat="1" applyFont="1" applyFill="1" applyBorder="1" applyAlignment="1">
      <alignment horizontal="center" readingOrder="1" vertical="top"/>
    </xf>
    <xf fontId="17" fillId="10" borderId="12" numFmtId="167" xfId="0" applyNumberFormat="1" applyFont="1" applyFill="1" applyBorder="1" applyAlignment="1">
      <alignment horizontal="right" readingOrder="1" vertical="top"/>
    </xf>
    <xf fontId="14" fillId="10" borderId="12" numFmtId="170" xfId="0" applyNumberFormat="1" applyFont="1" applyFill="1" applyBorder="1" applyAlignment="1">
      <alignment horizontal="center" vertical="top"/>
    </xf>
    <xf fontId="14" fillId="10" borderId="12" numFmtId="170" xfId="13" applyNumberFormat="1" applyFont="1" applyFill="1" applyBorder="1" applyAlignment="1">
      <alignment horizontal="center" vertical="top"/>
    </xf>
    <xf fontId="15" fillId="10" borderId="12" numFmtId="10" xfId="9" applyNumberFormat="1" applyFont="1" applyFill="1" applyBorder="1" applyAlignment="1">
      <alignment horizontal="center" vertical="top"/>
    </xf>
    <xf fontId="17" fillId="8" borderId="12" numFmtId="0" xfId="0" applyFont="1" applyFill="1" applyBorder="1" applyAlignment="1">
      <alignment horizontal="left" readingOrder="1" vertical="top"/>
    </xf>
    <xf fontId="14" fillId="8" borderId="12" numFmtId="0" xfId="0" applyFont="1" applyFill="1" applyBorder="1" applyAlignment="1">
      <alignment vertical="top"/>
    </xf>
    <xf fontId="17" fillId="8" borderId="12" numFmtId="0" xfId="0" applyFont="1" applyFill="1" applyBorder="1" applyAlignment="1">
      <alignment horizontal="left" readingOrder="1" vertical="top" wrapText="1"/>
    </xf>
    <xf fontId="17" fillId="8" borderId="12" numFmtId="167" xfId="0" applyNumberFormat="1" applyFont="1" applyFill="1" applyBorder="1" applyAlignment="1">
      <alignment horizontal="center" readingOrder="1" vertical="top"/>
    </xf>
    <xf fontId="17" fillId="8" borderId="12" numFmtId="171" xfId="0" applyNumberFormat="1" applyFont="1" applyFill="1" applyBorder="1" applyAlignment="1">
      <alignment horizontal="center" readingOrder="1" vertical="top"/>
    </xf>
    <xf fontId="17" fillId="8" borderId="12" numFmtId="167" xfId="0" applyNumberFormat="1" applyFont="1" applyFill="1" applyBorder="1" applyAlignment="1">
      <alignment horizontal="right" readingOrder="1" vertical="top"/>
    </xf>
    <xf fontId="14" fillId="8" borderId="12" numFmtId="170" xfId="0" applyNumberFormat="1" applyFont="1" applyFill="1" applyBorder="1" applyAlignment="1">
      <alignment horizontal="center" vertical="top"/>
    </xf>
    <xf fontId="14" fillId="8" borderId="12" numFmtId="170" xfId="13" applyNumberFormat="1" applyFont="1" applyFill="1" applyBorder="1" applyAlignment="1">
      <alignment horizontal="center" vertical="top"/>
    </xf>
    <xf fontId="15" fillId="8" borderId="12" numFmtId="10" xfId="9" applyNumberFormat="1" applyFont="1" applyFill="1" applyBorder="1" applyAlignment="1">
      <alignment horizontal="center" vertical="top"/>
    </xf>
    <xf fontId="0" fillId="0" borderId="0" numFmtId="0" xfId="0" applyAlignment="1">
      <alignment vertical="center"/>
    </xf>
    <xf fontId="0" fillId="0" borderId="12" numFmtId="0" xfId="0" applyBorder="1" applyAlignment="1">
      <alignment horizontal="left" readingOrder="1" vertical="center"/>
    </xf>
    <xf fontId="0" fillId="0" borderId="12" numFmtId="0" xfId="0" applyBorder="1" applyAlignment="1">
      <alignment horizontal="left" readingOrder="1" vertical="center" wrapText="1"/>
    </xf>
    <xf fontId="0" fillId="0" borderId="12" numFmtId="0" xfId="0" applyBorder="1" applyAlignment="1">
      <alignment horizontal="center" readingOrder="1" vertical="center"/>
    </xf>
    <xf fontId="0" fillId="0" borderId="12" numFmtId="167" xfId="0" applyNumberFormat="1" applyBorder="1" applyAlignment="1">
      <alignment horizontal="center" readingOrder="1" vertical="center"/>
    </xf>
    <xf fontId="0" fillId="0" borderId="12" numFmtId="167" xfId="0" applyNumberFormat="1" applyBorder="1" applyAlignment="1">
      <alignment horizontal="right" readingOrder="1" vertical="center"/>
    </xf>
    <xf fontId="0" fillId="0" borderId="12" numFmtId="170" xfId="0" applyNumberFormat="1" applyBorder="1" applyAlignment="1">
      <alignment horizontal="center" readingOrder="1" vertical="center"/>
    </xf>
    <xf fontId="15" fillId="0" borderId="12" numFmtId="10" xfId="9" applyNumberFormat="1" applyFont="1" applyBorder="1" applyAlignment="1">
      <alignment horizontal="center" vertical="center"/>
    </xf>
    <xf fontId="15" fillId="0" borderId="0" numFmtId="0" xfId="0" applyFont="1"/>
    <xf fontId="15" fillId="0" borderId="12" numFmtId="0" xfId="0" applyFont="1" applyBorder="1" applyAlignment="1">
      <alignment horizontal="left" readingOrder="1" vertical="top"/>
    </xf>
    <xf fontId="15" fillId="0" borderId="12" numFmtId="0" xfId="0" applyFont="1" applyBorder="1" applyAlignment="1">
      <alignment horizontal="left" readingOrder="1" vertical="top" wrapText="1"/>
    </xf>
    <xf fontId="15" fillId="0" borderId="12" numFmtId="0" xfId="0" applyFont="1" applyBorder="1" applyAlignment="1">
      <alignment horizontal="center" readingOrder="1" vertical="top"/>
    </xf>
    <xf fontId="15" fillId="0" borderId="12" numFmtId="167" xfId="0" applyNumberFormat="1" applyFont="1" applyBorder="1" applyAlignment="1">
      <alignment horizontal="center" readingOrder="1" vertical="top"/>
    </xf>
    <xf fontId="15" fillId="0" borderId="12" numFmtId="167" xfId="0" applyNumberFormat="1" applyFont="1" applyBorder="1" applyAlignment="1">
      <alignment horizontal="right" readingOrder="1" vertical="top"/>
    </xf>
    <xf fontId="15" fillId="0" borderId="12" numFmtId="170" xfId="0" applyNumberFormat="1" applyFont="1" applyBorder="1" applyAlignment="1">
      <alignment horizontal="center" readingOrder="1" vertical="top"/>
    </xf>
    <xf fontId="15" fillId="0" borderId="0" numFmtId="0" xfId="0" applyFont="1" applyAlignment="1">
      <alignment vertical="center"/>
    </xf>
    <xf fontId="15" fillId="0" borderId="12" numFmtId="0" xfId="0" applyFont="1" applyBorder="1" applyAlignment="1">
      <alignment horizontal="left" readingOrder="1" vertical="center"/>
    </xf>
    <xf fontId="15" fillId="0" borderId="12" numFmtId="0" xfId="0" applyFont="1" applyBorder="1" applyAlignment="1">
      <alignment horizontal="left" readingOrder="1" vertical="center" wrapText="1"/>
    </xf>
    <xf fontId="15" fillId="0" borderId="12" numFmtId="0" xfId="0" applyFont="1" applyBorder="1" applyAlignment="1">
      <alignment horizontal="center" readingOrder="1" vertical="center"/>
    </xf>
    <xf fontId="15" fillId="0" borderId="12" numFmtId="167" xfId="0" applyNumberFormat="1" applyFont="1" applyBorder="1" applyAlignment="1">
      <alignment horizontal="center" readingOrder="1" vertical="center"/>
    </xf>
    <xf fontId="15" fillId="0" borderId="12" numFmtId="167" xfId="0" applyNumberFormat="1" applyFont="1" applyBorder="1" applyAlignment="1">
      <alignment horizontal="right" readingOrder="1" vertical="center"/>
    </xf>
    <xf fontId="15" fillId="0" borderId="12" numFmtId="170" xfId="0" applyNumberFormat="1" applyFont="1" applyBorder="1" applyAlignment="1">
      <alignment horizontal="center" readingOrder="1" vertical="center"/>
    </xf>
    <xf fontId="15" fillId="0" borderId="12" numFmtId="0" xfId="0" applyFont="1" applyBorder="1"/>
    <xf fontId="0" fillId="2" borderId="12" numFmtId="167" xfId="0" applyNumberFormat="1" applyFill="1" applyBorder="1" applyAlignment="1">
      <alignment horizontal="center" readingOrder="1" vertical="center"/>
    </xf>
    <xf fontId="0" fillId="2" borderId="12" numFmtId="167" xfId="0" applyNumberFormat="1" applyFill="1" applyBorder="1" applyAlignment="1">
      <alignment horizontal="center" readingOrder="1" vertical="top"/>
    </xf>
    <xf fontId="15" fillId="2" borderId="12" numFmtId="167" xfId="0" applyNumberFormat="1" applyFont="1" applyFill="1" applyBorder="1" applyAlignment="1">
      <alignment horizontal="center" readingOrder="1" vertical="top"/>
    </xf>
    <xf fontId="15" fillId="2" borderId="12" numFmtId="167" xfId="0" applyNumberFormat="1" applyFont="1" applyFill="1" applyBorder="1" applyAlignment="1">
      <alignment horizontal="center" readingOrder="1" vertical="center"/>
    </xf>
    <xf fontId="0" fillId="0" borderId="0" numFmtId="0" xfId="0" applyAlignment="1">
      <alignment horizontal="center" vertical="center"/>
    </xf>
    <xf fontId="14" fillId="11" borderId="0" numFmtId="0" xfId="0" applyFont="1" applyFill="1" applyAlignment="1">
      <alignment vertical="top"/>
    </xf>
    <xf fontId="17" fillId="11" borderId="12" numFmtId="0" xfId="0" applyFont="1" applyFill="1" applyBorder="1" applyAlignment="1">
      <alignment horizontal="left" readingOrder="1" vertical="top"/>
    </xf>
    <xf fontId="14" fillId="11" borderId="12" numFmtId="0" xfId="0" applyFont="1" applyFill="1" applyBorder="1" applyAlignment="1">
      <alignment vertical="top"/>
    </xf>
    <xf fontId="17" fillId="11" borderId="12" numFmtId="0" xfId="0" applyFont="1" applyFill="1" applyBorder="1" applyAlignment="1">
      <alignment horizontal="left" readingOrder="1" vertical="top" wrapText="1"/>
    </xf>
    <xf fontId="17" fillId="11" borderId="12" numFmtId="167" xfId="0" applyNumberFormat="1" applyFont="1" applyFill="1" applyBorder="1" applyAlignment="1">
      <alignment horizontal="center" readingOrder="1" vertical="top"/>
    </xf>
    <xf fontId="0" fillId="11" borderId="12" numFmtId="167" xfId="0" applyNumberFormat="1" applyFill="1" applyBorder="1" applyAlignment="1">
      <alignment horizontal="center" readingOrder="1" vertical="top"/>
    </xf>
    <xf fontId="17" fillId="11" borderId="12" numFmtId="167" xfId="0" applyNumberFormat="1" applyFont="1" applyFill="1" applyBorder="1" applyAlignment="1">
      <alignment horizontal="right" readingOrder="1" vertical="top"/>
    </xf>
    <xf fontId="14" fillId="11" borderId="12" numFmtId="170" xfId="0" applyNumberFormat="1" applyFont="1" applyFill="1" applyBorder="1" applyAlignment="1">
      <alignment horizontal="center" vertical="top"/>
    </xf>
    <xf fontId="15" fillId="11" borderId="12" numFmtId="10" xfId="9" applyNumberFormat="1" applyFont="1" applyFill="1" applyBorder="1" applyAlignment="1">
      <alignment horizontal="center" vertical="top"/>
    </xf>
    <xf fontId="0" fillId="3" borderId="12" numFmtId="167" xfId="0" applyNumberFormat="1" applyFill="1" applyBorder="1" applyAlignment="1">
      <alignment horizontal="center" readingOrder="1" vertical="top"/>
    </xf>
    <xf fontId="20" fillId="0" borderId="0" numFmtId="0" xfId="0" applyFont="1"/>
    <xf fontId="15" fillId="5" borderId="6" numFmtId="0" xfId="0" applyFont="1" applyFill="1" applyBorder="1" applyAlignment="1">
      <alignment horizontal="center"/>
    </xf>
    <xf fontId="15" fillId="5" borderId="8" numFmtId="0" xfId="0" applyFont="1" applyFill="1" applyBorder="1" applyAlignment="1">
      <alignment horizontal="center"/>
    </xf>
    <xf fontId="14" fillId="5" borderId="6" numFmtId="0" xfId="0" applyFont="1" applyFill="1" applyBorder="1" applyAlignment="1">
      <alignment horizontal="left" vertical="top" wrapText="1"/>
    </xf>
    <xf fontId="14" fillId="5" borderId="7" numFmtId="0" xfId="0" applyFont="1" applyFill="1" applyBorder="1" applyAlignment="1">
      <alignment horizontal="left" vertical="top" wrapText="1"/>
    </xf>
    <xf fontId="14" fillId="5" borderId="8" numFmtId="0" xfId="0" applyFont="1" applyFill="1" applyBorder="1" applyAlignment="1">
      <alignment horizontal="left" vertical="top" wrapText="1"/>
    </xf>
    <xf fontId="14" fillId="5" borderId="12" numFmtId="170" xfId="0" applyNumberFormat="1" applyFont="1" applyFill="1" applyBorder="1" applyAlignment="1">
      <alignment horizontal="center" vertical="top"/>
    </xf>
    <xf fontId="14" fillId="5" borderId="12" numFmtId="10" xfId="9" applyNumberFormat="1" applyFont="1" applyFill="1" applyBorder="1" applyAlignment="1">
      <alignment horizontal="center" vertical="top"/>
    </xf>
    <xf fontId="18" fillId="0" borderId="4" numFmtId="4" xfId="0" applyNumberFormat="1" applyFont="1" applyBorder="1" applyAlignment="1">
      <alignment horizontal="right" vertical="top"/>
    </xf>
    <xf fontId="21" fillId="5" borderId="6" numFmtId="0" xfId="0" applyFont="1" applyFill="1" applyBorder="1" applyAlignment="1">
      <alignment horizontal="center" vertical="center"/>
    </xf>
    <xf fontId="21" fillId="5" borderId="7" numFmtId="0" xfId="0" applyFont="1" applyFill="1" applyBorder="1" applyAlignment="1">
      <alignment horizontal="center" vertical="center"/>
    </xf>
    <xf fontId="21" fillId="5" borderId="8" numFmtId="0" xfId="0" applyFont="1" applyFill="1" applyBorder="1" applyAlignment="1">
      <alignment horizontal="center" vertical="center"/>
    </xf>
    <xf fontId="22" fillId="2" borderId="0" numFmtId="10" xfId="9" applyNumberFormat="1" applyFont="1" applyFill="1" applyAlignment="1">
      <alignment horizontal="center" vertical="top"/>
    </xf>
    <xf fontId="22" fillId="2" borderId="0" numFmtId="2" xfId="9" applyNumberFormat="1" applyFont="1" applyFill="1" applyAlignment="1">
      <alignment horizontal="center" vertical="top"/>
    </xf>
    <xf fontId="0" fillId="2" borderId="0" numFmtId="4" xfId="0" applyNumberFormat="1" applyFill="1" applyAlignment="1">
      <alignment vertical="top"/>
    </xf>
    <xf fontId="0" fillId="0" borderId="0" numFmtId="0" xfId="7" applyAlignment="1">
      <alignment horizontal="left" vertical="top"/>
    </xf>
    <xf fontId="0" fillId="0" borderId="0" numFmtId="170" xfId="7" applyNumberFormat="1" applyAlignment="1">
      <alignment horizontal="left" vertical="top"/>
    </xf>
    <xf fontId="14" fillId="0" borderId="12" numFmtId="0" xfId="4" applyFont="1" applyBorder="1" applyAlignment="1">
      <alignment horizontal="left" vertical="top" wrapText="1"/>
    </xf>
    <xf fontId="14" fillId="0" borderId="12" numFmtId="0" xfId="4" applyFont="1" applyBorder="1" applyAlignment="1">
      <alignment horizontal="center" vertical="top" wrapText="1"/>
    </xf>
    <xf fontId="14" fillId="0" borderId="0" numFmtId="0" xfId="4" applyFont="1" applyAlignment="1">
      <alignment vertical="top" wrapText="1"/>
    </xf>
    <xf fontId="0" fillId="0" borderId="0" numFmtId="0" xfId="4" applyAlignment="1">
      <alignment horizontal="right" vertical="top"/>
    </xf>
    <xf fontId="0" fillId="0" borderId="0" numFmtId="0" xfId="4"/>
    <xf fontId="14" fillId="0" borderId="0" numFmtId="167" xfId="4" applyNumberFormat="1" applyFont="1" applyAlignment="1">
      <alignment horizontal="right" vertical="top" wrapText="1"/>
    </xf>
    <xf fontId="23" fillId="3" borderId="12" numFmtId="0" xfId="4" applyFont="1" applyFill="1" applyBorder="1" applyAlignment="1">
      <alignment horizontal="center" readingOrder="1" vertical="top"/>
    </xf>
    <xf fontId="23" fillId="0" borderId="0" numFmtId="0" xfId="4" applyFont="1" applyAlignment="1">
      <alignment readingOrder="1" vertical="top"/>
    </xf>
    <xf fontId="0" fillId="0" borderId="12" numFmtId="0" xfId="4" applyBorder="1" applyAlignment="1">
      <alignment horizontal="left" readingOrder="1" vertical="center"/>
    </xf>
    <xf fontId="20" fillId="0" borderId="12" numFmtId="0" xfId="4" applyFont="1" applyBorder="1" applyAlignment="1">
      <alignment horizontal="left" readingOrder="1" vertical="center"/>
    </xf>
    <xf fontId="0" fillId="0" borderId="12" numFmtId="0" xfId="4" applyBorder="1" applyAlignment="1">
      <alignment horizontal="left" vertical="top"/>
    </xf>
    <xf fontId="0" fillId="0" borderId="0" numFmtId="0" xfId="4" applyAlignment="1">
      <alignment horizontal="left" vertical="top"/>
    </xf>
    <xf fontId="17" fillId="0" borderId="0" numFmtId="14" xfId="4" applyNumberFormat="1" applyFont="1" applyAlignment="1">
      <alignment horizontal="right" readingOrder="1" vertical="top"/>
    </xf>
    <xf fontId="0" fillId="0" borderId="12" numFmtId="0" xfId="4" applyBorder="1" applyAlignment="1">
      <alignment readingOrder="1" vertical="center"/>
    </xf>
    <xf fontId="0" fillId="0" borderId="0" numFmtId="0" xfId="4" applyAlignment="1">
      <alignment readingOrder="1" vertical="center"/>
    </xf>
    <xf fontId="24" fillId="12" borderId="12" numFmtId="0" xfId="7" applyFont="1" applyFill="1" applyBorder="1" applyAlignment="1">
      <alignment horizontal="center" vertical="center"/>
    </xf>
    <xf fontId="24" fillId="12" borderId="12" numFmtId="170" xfId="7" applyNumberFormat="1" applyFont="1" applyFill="1" applyBorder="1" applyAlignment="1">
      <alignment horizontal="center" vertical="center"/>
    </xf>
    <xf fontId="24" fillId="13" borderId="12" numFmtId="0" xfId="7" applyFont="1" applyFill="1" applyBorder="1" applyAlignment="1">
      <alignment horizontal="center" vertical="center"/>
    </xf>
    <xf fontId="24" fillId="13" borderId="12" numFmtId="170" xfId="7" applyNumberFormat="1" applyFont="1" applyFill="1" applyBorder="1" applyAlignment="1">
      <alignment horizontal="center" vertical="center"/>
    </xf>
    <xf fontId="24" fillId="13" borderId="12" numFmtId="0" xfId="7" applyFont="1" applyFill="1" applyBorder="1" applyAlignment="1">
      <alignment horizontal="center" vertical="center" wrapText="1"/>
    </xf>
    <xf fontId="24" fillId="13" borderId="12" numFmtId="173" xfId="13" applyNumberFormat="1" applyFont="1" applyFill="1" applyBorder="1" applyAlignment="1">
      <alignment horizontal="center" vertical="center"/>
    </xf>
    <xf fontId="24" fillId="0" borderId="0" numFmtId="0" xfId="7" applyFont="1" applyAlignment="1">
      <alignment horizontal="center" vertical="center" wrapText="1"/>
    </xf>
    <xf fontId="24" fillId="0" borderId="0" numFmtId="174" xfId="7" applyNumberFormat="1" applyFont="1" applyAlignment="1">
      <alignment horizontal="center" vertical="center"/>
    </xf>
    <xf fontId="25" fillId="4" borderId="12" numFmtId="0" xfId="7" applyFont="1" applyFill="1" applyBorder="1" applyAlignment="1">
      <alignment horizontal="center" vertical="center" wrapText="1"/>
    </xf>
    <xf fontId="24" fillId="13" borderId="12" numFmtId="166" xfId="14" applyNumberFormat="1" applyFont="1" applyFill="1" applyBorder="1" applyAlignment="1">
      <alignment horizontal="center" vertical="center"/>
    </xf>
    <xf fontId="0" fillId="0" borderId="0" numFmtId="175" xfId="9" applyNumberFormat="1" applyAlignment="1">
      <alignment horizontal="left" vertical="top"/>
    </xf>
    <xf fontId="24" fillId="13" borderId="0" numFmtId="170" xfId="7" applyNumberFormat="1" applyFont="1" applyFill="1" applyAlignment="1">
      <alignment horizontal="center" vertical="center"/>
    </xf>
    <xf fontId="24" fillId="13" borderId="12" numFmtId="173" xfId="14" applyNumberFormat="1" applyFont="1" applyFill="1" applyBorder="1" applyAlignment="1">
      <alignment horizontal="center" vertical="center"/>
    </xf>
    <xf fontId="0" fillId="0" borderId="0" numFmtId="9" xfId="9" applyNumberFormat="1" applyAlignment="1">
      <alignment horizontal="left" vertical="top"/>
    </xf>
    <xf fontId="5" fillId="0" borderId="12" numFmtId="0" xfId="4" applyFont="1" applyBorder="1" applyAlignment="1">
      <alignment horizontal="left" vertical="top" wrapText="1"/>
    </xf>
    <xf fontId="5" fillId="0" borderId="12" numFmtId="0" xfId="4" applyFont="1" applyBorder="1" applyAlignment="1">
      <alignment horizontal="center" vertical="top" wrapText="1"/>
    </xf>
    <xf fontId="5" fillId="0" borderId="0" numFmtId="0" xfId="4" applyFont="1" applyAlignment="1">
      <alignment vertical="top" wrapText="1"/>
    </xf>
    <xf fontId="5" fillId="0" borderId="0" numFmtId="167" xfId="4" applyNumberFormat="1" applyFont="1" applyAlignment="1">
      <alignment horizontal="right" vertical="top" wrapText="1"/>
    </xf>
    <xf fontId="26" fillId="0" borderId="12" numFmtId="0" xfId="4" applyFont="1" applyBorder="1" applyAlignment="1">
      <alignment horizontal="center" readingOrder="1" vertical="top"/>
    </xf>
    <xf fontId="26" fillId="0" borderId="0" numFmtId="0" xfId="4" applyFont="1" applyAlignment="1">
      <alignment readingOrder="1" vertical="top"/>
    </xf>
    <xf fontId="7" fillId="0" borderId="12" numFmtId="0" xfId="4" applyFont="1" applyBorder="1" applyAlignment="1">
      <alignment horizontal="left" readingOrder="1" vertical="center"/>
    </xf>
    <xf fontId="8" fillId="0" borderId="12" numFmtId="0" xfId="4" applyFont="1" applyBorder="1" applyAlignment="1">
      <alignment horizontal="left" readingOrder="1" vertical="center"/>
    </xf>
    <xf fontId="7" fillId="0" borderId="0" numFmtId="14" xfId="4" applyNumberFormat="1" applyFont="1" applyAlignment="1">
      <alignment horizontal="right" readingOrder="1" vertical="top"/>
    </xf>
    <xf fontId="12" fillId="0" borderId="12" numFmtId="0" xfId="4" applyFont="1" applyBorder="1" applyAlignment="1">
      <alignment horizontal="left" readingOrder="1" vertical="center"/>
    </xf>
    <xf fontId="12" fillId="0" borderId="12" numFmtId="0" xfId="4" applyFont="1" applyBorder="1" applyAlignment="1">
      <alignment readingOrder="1" vertical="center"/>
    </xf>
    <xf fontId="12" fillId="0" borderId="0" numFmtId="0" xfId="4" applyFont="1" applyAlignment="1">
      <alignment readingOrder="1" vertical="center"/>
    </xf>
    <xf fontId="17" fillId="10" borderId="12" numFmtId="0" xfId="7" applyFont="1" applyFill="1" applyBorder="1" applyAlignment="1">
      <alignment horizontal="center" vertical="top"/>
    </xf>
    <xf fontId="0" fillId="0" borderId="12" numFmtId="0" xfId="7" applyBorder="1" applyAlignment="1">
      <alignment horizontal="left" vertical="top"/>
    </xf>
    <xf fontId="0" fillId="0" borderId="12" numFmtId="166" xfId="13" applyNumberFormat="1" applyBorder="1" applyAlignment="1">
      <alignment horizontal="left" vertical="top"/>
    </xf>
    <xf fontId="0" fillId="0" borderId="12" numFmtId="170" xfId="7" applyNumberFormat="1" applyBorder="1" applyAlignment="1">
      <alignment horizontal="left" vertical="top" wrapText="1"/>
    </xf>
    <xf fontId="0" fillId="0" borderId="12" numFmtId="170" xfId="7" applyNumberFormat="1" applyBorder="1" applyAlignment="1">
      <alignment horizontal="left" vertical="top"/>
    </xf>
    <xf fontId="12" fillId="0" borderId="20" numFmtId="0" xfId="0" applyFont="1" applyBorder="1" applyAlignment="1">
      <alignment horizontal="center" vertical="center" wrapText="1"/>
    </xf>
    <xf fontId="12" fillId="0" borderId="21" numFmtId="0" xfId="0" applyFont="1" applyBorder="1" applyAlignment="1">
      <alignment horizontal="center" vertical="center" wrapText="1"/>
    </xf>
    <xf fontId="12" fillId="0" borderId="22" numFmtId="0" xfId="0" applyFont="1" applyBorder="1" applyAlignment="1">
      <alignment horizontal="center" vertical="center" wrapText="1"/>
    </xf>
    <xf fontId="27" fillId="0" borderId="20" numFmtId="0" xfId="0" applyFont="1" applyBorder="1" applyAlignment="1">
      <alignment horizontal="center" vertical="center" wrapText="1"/>
    </xf>
    <xf fontId="12" fillId="0" borderId="23" numFmtId="0" xfId="0" applyFont="1" applyBorder="1" applyAlignment="1">
      <alignment horizontal="center" vertical="center" wrapText="1"/>
    </xf>
    <xf fontId="12" fillId="0" borderId="24" numFmtId="0" xfId="0" applyFont="1" applyBorder="1" applyAlignment="1">
      <alignment horizontal="center" vertical="center" wrapText="1"/>
    </xf>
    <xf fontId="12" fillId="0" borderId="25" numFmtId="0" xfId="0" applyFont="1" applyBorder="1" applyAlignment="1">
      <alignment horizontal="center" vertical="center" wrapText="1"/>
    </xf>
    <xf fontId="28" fillId="0" borderId="12" numFmtId="0" xfId="0" applyFont="1" applyBorder="1" applyAlignment="1">
      <alignment horizontal="center" vertical="center" wrapText="1"/>
    </xf>
    <xf fontId="29" fillId="0" borderId="12" numFmtId="0" xfId="0" applyFont="1" applyBorder="1" applyAlignment="1">
      <alignment horizontal="center" vertical="center" wrapText="1"/>
    </xf>
    <xf fontId="12" fillId="0" borderId="26" numFmtId="0" xfId="0" applyFont="1" applyBorder="1" applyAlignment="1">
      <alignment horizontal="center" vertical="center" wrapText="1"/>
    </xf>
    <xf fontId="28" fillId="0" borderId="21" numFmtId="0" xfId="0" applyFont="1" applyBorder="1" applyAlignment="1">
      <alignment vertical="top" wrapText="1"/>
    </xf>
    <xf fontId="30" fillId="0" borderId="12" numFmtId="0" xfId="0" applyFont="1" applyBorder="1" applyAlignment="1">
      <alignment horizontal="center" vertical="center" wrapText="1"/>
    </xf>
    <xf fontId="28" fillId="0" borderId="8" numFmtId="0" xfId="0" applyFont="1" applyBorder="1" applyAlignment="1">
      <alignment vertical="top" wrapText="1"/>
    </xf>
    <xf fontId="30" fillId="0" borderId="6" numFmtId="0" xfId="0" applyFont="1" applyBorder="1" applyAlignment="1">
      <alignment horizontal="center" vertical="center" wrapText="1"/>
    </xf>
    <xf fontId="30" fillId="0" borderId="7" numFmtId="0" xfId="0" applyFont="1" applyBorder="1" applyAlignment="1">
      <alignment horizontal="center" vertical="center" wrapText="1"/>
    </xf>
    <xf fontId="30" fillId="0" borderId="8" numFmtId="0" xfId="0" applyFont="1" applyBorder="1" applyAlignment="1">
      <alignment horizontal="center" vertical="center" wrapText="1"/>
    </xf>
    <xf fontId="12" fillId="0" borderId="12" numFmtId="0" xfId="0" applyFont="1" applyBorder="1" applyAlignment="1">
      <alignment horizontal="center" vertical="center" wrapText="1"/>
    </xf>
    <xf fontId="28" fillId="0" borderId="6" numFmtId="0" xfId="0" applyFont="1" applyBorder="1" applyAlignment="1">
      <alignment horizontal="center" vertical="center" wrapText="1"/>
    </xf>
    <xf fontId="28" fillId="0" borderId="8" numFmtId="0" xfId="0" applyFont="1" applyBorder="1" applyAlignment="1">
      <alignment horizontal="center" vertical="center" wrapText="1"/>
    </xf>
    <xf fontId="12" fillId="0" borderId="6" numFmtId="0" xfId="0" applyFont="1" applyBorder="1" applyAlignment="1">
      <alignment horizontal="center" vertical="center" wrapText="1"/>
    </xf>
    <xf fontId="12" fillId="0" borderId="8" numFmtId="0" xfId="0" applyFont="1" applyBorder="1" applyAlignment="1">
      <alignment horizontal="center" vertical="center" wrapText="1"/>
    </xf>
    <xf fontId="12" fillId="0" borderId="12" numFmtId="2" xfId="0" applyNumberFormat="1" applyFont="1" applyBorder="1" applyAlignment="1">
      <alignment horizontal="center" vertical="center"/>
    </xf>
    <xf fontId="12" fillId="0" borderId="6" numFmtId="2" xfId="0" applyNumberFormat="1" applyFont="1" applyBorder="1" applyAlignment="1">
      <alignment horizontal="center" vertical="center"/>
    </xf>
    <xf fontId="12" fillId="0" borderId="8" numFmtId="2" xfId="0" applyNumberFormat="1" applyFont="1" applyBorder="1" applyAlignment="1">
      <alignment horizontal="center" vertical="center"/>
    </xf>
    <xf fontId="31" fillId="12" borderId="6" numFmtId="0" xfId="0" applyFont="1" applyFill="1" applyBorder="1" applyAlignment="1">
      <alignment horizontal="center" vertical="center" wrapText="1"/>
    </xf>
    <xf fontId="32" fillId="12" borderId="7" numFmtId="0" xfId="0" applyFont="1" applyFill="1" applyBorder="1" applyAlignment="1">
      <alignment horizontal="center" vertical="center" wrapText="1"/>
    </xf>
    <xf fontId="31" fillId="12" borderId="27" numFmtId="2" xfId="0" applyNumberFormat="1" applyFont="1" applyFill="1" applyBorder="1" applyAlignment="1" quotePrefix="1">
      <alignment horizontal="center" vertical="center" wrapText="1"/>
    </xf>
    <xf fontId="31" fillId="12" borderId="27" numFmtId="0" xfId="0" applyFont="1" applyFill="1" applyBorder="1" applyAlignment="1" quotePrefix="1">
      <alignment horizontal="center" vertical="center" wrapText="1"/>
    </xf>
    <xf fontId="32" fillId="12" borderId="8" numFmtId="0" xfId="0" applyFont="1" applyFill="1" applyBorder="1" applyAlignment="1">
      <alignment horizontal="center" vertical="center" wrapText="1"/>
    </xf>
    <xf fontId="32" fillId="12" borderId="12" numFmtId="2" xfId="0" applyNumberFormat="1" applyFont="1" applyFill="1" applyBorder="1" applyAlignment="1">
      <alignment horizontal="center" vertical="center" wrapText="1"/>
    </xf>
  </cellXfs>
  <cellStyles count="15">
    <cellStyle name="Moeda 2" xfId="1"/>
    <cellStyle name="Normal" xfId="0" builtinId="0"/>
    <cellStyle name="Normal 2" xfId="2"/>
    <cellStyle name="Normal 2 2" xfId="3"/>
    <cellStyle name="Normal 3" xfId="4"/>
    <cellStyle name="Normal 3 3" xfId="5"/>
    <cellStyle name="Normal 4" xfId="6"/>
    <cellStyle name="Normal 4 3" xfId="7"/>
    <cellStyle name="Normal 5" xfId="8"/>
    <cellStyle name="Porcentagem" xfId="9" builtinId="5"/>
    <cellStyle name="Porcentagem 2" xfId="10"/>
    <cellStyle name="Porcentagem 3" xfId="11"/>
    <cellStyle name="Separador de milhares 4" xfId="12"/>
    <cellStyle name="Vírgula" xfId="13" builtinId="3"/>
    <cellStyle name="Vírgula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externalLink" Target="externalLinks/externalLink1.xml"/><Relationship  Id="rId10" Type="http://schemas.openxmlformats.org/officeDocument/2006/relationships/theme" Target="theme/theme1.xml"/><Relationship  Id="rId11" Type="http://schemas.openxmlformats.org/officeDocument/2006/relationships/sharedStrings" Target="sharedStrings.xml"/><Relationship  Id="rId12" Type="http://schemas.openxmlformats.org/officeDocument/2006/relationships/styles" Target="styles.xml"/><Relationship  Id="rId2" Type="http://schemas.openxmlformats.org/officeDocument/2006/relationships/worksheet" Target="worksheets/sheet1.xml"/><Relationship  Id="rId3" Type="http://schemas.openxmlformats.org/officeDocument/2006/relationships/worksheet" Target="worksheets/sheet2.xml"/><Relationship  Id="rId4" Type="http://schemas.openxmlformats.org/officeDocument/2006/relationships/worksheet" Target="worksheets/sheet3.xml"/><Relationship  Id="rId5" Type="http://schemas.openxmlformats.org/officeDocument/2006/relationships/worksheet" Target="worksheets/sheet4.xml"/><Relationship  Id="rId6" Type="http://schemas.openxmlformats.org/officeDocument/2006/relationships/worksheet" Target="worksheets/sheet5.xml"/><Relationship  Id="rId7" Type="http://schemas.openxmlformats.org/officeDocument/2006/relationships/worksheet" Target="worksheets/sheet6.xml"/><Relationship  Id="rId8" Type="http://schemas.openxmlformats.org/officeDocument/2006/relationships/worksheet" Target="worksheets/sheet7.xml"/><Relationship  Id="rId9" Type="http://schemas.openxmlformats.org/officeDocument/2006/relationships/worksheet" Target="worksheets/sheet8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g"/><Relationship Id="rId2" Type="http://schemas.openxmlformats.org/officeDocument/2006/relationships/image" Target="../media/image2.png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image" Target="../media/image3.jpg"/><Relationship Id="rId2" Type="http://schemas.openxmlformats.org/officeDocument/2006/relationships/image" Target="../media/image4.png"/></Relationships>
</file>

<file path=xl/drawings/_rels/drawing6.xml.rels><?xml version="1.0" encoding="UTF-8" standalone="yes"?><Relationships xmlns="http://schemas.openxmlformats.org/package/2006/relationships"><Relationship Id="rId1" Type="http://schemas.openxmlformats.org/officeDocument/2006/relationships/image" Target="../media/image3.jpg"/><Relationship Id="rId2" Type="http://schemas.openxmlformats.org/officeDocument/2006/relationships/image" Target="../media/image4.png"/></Relationships>
</file>

<file path=xl/drawings/_rels/drawing7.xml.rels><?xml version="1.0" encoding="UTF-8" standalone="yes"?><Relationships xmlns="http://schemas.openxmlformats.org/package/2006/relationships"><Relationship Id="rId1" Type="http://schemas.openxmlformats.org/officeDocument/2006/relationships/image" Target="../media/image3.jpg"/><Relationship Id="rId2" Type="http://schemas.openxmlformats.org/officeDocument/2006/relationships/image" Target="../media/image4.png"/></Relationships>
</file>

<file path=xl/drawings/_rels/drawing8.xml.rels><?xml version="1.0" encoding="UTF-8" standalone="yes"?><Relationships xmlns="http://schemas.openxmlformats.org/package/2006/relationships"><Relationship Id="rId1" Type="http://schemas.openxmlformats.org/officeDocument/2006/relationships/image" Target="../media/image3.jpg"/><Relationship Id="rId2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oneCell">
    <xdr:from>
      <xdr:col>8</xdr:col>
      <xdr:colOff>134469</xdr:colOff>
      <xdr:row>0</xdr:row>
      <xdr:rowOff>63725</xdr:rowOff>
    </xdr:from>
    <xdr:to>
      <xdr:col>9</xdr:col>
      <xdr:colOff>488575</xdr:colOff>
      <xdr:row>6</xdr:row>
      <xdr:rowOff>0</xdr:rowOff>
    </xdr:to>
    <xdr:pic>
      <xdr:nvPicPr>
        <xdr:cNvPr id="2" name="Picture 1"/>
        <xdr:cNvPicPr>
          <a:picLocks noChangeAspect="1" noChangeArrowheads="1"/>
        </xdr:cNvPicPr>
      </xdr:nvPicPr>
      <xdr:blipFill rotWithShape="1">
        <a:blip r:embed="rId1"/>
        <a:stretch/>
      </xdr:blipFill>
      <xdr:spPr bwMode="auto">
        <a:xfrm>
          <a:off x="11911852" y="63725"/>
          <a:ext cx="959223" cy="106806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oneCell">
    <xdr:from>
      <xdr:col>15</xdr:col>
      <xdr:colOff>667408</xdr:colOff>
      <xdr:row>0</xdr:row>
      <xdr:rowOff>62752</xdr:rowOff>
    </xdr:from>
    <xdr:to>
      <xdr:col>16</xdr:col>
      <xdr:colOff>740249</xdr:colOff>
      <xdr:row>4</xdr:row>
      <xdr:rowOff>322761</xdr:rowOff>
    </xdr:to>
    <xdr:pic>
      <xdr:nvPicPr>
        <xdr:cNvPr id="4" name="Picture 1"/>
        <xdr:cNvPicPr>
          <a:picLocks noChangeAspect="1" noChangeArrowheads="1"/>
        </xdr:cNvPicPr>
      </xdr:nvPicPr>
      <xdr:blipFill rotWithShape="1">
        <a:blip r:embed="rId1"/>
        <a:stretch/>
      </xdr:blipFill>
      <xdr:spPr bwMode="auto">
        <a:xfrm>
          <a:off x="18220622" y="62753"/>
          <a:ext cx="1320888" cy="91696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oneCell">
    <xdr:from>
      <xdr:col>3</xdr:col>
      <xdr:colOff>173876</xdr:colOff>
      <xdr:row>0</xdr:row>
      <xdr:rowOff>67236</xdr:rowOff>
    </xdr:from>
    <xdr:to>
      <xdr:col>3</xdr:col>
      <xdr:colOff>1354231</xdr:colOff>
      <xdr:row>3</xdr:row>
      <xdr:rowOff>321385</xdr:rowOff>
    </xdr:to>
    <xdr:pic>
      <xdr:nvPicPr>
        <xdr:cNvPr id="2" name="Picture 1"/>
        <xdr:cNvPicPr>
          <a:picLocks noChangeAspect="1" noChangeArrowheads="1"/>
        </xdr:cNvPicPr>
      </xdr:nvPicPr>
      <xdr:blipFill rotWithShape="1">
        <a:blip r:embed="rId1"/>
        <a:stretch/>
      </xdr:blipFill>
      <xdr:spPr bwMode="auto">
        <a:xfrm>
          <a:off x="5978523" y="67236"/>
          <a:ext cx="1170830" cy="71717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twoCellAnchor editAs="oneCell">
    <xdr:from>
      <xdr:col>3</xdr:col>
      <xdr:colOff>173876</xdr:colOff>
      <xdr:row>0</xdr:row>
      <xdr:rowOff>67236</xdr:rowOff>
    </xdr:from>
    <xdr:to>
      <xdr:col>3</xdr:col>
      <xdr:colOff>1094519</xdr:colOff>
      <xdr:row>3</xdr:row>
      <xdr:rowOff>313765</xdr:rowOff>
    </xdr:to>
    <xdr:pic>
      <xdr:nvPicPr>
        <xdr:cNvPr id="2" name="Picture 1"/>
        <xdr:cNvPicPr>
          <a:picLocks noChangeAspect="1" noChangeArrowheads="1"/>
        </xdr:cNvPicPr>
      </xdr:nvPicPr>
      <xdr:blipFill rotWithShape="1">
        <a:blip r:embed="rId1"/>
        <a:stretch/>
      </xdr:blipFill>
      <xdr:spPr bwMode="auto">
        <a:xfrm>
          <a:off x="5926976" y="67236"/>
          <a:ext cx="920643" cy="73230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78439</xdr:colOff>
      <xdr:row>9</xdr:row>
      <xdr:rowOff>0</xdr:rowOff>
    </xdr:from>
    <xdr:to>
      <xdr:col>3</xdr:col>
      <xdr:colOff>459440</xdr:colOff>
      <xdr:row>29</xdr:row>
      <xdr:rowOff>145676</xdr:rowOff>
    </xdr:to>
    <xdr:pic>
      <xdr:nvPicPr>
        <xdr:cNvPr id="3" name="Imagem 2"/>
        <xdr:cNvPicPr>
          <a:picLocks noChangeAspect="1"/>
        </xdr:cNvPicPr>
      </xdr:nvPicPr>
      <xdr:blipFill rotWithShape="1">
        <a:blip r:embed="rId2"/>
        <a:stretch/>
      </xdr:blipFill>
      <xdr:spPr bwMode="auto">
        <a:xfrm>
          <a:off x="78440" y="1847850"/>
          <a:ext cx="6134101" cy="338417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oneCellAnchor>
    <xdr:from>
      <xdr:col>0</xdr:col>
      <xdr:colOff>372999</xdr:colOff>
      <xdr:row>0</xdr:row>
      <xdr:rowOff>39516</xdr:rowOff>
    </xdr:from>
    <xdr:ext cx="828547" cy="629412"/>
    <xdr:pic>
      <xdr:nvPicPr>
        <xdr:cNvPr id="2" name="image1.jpeg"/>
        <xdr:cNvPicPr>
          <a:picLocks noChangeAspect="1"/>
        </xdr:cNvPicPr>
      </xdr:nvPicPr>
      <xdr:blipFill rotWithShape="1">
        <a:blip r:embed="rId1"/>
        <a:stretch/>
      </xdr:blipFill>
      <xdr:spPr bwMode="auto">
        <a:xfrm>
          <a:off x="372999" y="39516"/>
          <a:ext cx="828547" cy="629412"/>
        </a:xfrm>
        <a:prstGeom prst="rect">
          <a:avLst/>
        </a:prstGeom>
      </xdr:spPr>
    </xdr:pic>
    <xdr:clientData/>
  </xdr:oneCellAnchor>
  <xdr:twoCellAnchor editAs="oneCell">
    <xdr:from>
      <xdr:col>7</xdr:col>
      <xdr:colOff>121920</xdr:colOff>
      <xdr:row>0</xdr:row>
      <xdr:rowOff>106680</xdr:rowOff>
    </xdr:from>
    <xdr:to>
      <xdr:col>9</xdr:col>
      <xdr:colOff>619</xdr:colOff>
      <xdr:row>0</xdr:row>
      <xdr:rowOff>716280</xdr:rowOff>
    </xdr:to>
    <xdr:pic>
      <xdr:nvPicPr>
        <xdr:cNvPr id="3" name="Imagem 2" descr="Prefeitura Municipal de São Cristóvão - SE"/>
        <xdr:cNvPicPr>
          <a:picLocks noChangeAspect="1" noChangeArrowheads="1"/>
        </xdr:cNvPicPr>
      </xdr:nvPicPr>
      <xdr:blipFill rotWithShape="1">
        <a:blip r:embed="rId2"/>
        <a:stretch/>
      </xdr:blipFill>
      <xdr:spPr bwMode="auto">
        <a:xfrm>
          <a:off x="4855845" y="106680"/>
          <a:ext cx="1612249" cy="60960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oneCellAnchor>
    <xdr:from>
      <xdr:col>0</xdr:col>
      <xdr:colOff>372999</xdr:colOff>
      <xdr:row>0</xdr:row>
      <xdr:rowOff>39516</xdr:rowOff>
    </xdr:from>
    <xdr:ext cx="828547" cy="629412"/>
    <xdr:pic>
      <xdr:nvPicPr>
        <xdr:cNvPr id="2" name="image1.jpeg"/>
        <xdr:cNvPicPr>
          <a:picLocks noChangeAspect="1"/>
        </xdr:cNvPicPr>
      </xdr:nvPicPr>
      <xdr:blipFill rotWithShape="1">
        <a:blip r:embed="rId1"/>
        <a:stretch/>
      </xdr:blipFill>
      <xdr:spPr bwMode="auto">
        <a:xfrm>
          <a:off x="372999" y="39516"/>
          <a:ext cx="828547" cy="629412"/>
        </a:xfrm>
        <a:prstGeom prst="rect">
          <a:avLst/>
        </a:prstGeom>
      </xdr:spPr>
    </xdr:pic>
    <xdr:clientData/>
  </xdr:oneCellAnchor>
  <xdr:twoCellAnchor editAs="oneCell">
    <xdr:from>
      <xdr:col>7</xdr:col>
      <xdr:colOff>121920</xdr:colOff>
      <xdr:row>0</xdr:row>
      <xdr:rowOff>106680</xdr:rowOff>
    </xdr:from>
    <xdr:to>
      <xdr:col>9</xdr:col>
      <xdr:colOff>619</xdr:colOff>
      <xdr:row>0</xdr:row>
      <xdr:rowOff>716280</xdr:rowOff>
    </xdr:to>
    <xdr:pic>
      <xdr:nvPicPr>
        <xdr:cNvPr id="3" name="Imagem 2" descr="Prefeitura Municipal de São Cristóvão - SE"/>
        <xdr:cNvPicPr>
          <a:picLocks noChangeAspect="1" noChangeArrowheads="1"/>
        </xdr:cNvPicPr>
      </xdr:nvPicPr>
      <xdr:blipFill rotWithShape="1">
        <a:blip r:embed="rId2"/>
        <a:stretch/>
      </xdr:blipFill>
      <xdr:spPr bwMode="auto">
        <a:xfrm>
          <a:off x="4855845" y="106680"/>
          <a:ext cx="1612249" cy="60960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oneCellAnchor>
    <xdr:from>
      <xdr:col>0</xdr:col>
      <xdr:colOff>372999</xdr:colOff>
      <xdr:row>0</xdr:row>
      <xdr:rowOff>39516</xdr:rowOff>
    </xdr:from>
    <xdr:ext cx="828547" cy="629412"/>
    <xdr:pic>
      <xdr:nvPicPr>
        <xdr:cNvPr id="2" name="image1.jpeg"/>
        <xdr:cNvPicPr>
          <a:picLocks noChangeAspect="1"/>
        </xdr:cNvPicPr>
      </xdr:nvPicPr>
      <xdr:blipFill rotWithShape="1">
        <a:blip r:embed="rId1"/>
        <a:stretch/>
      </xdr:blipFill>
      <xdr:spPr bwMode="auto">
        <a:xfrm>
          <a:off x="372999" y="39516"/>
          <a:ext cx="828547" cy="629412"/>
        </a:xfrm>
        <a:prstGeom prst="rect">
          <a:avLst/>
        </a:prstGeom>
      </xdr:spPr>
    </xdr:pic>
    <xdr:clientData/>
  </xdr:oneCellAnchor>
  <xdr:twoCellAnchor editAs="oneCell">
    <xdr:from>
      <xdr:col>7</xdr:col>
      <xdr:colOff>121920</xdr:colOff>
      <xdr:row>0</xdr:row>
      <xdr:rowOff>30480</xdr:rowOff>
    </xdr:from>
    <xdr:to>
      <xdr:col>9</xdr:col>
      <xdr:colOff>619</xdr:colOff>
      <xdr:row>0</xdr:row>
      <xdr:rowOff>716280</xdr:rowOff>
    </xdr:to>
    <xdr:pic>
      <xdr:nvPicPr>
        <xdr:cNvPr id="3" name="Imagem 2" descr="Prefeitura Municipal de São Cristóvão - SE"/>
        <xdr:cNvPicPr>
          <a:picLocks noChangeAspect="1" noChangeArrowheads="1"/>
        </xdr:cNvPicPr>
      </xdr:nvPicPr>
      <xdr:blipFill rotWithShape="1">
        <a:blip r:embed="rId2"/>
        <a:stretch/>
      </xdr:blipFill>
      <xdr:spPr bwMode="auto">
        <a:xfrm>
          <a:off x="4855845" y="30480"/>
          <a:ext cx="1612249" cy="68580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oneCellAnchor>
    <xdr:from>
      <xdr:col>0</xdr:col>
      <xdr:colOff>372999</xdr:colOff>
      <xdr:row>0</xdr:row>
      <xdr:rowOff>39516</xdr:rowOff>
    </xdr:from>
    <xdr:ext cx="828547" cy="629412"/>
    <xdr:pic>
      <xdr:nvPicPr>
        <xdr:cNvPr id="2" name="image1.jpeg"/>
        <xdr:cNvPicPr>
          <a:picLocks noChangeAspect="1"/>
        </xdr:cNvPicPr>
      </xdr:nvPicPr>
      <xdr:blipFill rotWithShape="1">
        <a:blip r:embed="rId1"/>
        <a:stretch/>
      </xdr:blipFill>
      <xdr:spPr bwMode="auto">
        <a:xfrm>
          <a:off x="372999" y="39516"/>
          <a:ext cx="828547" cy="629412"/>
        </a:xfrm>
        <a:prstGeom prst="rect">
          <a:avLst/>
        </a:prstGeom>
      </xdr:spPr>
    </xdr:pic>
    <xdr:clientData/>
  </xdr:oneCellAnchor>
  <xdr:twoCellAnchor editAs="oneCell">
    <xdr:from>
      <xdr:col>7</xdr:col>
      <xdr:colOff>121920</xdr:colOff>
      <xdr:row>0</xdr:row>
      <xdr:rowOff>30480</xdr:rowOff>
    </xdr:from>
    <xdr:to>
      <xdr:col>9</xdr:col>
      <xdr:colOff>619</xdr:colOff>
      <xdr:row>0</xdr:row>
      <xdr:rowOff>716280</xdr:rowOff>
    </xdr:to>
    <xdr:pic>
      <xdr:nvPicPr>
        <xdr:cNvPr id="3" name="Imagem 2" descr="Prefeitura Municipal de São Cristóvão - SE"/>
        <xdr:cNvPicPr>
          <a:picLocks noChangeAspect="1" noChangeArrowheads="1"/>
        </xdr:cNvPicPr>
      </xdr:nvPicPr>
      <xdr:blipFill rotWithShape="1">
        <a:blip r:embed="rId2"/>
        <a:stretch/>
      </xdr:blipFill>
      <xdr:spPr bwMode="auto">
        <a:xfrm>
          <a:off x="4855845" y="30480"/>
          <a:ext cx="1612249" cy="685800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<Relationships xmlns="http://schemas.openxmlformats.org/package/2006/relationships"><Relationship  Id="rId1" Type="http://schemas.openxmlformats.org/officeDocument/2006/relationships/externalLinkPath" Target="MEMORIAL%20C&#193;LCULO%2014%20-%20CT%2076%20-%20Distrito%20Industrial_Mar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4.03.01.02"/>
      <sheetName val="04.03.01.01"/>
      <sheetName val="04.03.01.03"/>
    </sheetNames>
    <sheetDataSet>
      <sheetData sheetId="0">
        <row r="47">
          <cell r="G47">
            <v>966.05200000000013</v>
          </cell>
        </row>
      </sheetData>
      <sheetData sheetId="1">
        <row r="47">
          <cell r="G47">
            <v>1609.54</v>
          </cell>
        </row>
      </sheetData>
      <sheetData sheetId="2">
        <row r="47">
          <cell r="G47">
            <v>166762.60542400001</v>
          </cell>
        </row>
      </sheetData>
    </sheetDataSet>
  </externalBook>
</externalLink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5.xml"/></Relationships>
</file>

<file path=xl/worksheets/_rels/sheet6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6.xml"/></Relationships>
</file>

<file path=xl/worksheets/_rels/sheet7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7.xml"/></Relationships>
</file>

<file path=xl/worksheets/_rels/sheet8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rgb="FF00B050"/>
    <outlinePr applyStyles="0" summaryBelow="1" summaryRight="1" showOutlineSymbols="1"/>
    <pageSetUpPr autoPageBreaks="1" fitToPage="0"/>
  </sheetPr>
  <sheetViews>
    <sheetView view="pageBreakPreview" zoomScale="85" workbookViewId="0">
      <selection activeCell="B32" activeCellId="0" sqref="B32"/>
    </sheetView>
  </sheetViews>
  <sheetFormatPr defaultColWidth="9" defaultRowHeight="11.4"/>
  <cols>
    <col customWidth="1" min="1" max="1" style="1" width="15.33203125"/>
    <col customWidth="1" min="2" max="2" style="1" width="89.109375"/>
    <col customWidth="1" min="3" max="3" style="2" width="20"/>
    <col customWidth="1" min="4" max="4" style="3" width="17.109375"/>
    <col bestFit="1" customWidth="1" min="5" max="5" style="4" width="17"/>
    <col bestFit="1" customWidth="1" min="6" max="6" style="5" width="17.109375"/>
    <col bestFit="1" customWidth="1" min="7" max="7" style="1" width="19.33203125"/>
    <col customWidth="1" min="8" max="8" style="2" width="10.44140625"/>
    <col customWidth="1" min="9" max="9" style="1" width="10.6640625"/>
    <col bestFit="1" customWidth="1" min="10" max="10" style="2" width="10.33203125"/>
    <col bestFit="1" customWidth="1" min="11" max="11" style="1" width="27.109375"/>
    <col min="12" max="16384" style="1" width="9"/>
  </cols>
  <sheetData>
    <row r="1" s="6" customFormat="1" ht="13.199999999999999">
      <c r="A1" s="7"/>
      <c r="B1" s="8"/>
      <c r="C1" s="8"/>
      <c r="D1" s="8"/>
      <c r="E1" s="8"/>
      <c r="F1" s="8"/>
      <c r="G1" s="8"/>
      <c r="H1" s="9"/>
      <c r="I1" s="8"/>
      <c r="J1" s="10"/>
    </row>
    <row r="2" s="6" customFormat="1" ht="13.199999999999999">
      <c r="A2" s="11" t="s">
        <v>0</v>
      </c>
      <c r="B2" s="12"/>
      <c r="C2" s="13"/>
      <c r="D2" s="14"/>
      <c r="E2" s="15"/>
      <c r="H2" s="16"/>
      <c r="J2" s="17"/>
    </row>
    <row r="3" s="6" customFormat="1" ht="13.199999999999999">
      <c r="A3" s="11"/>
      <c r="B3" s="12"/>
      <c r="C3" s="13"/>
      <c r="D3" s="14"/>
      <c r="E3" s="15"/>
      <c r="H3" s="16"/>
      <c r="J3" s="17"/>
    </row>
    <row r="4" s="6" customFormat="1" ht="13.199999999999999">
      <c r="A4" s="18"/>
      <c r="B4" s="19"/>
      <c r="C4" s="12"/>
      <c r="D4" s="20"/>
      <c r="E4" s="15"/>
      <c r="H4" s="16"/>
      <c r="J4" s="17"/>
    </row>
    <row r="5" s="6" customFormat="1" ht="27.899999999999999" customHeight="1">
      <c r="A5" s="11" t="s">
        <v>1</v>
      </c>
      <c r="B5" s="12"/>
      <c r="C5" s="12"/>
      <c r="D5" s="12"/>
      <c r="E5" s="12"/>
      <c r="F5" s="12"/>
      <c r="G5" s="12"/>
      <c r="H5" s="13"/>
      <c r="I5" s="13"/>
      <c r="J5" s="17"/>
    </row>
    <row r="6" s="6" customFormat="1" ht="13.199999999999999">
      <c r="A6" s="11" t="s">
        <v>2</v>
      </c>
      <c r="B6" s="13" t="s">
        <v>3</v>
      </c>
      <c r="C6" s="21" t="s">
        <v>4</v>
      </c>
      <c r="D6" s="22" t="str">
        <f>'BOLETIM DE MEDIÇÃO'!G8</f>
        <v xml:space="preserve">10/08/2026 a31/08/2026</v>
      </c>
      <c r="E6" s="22"/>
      <c r="H6" s="16"/>
      <c r="J6" s="17"/>
    </row>
    <row r="7" s="6" customFormat="1" ht="13.199999999999999">
      <c r="A7" s="23" t="s">
        <v>5</v>
      </c>
      <c r="B7" s="13" t="s">
        <v>6</v>
      </c>
      <c r="C7" s="24"/>
      <c r="D7" s="20"/>
      <c r="E7" s="15"/>
      <c r="H7" s="16"/>
      <c r="J7" s="17"/>
    </row>
    <row r="8" s="6" customFormat="1" ht="13.199999999999999">
      <c r="A8" s="23" t="s">
        <v>7</v>
      </c>
      <c r="B8" s="13"/>
      <c r="C8" s="21" t="s">
        <v>8</v>
      </c>
      <c r="D8" s="25">
        <f>'BOLETIM DE MEDIÇÃO'!G7</f>
        <v>14</v>
      </c>
      <c r="E8" s="15"/>
      <c r="H8" s="16"/>
      <c r="J8" s="17"/>
    </row>
    <row r="9" s="6" customFormat="1" ht="13.199999999999999">
      <c r="A9" s="23"/>
      <c r="C9" s="12"/>
      <c r="D9" s="20"/>
      <c r="E9" s="15"/>
      <c r="H9" s="16"/>
      <c r="J9" s="17"/>
    </row>
    <row r="10" s="6" customFormat="1" ht="17.399999999999999">
      <c r="A10" s="26" t="s">
        <v>9</v>
      </c>
      <c r="B10" s="27"/>
      <c r="C10" s="27"/>
      <c r="D10" s="27"/>
      <c r="E10" s="27"/>
      <c r="F10" s="27"/>
      <c r="G10" s="27"/>
      <c r="H10" s="27"/>
      <c r="I10" s="27"/>
      <c r="J10" s="28"/>
    </row>
    <row r="11" s="6" customFormat="1" ht="13.199999999999999">
      <c r="A11" s="29" t="s">
        <v>10</v>
      </c>
      <c r="B11" s="30" t="s">
        <v>11</v>
      </c>
      <c r="C11" s="31"/>
      <c r="D11" s="15"/>
      <c r="E11" s="32"/>
      <c r="H11" s="16"/>
      <c r="J11" s="33"/>
    </row>
    <row r="12" s="6" customFormat="1" ht="13.199999999999999">
      <c r="A12" s="34" t="s">
        <v>12</v>
      </c>
      <c r="B12" s="35" t="s">
        <v>13</v>
      </c>
      <c r="C12" s="35"/>
      <c r="D12" s="35"/>
      <c r="E12" s="36"/>
      <c r="F12" s="36"/>
      <c r="G12" s="36"/>
      <c r="H12" s="37"/>
      <c r="I12" s="36"/>
      <c r="J12" s="38"/>
    </row>
    <row r="13" ht="39.600000000000001">
      <c r="A13" s="39" t="s">
        <v>14</v>
      </c>
      <c r="B13" s="40" t="s">
        <v>15</v>
      </c>
      <c r="C13" s="39" t="s">
        <v>16</v>
      </c>
      <c r="D13" s="39" t="s">
        <v>17</v>
      </c>
      <c r="E13" s="39" t="s">
        <v>18</v>
      </c>
      <c r="F13" s="39" t="s">
        <v>19</v>
      </c>
      <c r="G13" s="41" t="s">
        <v>20</v>
      </c>
      <c r="H13" s="42" t="s">
        <v>21</v>
      </c>
      <c r="I13" s="42" t="s">
        <v>22</v>
      </c>
      <c r="J13" s="42" t="s">
        <v>23</v>
      </c>
      <c r="K13" s="43"/>
    </row>
    <row r="14" s="44" customFormat="1" ht="13.199999999999999">
      <c r="A14" s="45" t="s">
        <v>24</v>
      </c>
      <c r="B14" s="46" t="s">
        <v>25</v>
      </c>
      <c r="C14" s="47">
        <f>'BOLETIM DE MEDIÇÃO'!L12</f>
        <v>199436.83999999997</v>
      </c>
      <c r="D14" s="47">
        <f>'BOLETIM DE MEDIÇÃO'!M12</f>
        <v>118564.88692850023</v>
      </c>
      <c r="E14" s="47">
        <f>'BOLETIM DE MEDIÇÃO'!N12</f>
        <v>17379.363707999997</v>
      </c>
      <c r="F14" s="47">
        <f>'BOLETIM DE MEDIÇÃO'!O12</f>
        <v>135944.25063650022</v>
      </c>
      <c r="G14" s="47">
        <f>'BOLETIM DE MEDIÇÃO'!P12</f>
        <v>63492.58936349977</v>
      </c>
      <c r="H14" s="48">
        <f t="shared" ref="H14:H20" si="0">E14/C14*100</f>
        <v>8.7142193528537657</v>
      </c>
      <c r="I14" s="48">
        <f t="shared" ref="I14:I20" si="1">F14/C14*100</f>
        <v>68.164061683137504</v>
      </c>
      <c r="J14" s="49">
        <f t="shared" ref="J14:J20" si="2">G14/C14*100</f>
        <v>31.83593831686251</v>
      </c>
      <c r="K14" s="50">
        <f t="shared" ref="K14:K20" si="3">C14-(F14+G14)</f>
        <v>0</v>
      </c>
    </row>
    <row r="15" s="44" customFormat="1" ht="13.199999999999999">
      <c r="A15" s="51" t="s">
        <v>26</v>
      </c>
      <c r="B15" s="52" t="s">
        <v>27</v>
      </c>
      <c r="C15" s="53">
        <f>'BOLETIM DE MEDIÇÃO'!L13</f>
        <v>197044.93999999997</v>
      </c>
      <c r="D15" s="53">
        <f>'BOLETIM DE MEDIÇÃO'!M13</f>
        <v>117392.38692850023</v>
      </c>
      <c r="E15" s="53">
        <f>'BOLETIM DE MEDIÇÃO'!N13</f>
        <v>17379.363707999997</v>
      </c>
      <c r="F15" s="53">
        <f>'BOLETIM DE MEDIÇÃO'!O13</f>
        <v>134771.75063650022</v>
      </c>
      <c r="G15" s="53">
        <f>'BOLETIM DE MEDIÇÃO'!P13</f>
        <v>62273.189363499769</v>
      </c>
      <c r="H15" s="48">
        <f t="shared" si="0"/>
        <v>8.8200000000000003</v>
      </c>
      <c r="I15" s="48">
        <f t="shared" si="1"/>
        <v>68.396453436713585</v>
      </c>
      <c r="J15" s="49">
        <f t="shared" si="2"/>
        <v>31.603546563286418</v>
      </c>
      <c r="K15" s="50">
        <f t="shared" si="3"/>
        <v>0</v>
      </c>
    </row>
    <row r="16" s="44" customFormat="1" ht="13.199999999999999">
      <c r="A16" s="45" t="s">
        <v>28</v>
      </c>
      <c r="B16" s="52" t="s">
        <v>29</v>
      </c>
      <c r="C16" s="53">
        <f>'BOLETIM DE MEDIÇÃO'!L19</f>
        <v>77907.397599999997</v>
      </c>
      <c r="D16" s="53">
        <f>'BOLETIM DE MEDIÇÃO'!M19</f>
        <v>77907.404519999996</v>
      </c>
      <c r="E16" s="53">
        <f>'BOLETIM DE MEDIÇÃO'!N19</f>
        <v>0</v>
      </c>
      <c r="F16" s="53">
        <f>'BOLETIM DE MEDIÇÃO'!O19</f>
        <v>77907.404519999996</v>
      </c>
      <c r="G16" s="53">
        <f>'BOLETIM DE MEDIÇÃO'!P19</f>
        <v>0</v>
      </c>
      <c r="H16" s="48">
        <f t="shared" si="0"/>
        <v>0</v>
      </c>
      <c r="I16" s="48">
        <f t="shared" si="1"/>
        <v>100.00000888234008</v>
      </c>
      <c r="J16" s="49">
        <f t="shared" si="2"/>
        <v>0</v>
      </c>
      <c r="K16" s="50"/>
    </row>
    <row r="17" s="44" customFormat="1" ht="13.199999999999999">
      <c r="A17" s="45" t="s">
        <v>30</v>
      </c>
      <c r="B17" s="52" t="s">
        <v>31</v>
      </c>
      <c r="C17" s="53">
        <f>'BOLETIM DE MEDIÇÃO'!L42</f>
        <v>3298669.9511709502</v>
      </c>
      <c r="D17" s="53">
        <f>'BOLETIM DE MEDIÇÃO'!M42</f>
        <v>2915573.5985589502</v>
      </c>
      <c r="E17" s="53">
        <f>'BOLETIM DE MEDIÇÃO'!N42</f>
        <v>0</v>
      </c>
      <c r="F17" s="53">
        <f>'BOLETIM DE MEDIÇÃO'!O42</f>
        <v>2915573.5985589502</v>
      </c>
      <c r="G17" s="53">
        <f>'BOLETIM DE MEDIÇÃO'!P42</f>
        <v>383096.36311200005</v>
      </c>
      <c r="H17" s="48">
        <f t="shared" si="0"/>
        <v>0</v>
      </c>
      <c r="I17" s="48">
        <f t="shared" si="1"/>
        <v>88.386338788577206</v>
      </c>
      <c r="J17" s="49">
        <f t="shared" si="2"/>
        <v>11.613661529732912</v>
      </c>
      <c r="K17" s="50">
        <f t="shared" si="3"/>
        <v>-1.0499999858438969e-002</v>
      </c>
    </row>
    <row r="18" s="44" customFormat="1" ht="13.199999999999999">
      <c r="A18" s="45" t="s">
        <v>32</v>
      </c>
      <c r="B18" s="52" t="s">
        <v>33</v>
      </c>
      <c r="C18" s="53">
        <f>'BOLETIM DE MEDIÇÃO'!L126</f>
        <v>148174.82669999998</v>
      </c>
      <c r="D18" s="53">
        <f>'BOLETIM DE MEDIÇÃO'!M126</f>
        <v>82715.418700000009</v>
      </c>
      <c r="E18" s="53">
        <f>'BOLETIM DE MEDIÇÃO'!N126</f>
        <v>0</v>
      </c>
      <c r="F18" s="53">
        <f>'BOLETIM DE MEDIÇÃO'!O126</f>
        <v>82715.418700000009</v>
      </c>
      <c r="G18" s="53">
        <f>'BOLETIM DE MEDIÇÃO'!P126</f>
        <v>65459.40800000001</v>
      </c>
      <c r="H18" s="48">
        <f t="shared" si="0"/>
        <v>0</v>
      </c>
      <c r="I18" s="48">
        <f t="shared" si="1"/>
        <v>55.822855030206028</v>
      </c>
      <c r="J18" s="49">
        <f t="shared" si="2"/>
        <v>44.177144969794</v>
      </c>
      <c r="K18" s="50">
        <f t="shared" si="3"/>
        <v>0</v>
      </c>
    </row>
    <row r="19" s="44" customFormat="1" ht="13.199999999999999">
      <c r="A19" s="45" t="s">
        <v>34</v>
      </c>
      <c r="B19" s="52" t="s">
        <v>35</v>
      </c>
      <c r="C19" s="53">
        <f>'BOLETIM DE MEDIÇÃO'!L143</f>
        <v>1937333.21</v>
      </c>
      <c r="D19" s="53">
        <f>'BOLETIM DE MEDIÇÃO'!M143</f>
        <v>191379.84821</v>
      </c>
      <c r="E19" s="53">
        <f>'BOLETIM DE MEDIÇÃO'!N143</f>
        <v>484375.60539008002</v>
      </c>
      <c r="F19" s="53">
        <f>'BOLETIM DE MEDIÇÃO'!O143</f>
        <v>675755.45360007999</v>
      </c>
      <c r="G19" s="53">
        <f>'BOLETIM DE MEDIÇÃO'!P143</f>
        <v>1261577.7563999202</v>
      </c>
      <c r="H19" s="48">
        <f t="shared" si="0"/>
        <v>25.002183562944243</v>
      </c>
      <c r="I19" s="48">
        <f t="shared" si="1"/>
        <v>34.880703541962198</v>
      </c>
      <c r="J19" s="49">
        <f t="shared" si="2"/>
        <v>65.119296458037809</v>
      </c>
      <c r="K19" s="50">
        <f t="shared" si="3"/>
        <v>0</v>
      </c>
    </row>
    <row r="20" s="44" customFormat="1" ht="13.199999999999999">
      <c r="A20" s="45" t="s">
        <v>36</v>
      </c>
      <c r="B20" s="54" t="s">
        <v>37</v>
      </c>
      <c r="C20" s="55">
        <f>'BOLETIM DE MEDIÇÃO'!L176</f>
        <v>27634.150000000001</v>
      </c>
      <c r="D20" s="55">
        <f>'BOLETIM DE MEDIÇÃO'!M176</f>
        <v>0</v>
      </c>
      <c r="E20" s="55">
        <f>'BOLETIM DE MEDIÇÃO'!N176</f>
        <v>0</v>
      </c>
      <c r="F20" s="55">
        <f>'BOLETIM DE MEDIÇÃO'!O176</f>
        <v>0</v>
      </c>
      <c r="G20" s="55">
        <f>'BOLETIM DE MEDIÇÃO'!P176</f>
        <v>27634.150000000001</v>
      </c>
      <c r="H20" s="48">
        <f t="shared" si="0"/>
        <v>0</v>
      </c>
      <c r="I20" s="48">
        <f t="shared" si="1"/>
        <v>0</v>
      </c>
      <c r="J20" s="49">
        <f t="shared" si="2"/>
        <v>100</v>
      </c>
      <c r="K20" s="50">
        <f t="shared" si="3"/>
        <v>0</v>
      </c>
    </row>
    <row r="21" s="56" customFormat="1" ht="13.199999999999999">
      <c r="A21" s="57"/>
      <c r="B21" s="58" t="s">
        <v>38</v>
      </c>
      <c r="C21" s="59">
        <f>SUM(C14:C20)-C15</f>
        <v>5689156.3754709503</v>
      </c>
      <c r="D21" s="59">
        <f>SUM(D14:D20)-D15</f>
        <v>3386141.1569174505</v>
      </c>
      <c r="E21" s="59">
        <f t="shared" ref="E21:G21" si="4">SUM(E14:E20)-E15</f>
        <v>501754.96909808001</v>
      </c>
      <c r="F21" s="59">
        <f t="shared" si="4"/>
        <v>3887896.12601553</v>
      </c>
      <c r="G21" s="59">
        <f t="shared" si="4"/>
        <v>1801260.26687542</v>
      </c>
      <c r="H21" s="60">
        <f>E21/$C$21*100</f>
        <v>8.8194968811442553</v>
      </c>
      <c r="I21" s="60">
        <f>F21/$C$21*100</f>
        <v>68.338710863676837</v>
      </c>
      <c r="J21" s="60">
        <f>G21/$C$21*100</f>
        <v>31.661289442519692</v>
      </c>
      <c r="K21" s="61"/>
    </row>
    <row r="22" ht="12">
      <c r="A22" s="62"/>
      <c r="B22" s="63"/>
      <c r="C22" s="63"/>
      <c r="D22" s="63"/>
      <c r="E22" s="63"/>
      <c r="F22" s="63"/>
      <c r="G22" s="63"/>
      <c r="H22" s="63"/>
      <c r="I22" s="63"/>
      <c r="J22" s="64"/>
    </row>
    <row r="23">
      <c r="G23" s="65"/>
    </row>
    <row r="27" ht="13.199999999999999">
      <c r="E27" s="66"/>
    </row>
  </sheetData>
  <mergeCells count="5">
    <mergeCell ref="A2:B3"/>
    <mergeCell ref="A10:J10"/>
    <mergeCell ref="A22:J22"/>
    <mergeCell ref="A5:G5"/>
    <mergeCell ref="D6:E6"/>
  </mergeCells>
  <printOptions headings="0" gridLines="0"/>
  <pageMargins left="0.51181102362204722" right="0.51181102362204722" top="1.5748031496062991" bottom="0.78740157480314954" header="0.31496062992125984" footer="0.31496062992125984"/>
  <pageSetup paperSize="9" scale="67" fitToWidth="1" fitToHeight="1" pageOrder="downThenOver" orientation="landscape" usePrinterDefaults="1" blackAndWhite="0" draft="0" cellComments="none" useFirstPageNumber="0" errors="displayed" horizontalDpi="4294967293" verticalDpi="300" copies="1"/>
  <headerFooter/>
  <colBreaks count="1" manualBreakCount="1">
    <brk id="10" man="1" max="1048575"/>
  </col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rgb="FF00B050"/>
    <outlinePr applyStyles="0" summaryBelow="1" summaryRight="1" showOutlineSymbols="1"/>
    <pageSetUpPr autoPageBreaks="1" fitToPage="0"/>
  </sheetPr>
  <sheetViews>
    <sheetView showGridLines="0" zoomScale="70" workbookViewId="0">
      <selection activeCell="G147" activeCellId="0" sqref="G147"/>
    </sheetView>
  </sheetViews>
  <sheetFormatPr defaultColWidth="9" defaultRowHeight="12"/>
  <cols>
    <col customWidth="1" min="1" max="1" style="67" width="18"/>
    <col customWidth="1" min="2" max="2" style="68" width="14.77734375"/>
    <col customWidth="1" min="3" max="3" style="67" width="95.109375"/>
    <col customWidth="1" min="4" max="4" style="69" width="8.77734375"/>
    <col customWidth="1" min="5" max="5" style="69" width="15.44140625"/>
    <col customWidth="1" min="6" max="6" style="69" width="16.109375"/>
    <col customWidth="1" min="7" max="7" style="69" width="15.6640625"/>
    <col customWidth="1" min="8" max="9" style="69" width="13.33203125"/>
    <col customWidth="1" hidden="1" min="10" max="10" style="70" width="7.6640625"/>
    <col customWidth="1" min="11" max="11" style="69" width="18.6640625"/>
    <col bestFit="1" customWidth="1" min="12" max="12" style="69" width="21.77734375"/>
    <col customWidth="1" min="13" max="13" style="69" width="21.6640625"/>
    <col customWidth="1" min="14" max="14" style="69" width="20"/>
    <col bestFit="1" customWidth="1" min="15" max="15" style="69" width="20.6640625"/>
    <col bestFit="1" customWidth="1" min="16" max="16" style="69" width="21.77734375"/>
    <col bestFit="1" customWidth="1" min="17" max="17" style="69" width="19"/>
    <col bestFit="1" customWidth="1" min="18" max="18" style="67" width="27.109375"/>
    <col customWidth="1" min="19" max="19" style="67" width="24.6640625"/>
    <col min="20" max="16384" style="67" width="9"/>
  </cols>
  <sheetData>
    <row r="1" s="6" customFormat="1" ht="13.199999999999999">
      <c r="A1" s="7"/>
      <c r="B1" s="8"/>
      <c r="C1" s="8"/>
      <c r="D1" s="8"/>
      <c r="E1" s="9"/>
      <c r="F1" s="9"/>
      <c r="G1" s="9"/>
      <c r="H1" s="9"/>
      <c r="I1" s="9"/>
      <c r="J1" s="8"/>
      <c r="K1" s="9"/>
      <c r="L1" s="9"/>
      <c r="M1" s="9"/>
      <c r="N1" s="9"/>
      <c r="O1" s="9"/>
      <c r="P1" s="9"/>
      <c r="Q1" s="10"/>
    </row>
    <row r="2" s="6" customFormat="1" ht="13.199999999999999">
      <c r="A2" s="71" t="s">
        <v>0</v>
      </c>
      <c r="B2" s="72"/>
      <c r="C2" s="72"/>
      <c r="D2" s="73"/>
      <c r="E2" s="74"/>
      <c r="F2" s="74"/>
      <c r="G2" s="74"/>
      <c r="H2" s="74"/>
      <c r="I2" s="74"/>
      <c r="J2" s="15"/>
      <c r="K2" s="16"/>
      <c r="L2" s="16"/>
      <c r="M2" s="16"/>
      <c r="N2" s="16"/>
      <c r="O2" s="16"/>
      <c r="P2" s="16"/>
      <c r="Q2" s="17"/>
    </row>
    <row r="3" s="6" customFormat="1" ht="13.199999999999999">
      <c r="A3" s="71"/>
      <c r="B3" s="72"/>
      <c r="C3" s="72"/>
      <c r="D3" s="73"/>
      <c r="E3" s="74"/>
      <c r="F3" s="74"/>
      <c r="G3" s="74"/>
      <c r="H3" s="74"/>
      <c r="I3" s="74"/>
      <c r="J3" s="15"/>
      <c r="K3" s="16"/>
      <c r="L3" s="16"/>
      <c r="M3" s="16"/>
      <c r="N3" s="16"/>
      <c r="O3" s="16"/>
      <c r="P3" s="16"/>
      <c r="Q3" s="17"/>
    </row>
    <row r="4" s="6" customFormat="1" ht="13.199999999999999">
      <c r="A4" s="18"/>
      <c r="B4" s="72"/>
      <c r="C4" s="75"/>
      <c r="D4" s="72"/>
      <c r="E4" s="76"/>
      <c r="F4" s="76"/>
      <c r="G4" s="76"/>
      <c r="H4" s="76"/>
      <c r="I4" s="76"/>
      <c r="J4" s="15"/>
      <c r="K4" s="16"/>
      <c r="L4" s="16"/>
      <c r="M4" s="16"/>
      <c r="N4" s="16"/>
      <c r="O4" s="16"/>
      <c r="P4" s="16"/>
      <c r="Q4" s="17"/>
    </row>
    <row r="5" s="6" customFormat="1" ht="27.899999999999999" customHeight="1">
      <c r="A5" s="71" t="s">
        <v>39</v>
      </c>
      <c r="B5" s="72"/>
      <c r="C5" s="72"/>
      <c r="D5" s="72"/>
      <c r="E5" s="72"/>
      <c r="F5" s="72"/>
      <c r="G5" s="72"/>
      <c r="H5" s="72"/>
      <c r="I5" s="72"/>
      <c r="J5" s="72"/>
      <c r="K5" s="16"/>
      <c r="L5" s="16"/>
      <c r="M5" s="16"/>
      <c r="N5" s="16"/>
      <c r="O5" s="16"/>
      <c r="P5" s="16"/>
      <c r="Q5" s="17"/>
    </row>
    <row r="6" s="6" customFormat="1" ht="21.75">
      <c r="A6" s="77" t="s">
        <v>40</v>
      </c>
      <c r="B6" s="78"/>
      <c r="C6" s="78"/>
      <c r="D6" s="78"/>
      <c r="E6" s="78"/>
      <c r="F6" s="78"/>
      <c r="G6" s="78"/>
      <c r="H6" s="78"/>
      <c r="I6" s="78"/>
      <c r="J6" s="78"/>
      <c r="K6" s="78"/>
      <c r="L6" s="79"/>
      <c r="M6" s="79"/>
      <c r="N6" s="79"/>
      <c r="O6" s="79"/>
      <c r="P6" s="79"/>
      <c r="Q6" s="80"/>
    </row>
    <row r="7" s="6" customFormat="1" ht="13.199999999999999">
      <c r="A7" s="81" t="s">
        <v>41</v>
      </c>
      <c r="B7" s="82" t="s">
        <v>11</v>
      </c>
      <c r="C7" s="31"/>
      <c r="D7" s="31"/>
      <c r="E7" s="83"/>
      <c r="F7" s="84" t="s">
        <v>8</v>
      </c>
      <c r="G7" s="85">
        <v>14</v>
      </c>
      <c r="H7" s="83"/>
      <c r="I7" s="83"/>
      <c r="J7" s="86"/>
      <c r="K7" s="16"/>
      <c r="L7" s="16"/>
      <c r="M7" s="16"/>
      <c r="N7" s="16"/>
      <c r="O7" s="16"/>
      <c r="P7" s="16"/>
      <c r="Q7" s="87"/>
    </row>
    <row r="8" s="6" customFormat="1" ht="13.199999999999999">
      <c r="A8" s="88" t="s">
        <v>42</v>
      </c>
      <c r="B8" s="89" t="s">
        <v>43</v>
      </c>
      <c r="C8" s="89"/>
      <c r="D8" s="89"/>
      <c r="E8" s="90"/>
      <c r="F8" s="91" t="s">
        <v>44</v>
      </c>
      <c r="G8" s="85" t="s">
        <v>45</v>
      </c>
      <c r="H8" s="90"/>
      <c r="I8" s="90"/>
      <c r="J8" s="36"/>
      <c r="K8" s="37"/>
      <c r="L8" s="37"/>
      <c r="M8" s="37"/>
      <c r="N8" s="37"/>
      <c r="O8" s="37"/>
      <c r="P8" s="37"/>
      <c r="Q8" s="38"/>
    </row>
    <row r="9" s="6" customFormat="1" ht="13.199999999999999">
      <c r="A9" s="92" t="s">
        <v>14</v>
      </c>
      <c r="B9" s="93" t="s">
        <v>46</v>
      </c>
      <c r="C9" s="94" t="s">
        <v>15</v>
      </c>
      <c r="D9" s="95" t="s">
        <v>47</v>
      </c>
      <c r="E9" s="95"/>
      <c r="F9" s="95"/>
      <c r="G9" s="95"/>
      <c r="H9" s="95"/>
      <c r="I9" s="95"/>
      <c r="J9" s="96"/>
      <c r="K9" s="97" t="s">
        <v>48</v>
      </c>
      <c r="L9" s="98" t="s">
        <v>49</v>
      </c>
      <c r="M9" s="99"/>
      <c r="N9" s="99"/>
      <c r="O9" s="99"/>
      <c r="P9" s="100"/>
      <c r="Q9" s="101" t="s">
        <v>50</v>
      </c>
    </row>
    <row r="10" ht="33" customHeight="1">
      <c r="A10" s="102"/>
      <c r="B10" s="103"/>
      <c r="C10" s="94"/>
      <c r="D10" s="94" t="s">
        <v>51</v>
      </c>
      <c r="E10" s="94" t="s">
        <v>52</v>
      </c>
      <c r="F10" s="94" t="s">
        <v>17</v>
      </c>
      <c r="G10" s="94" t="s">
        <v>53</v>
      </c>
      <c r="H10" s="94" t="s">
        <v>54</v>
      </c>
      <c r="I10" s="94" t="s">
        <v>20</v>
      </c>
      <c r="J10" s="104" t="s">
        <v>55</v>
      </c>
      <c r="K10" s="97"/>
      <c r="L10" s="97" t="s">
        <v>16</v>
      </c>
      <c r="M10" s="94" t="s">
        <v>17</v>
      </c>
      <c r="N10" s="94" t="s">
        <v>53</v>
      </c>
      <c r="O10" s="94" t="s">
        <v>56</v>
      </c>
      <c r="P10" s="94" t="s">
        <v>20</v>
      </c>
      <c r="Q10" s="105" t="s">
        <v>22</v>
      </c>
      <c r="R10" s="106"/>
    </row>
    <row r="11" ht="13.199999999999999">
      <c r="A11" s="107"/>
      <c r="B11" s="108"/>
      <c r="C11" s="108"/>
      <c r="D11" s="109"/>
      <c r="E11" s="109"/>
      <c r="F11" s="109"/>
      <c r="G11" s="109"/>
      <c r="H11" s="109"/>
      <c r="I11" s="109"/>
      <c r="J11" s="110"/>
      <c r="K11" s="111"/>
      <c r="L11" s="112">
        <f>L181</f>
        <v>5689156.3754709512</v>
      </c>
      <c r="M11" s="112">
        <f t="shared" ref="M11:P11" si="5">M181</f>
        <v>3386141.1569174505</v>
      </c>
      <c r="N11" s="112">
        <f t="shared" si="5"/>
        <v>501754.96909808001</v>
      </c>
      <c r="O11" s="112">
        <f t="shared" si="5"/>
        <v>3887896.12601553</v>
      </c>
      <c r="P11" s="112">
        <f t="shared" si="5"/>
        <v>1801260.26687542</v>
      </c>
      <c r="Q11" s="113">
        <f t="shared" ref="Q11:Q74" si="6">O11/$L$181</f>
        <v>0.68338710863676833</v>
      </c>
      <c r="R11" s="114"/>
      <c r="S11" s="115"/>
    </row>
    <row r="12" s="116" customFormat="1" ht="13.199999999999999">
      <c r="A12" s="117" t="s">
        <v>24</v>
      </c>
      <c r="B12" s="118"/>
      <c r="C12" s="119" t="s">
        <v>25</v>
      </c>
      <c r="D12" s="118"/>
      <c r="E12" s="120" t="s">
        <v>57</v>
      </c>
      <c r="F12" s="120"/>
      <c r="G12" s="120"/>
      <c r="H12" s="120"/>
      <c r="I12" s="120"/>
      <c r="J12" s="121" t="s">
        <v>57</v>
      </c>
      <c r="K12" s="122"/>
      <c r="L12" s="123">
        <f>L13+L17</f>
        <v>199436.83999999997</v>
      </c>
      <c r="M12" s="123">
        <f t="shared" ref="M12:P12" si="7">M13+M17</f>
        <v>118564.88692850023</v>
      </c>
      <c r="N12" s="123">
        <f>N13+N17</f>
        <v>17379.363707999997</v>
      </c>
      <c r="O12" s="123">
        <f t="shared" si="7"/>
        <v>135944.25063650022</v>
      </c>
      <c r="P12" s="123">
        <f t="shared" si="7"/>
        <v>63492.58936349977</v>
      </c>
      <c r="Q12" s="124">
        <f t="shared" si="6"/>
        <v>2.3895326769823002e-002</v>
      </c>
    </row>
    <row r="13" s="125" customFormat="1" ht="13.199999999999999">
      <c r="A13" s="126" t="s">
        <v>26</v>
      </c>
      <c r="B13" s="127"/>
      <c r="C13" s="128" t="s">
        <v>58</v>
      </c>
      <c r="D13" s="127"/>
      <c r="E13" s="129" t="s">
        <v>57</v>
      </c>
      <c r="F13" s="130"/>
      <c r="G13" s="130"/>
      <c r="H13" s="130"/>
      <c r="I13" s="130"/>
      <c r="J13" s="131" t="s">
        <v>57</v>
      </c>
      <c r="K13" s="132"/>
      <c r="L13" s="133">
        <f>SUM(L14:L16)</f>
        <v>197044.93999999997</v>
      </c>
      <c r="M13" s="133">
        <f t="shared" ref="M13:P13" si="8">SUM(M14:M16)</f>
        <v>117392.38692850023</v>
      </c>
      <c r="N13" s="133">
        <f t="shared" si="8"/>
        <v>17379.363707999997</v>
      </c>
      <c r="O13" s="133">
        <f t="shared" si="8"/>
        <v>134771.75063650022</v>
      </c>
      <c r="P13" s="133">
        <f t="shared" si="8"/>
        <v>62273.189363499769</v>
      </c>
      <c r="Q13" s="134">
        <f t="shared" si="6"/>
        <v>2.3689232944549488e-002</v>
      </c>
    </row>
    <row r="14" s="6" customFormat="1" ht="13.199999999999999">
      <c r="A14" s="135" t="s">
        <v>59</v>
      </c>
      <c r="B14" s="135" t="s">
        <v>60</v>
      </c>
      <c r="C14" s="136" t="s">
        <v>61</v>
      </c>
      <c r="D14" s="137" t="s">
        <v>62</v>
      </c>
      <c r="E14" s="138">
        <v>1</v>
      </c>
      <c r="F14" s="138">
        <v>0.59576453436713595</v>
      </c>
      <c r="G14" s="139">
        <v>8.8200000000000001e-002</v>
      </c>
      <c r="H14" s="138">
        <f t="shared" ref="H14:H77" si="9">F14+G14</f>
        <v>0.68396453436713589</v>
      </c>
      <c r="I14" s="138">
        <f t="shared" ref="I14:I77" si="10">E14-H14</f>
        <v>0.31603546563286411</v>
      </c>
      <c r="J14" s="140">
        <v>156196.76000000001</v>
      </c>
      <c r="K14" s="141">
        <f t="shared" ref="K14:K77" si="11">TRUNC(J14*1.2211,2)</f>
        <v>190731.85999999999</v>
      </c>
      <c r="L14" s="141">
        <f t="shared" ref="L14:L16" si="12">TRUNC(E14*K14,2)</f>
        <v>190731.85999999999</v>
      </c>
      <c r="M14" s="141">
        <f t="shared" ref="M14:M18" si="13">F14*K14</f>
        <v>113631.27776187775</v>
      </c>
      <c r="N14" s="141">
        <f t="shared" ref="N14:N18" si="14">G14*K14</f>
        <v>16822.550051999999</v>
      </c>
      <c r="O14" s="141">
        <f t="shared" ref="O14:O18" si="15">H14*K14</f>
        <v>130453.82781387774</v>
      </c>
      <c r="P14" s="141">
        <f t="shared" ref="P14:P18" si="16">L14-O14</f>
        <v>60278.032186122247</v>
      </c>
      <c r="Q14" s="142">
        <f t="shared" si="6"/>
        <v>2.2930258759688023e-002</v>
      </c>
    </row>
    <row r="15" s="6" customFormat="1" ht="13.199999999999999">
      <c r="A15" s="135" t="s">
        <v>63</v>
      </c>
      <c r="B15" s="135" t="s">
        <v>64</v>
      </c>
      <c r="C15" s="136" t="s">
        <v>65</v>
      </c>
      <c r="D15" s="137" t="s">
        <v>62</v>
      </c>
      <c r="E15" s="138">
        <v>1</v>
      </c>
      <c r="F15" s="138">
        <v>0.59576453436713595</v>
      </c>
      <c r="G15" s="139">
        <v>8.8200000000000001e-002</v>
      </c>
      <c r="H15" s="138">
        <f t="shared" si="9"/>
        <v>0.68396453436713589</v>
      </c>
      <c r="I15" s="138">
        <f t="shared" si="10"/>
        <v>0.31603546563286411</v>
      </c>
      <c r="J15" s="140">
        <v>2920</v>
      </c>
      <c r="K15" s="141">
        <f t="shared" si="11"/>
        <v>3565.6100000000001</v>
      </c>
      <c r="L15" s="141">
        <f t="shared" si="12"/>
        <v>3565.6100000000001</v>
      </c>
      <c r="M15" s="141">
        <f t="shared" si="13"/>
        <v>2124.2639813848036</v>
      </c>
      <c r="N15" s="141">
        <f t="shared" si="14"/>
        <v>314.48680200000001</v>
      </c>
      <c r="O15" s="141">
        <f t="shared" si="15"/>
        <v>2438.7507833848035</v>
      </c>
      <c r="P15" s="141">
        <f t="shared" si="16"/>
        <v>1126.8592166151966</v>
      </c>
      <c r="Q15" s="142">
        <f t="shared" si="6"/>
        <v>4.2866650561752622e-004</v>
      </c>
    </row>
    <row r="16" s="6" customFormat="1" ht="13.199999999999999">
      <c r="A16" s="135" t="s">
        <v>66</v>
      </c>
      <c r="B16" s="135" t="s">
        <v>67</v>
      </c>
      <c r="C16" s="136" t="s">
        <v>68</v>
      </c>
      <c r="D16" s="137" t="s">
        <v>62</v>
      </c>
      <c r="E16" s="138">
        <v>1</v>
      </c>
      <c r="F16" s="138">
        <v>0.59576453436713595</v>
      </c>
      <c r="G16" s="139">
        <v>8.8200000000000001e-002</v>
      </c>
      <c r="H16" s="138">
        <f t="shared" si="9"/>
        <v>0.68396453436713589</v>
      </c>
      <c r="I16" s="138">
        <f t="shared" si="10"/>
        <v>0.31603546563286411</v>
      </c>
      <c r="J16" s="140">
        <v>2250</v>
      </c>
      <c r="K16" s="141">
        <f t="shared" si="11"/>
        <v>2747.4699999999998</v>
      </c>
      <c r="L16" s="141">
        <f t="shared" si="12"/>
        <v>2747.4699999999998</v>
      </c>
      <c r="M16" s="141">
        <f t="shared" si="13"/>
        <v>1636.845185237675</v>
      </c>
      <c r="N16" s="141">
        <f t="shared" si="14"/>
        <v>242.326854</v>
      </c>
      <c r="O16" s="141">
        <f t="shared" si="15"/>
        <v>1879.1720392376747</v>
      </c>
      <c r="P16" s="141">
        <f t="shared" si="16"/>
        <v>868.29796076232515</v>
      </c>
      <c r="Q16" s="142">
        <f t="shared" si="6"/>
        <v>3.3030767924393991e-004</v>
      </c>
    </row>
    <row r="17" s="125" customFormat="1" ht="13.199999999999999">
      <c r="A17" s="126" t="s">
        <v>69</v>
      </c>
      <c r="B17" s="127"/>
      <c r="C17" s="128" t="s">
        <v>70</v>
      </c>
      <c r="D17" s="127"/>
      <c r="E17" s="129" t="s">
        <v>57</v>
      </c>
      <c r="F17" s="129"/>
      <c r="G17" s="129"/>
      <c r="H17" s="129"/>
      <c r="I17" s="130"/>
      <c r="J17" s="131" t="s">
        <v>57</v>
      </c>
      <c r="K17" s="133"/>
      <c r="L17" s="133">
        <f>SUM(L18)</f>
        <v>2391.9000000000001</v>
      </c>
      <c r="M17" s="133">
        <f t="shared" ref="M17:P17" si="17">SUM(M18)</f>
        <v>1172.5</v>
      </c>
      <c r="N17" s="133">
        <f t="shared" si="17"/>
        <v>0</v>
      </c>
      <c r="O17" s="133">
        <f t="shared" si="17"/>
        <v>1172.5</v>
      </c>
      <c r="P17" s="133">
        <f t="shared" si="17"/>
        <v>1219.4000000000001</v>
      </c>
      <c r="Q17" s="134">
        <f t="shared" si="6"/>
        <v>2.0609382527351253e-004</v>
      </c>
    </row>
    <row r="18" s="6" customFormat="1" ht="13.199999999999999">
      <c r="A18" s="135" t="s">
        <v>71</v>
      </c>
      <c r="B18" s="135" t="s">
        <v>72</v>
      </c>
      <c r="C18" s="136" t="s">
        <v>73</v>
      </c>
      <c r="D18" s="137" t="s">
        <v>74</v>
      </c>
      <c r="E18" s="138">
        <v>51</v>
      </c>
      <c r="F18" s="138">
        <v>25</v>
      </c>
      <c r="G18" s="138"/>
      <c r="H18" s="138">
        <f t="shared" si="9"/>
        <v>25</v>
      </c>
      <c r="I18" s="138">
        <f t="shared" si="10"/>
        <v>26</v>
      </c>
      <c r="J18" s="140">
        <v>38.409999999999997</v>
      </c>
      <c r="K18" s="141">
        <f t="shared" si="11"/>
        <v>46.899999999999999</v>
      </c>
      <c r="L18" s="141">
        <f>TRUNC(E18*K18,2)</f>
        <v>2391.9000000000001</v>
      </c>
      <c r="M18" s="141">
        <f t="shared" si="13"/>
        <v>1172.5</v>
      </c>
      <c r="N18" s="141">
        <f t="shared" si="14"/>
        <v>0</v>
      </c>
      <c r="O18" s="141">
        <f t="shared" si="15"/>
        <v>1172.5</v>
      </c>
      <c r="P18" s="141">
        <f t="shared" si="16"/>
        <v>1219.4000000000001</v>
      </c>
      <c r="Q18" s="142">
        <f t="shared" si="6"/>
        <v>2.0609382527351253e-004</v>
      </c>
    </row>
    <row r="19" s="116" customFormat="1" ht="13.199999999999999">
      <c r="A19" s="117" t="s">
        <v>28</v>
      </c>
      <c r="B19" s="118"/>
      <c r="C19" s="119" t="s">
        <v>29</v>
      </c>
      <c r="D19" s="118"/>
      <c r="E19" s="143" t="s">
        <v>57</v>
      </c>
      <c r="F19" s="143"/>
      <c r="G19" s="143"/>
      <c r="H19" s="143"/>
      <c r="I19" s="120"/>
      <c r="J19" s="121" t="s">
        <v>57</v>
      </c>
      <c r="K19" s="123"/>
      <c r="L19" s="123">
        <f>L20+L23+L27+L30+L35</f>
        <v>77907.397599999997</v>
      </c>
      <c r="M19" s="123">
        <f t="shared" ref="M19:N19" si="18">M20+M23+M27+M30+M35</f>
        <v>77907.404519999996</v>
      </c>
      <c r="N19" s="123">
        <f t="shared" si="18"/>
        <v>0</v>
      </c>
      <c r="O19" s="123">
        <f>O20+O23+O27+O30+O35</f>
        <v>77907.404519999996</v>
      </c>
      <c r="P19" s="123"/>
      <c r="Q19" s="124">
        <f t="shared" si="6"/>
        <v>1.3694017070070567e-002</v>
      </c>
    </row>
    <row r="20" s="125" customFormat="1" ht="13.199999999999999">
      <c r="A20" s="126" t="s">
        <v>75</v>
      </c>
      <c r="B20" s="127"/>
      <c r="C20" s="128" t="s">
        <v>76</v>
      </c>
      <c r="D20" s="127"/>
      <c r="E20" s="129" t="s">
        <v>57</v>
      </c>
      <c r="F20" s="129"/>
      <c r="G20" s="129"/>
      <c r="H20" s="129"/>
      <c r="I20" s="130"/>
      <c r="J20" s="131" t="s">
        <v>57</v>
      </c>
      <c r="K20" s="133"/>
      <c r="L20" s="133">
        <f>SUM(L21:L22)</f>
        <v>2113.6863999999996</v>
      </c>
      <c r="M20" s="133">
        <f t="shared" ref="M20:O20" si="19">SUM(M21:M22)</f>
        <v>2113.6863999999996</v>
      </c>
      <c r="N20" s="133">
        <f t="shared" si="19"/>
        <v>0</v>
      </c>
      <c r="O20" s="133">
        <f t="shared" si="19"/>
        <v>2113.6863999999996</v>
      </c>
      <c r="P20" s="133"/>
      <c r="Q20" s="134">
        <f t="shared" si="6"/>
        <v>3.7152896853270758e-004</v>
      </c>
    </row>
    <row r="21" s="6" customFormat="1" ht="24">
      <c r="A21" s="135" t="s">
        <v>77</v>
      </c>
      <c r="B21" s="135" t="s">
        <v>78</v>
      </c>
      <c r="C21" s="136" t="s">
        <v>79</v>
      </c>
      <c r="D21" s="137" t="s">
        <v>80</v>
      </c>
      <c r="E21" s="138">
        <v>353.45999999999998</v>
      </c>
      <c r="F21" s="138">
        <v>353.45999999999998</v>
      </c>
      <c r="G21" s="138"/>
      <c r="H21" s="138">
        <f t="shared" si="9"/>
        <v>353.45999999999998</v>
      </c>
      <c r="I21" s="138">
        <f t="shared" si="10"/>
        <v>0</v>
      </c>
      <c r="J21" s="140">
        <v>3.9700000000000002</v>
      </c>
      <c r="K21" s="141">
        <f t="shared" si="11"/>
        <v>4.8399999999999999</v>
      </c>
      <c r="L21" s="141">
        <f>E21*K21</f>
        <v>1710.7463999999998</v>
      </c>
      <c r="M21" s="141">
        <f t="shared" ref="M21:M22" si="20">L21</f>
        <v>1710.7463999999998</v>
      </c>
      <c r="N21" s="141">
        <f t="shared" ref="N21:N22" si="21">G21*K21</f>
        <v>0</v>
      </c>
      <c r="O21" s="141">
        <f t="shared" ref="O21:O22" si="22">M21+N21</f>
        <v>1710.7463999999998</v>
      </c>
      <c r="P21" s="141"/>
      <c r="Q21" s="142">
        <f t="shared" si="6"/>
        <v>3.0070300183274244e-004</v>
      </c>
    </row>
    <row r="22" s="6" customFormat="1" ht="13.199999999999999">
      <c r="A22" s="135" t="s">
        <v>81</v>
      </c>
      <c r="B22" s="135" t="s">
        <v>82</v>
      </c>
      <c r="C22" s="136" t="s">
        <v>83</v>
      </c>
      <c r="D22" s="137" t="s">
        <v>80</v>
      </c>
      <c r="E22" s="138">
        <v>353.45999999999998</v>
      </c>
      <c r="F22" s="138">
        <v>353.45999999999998</v>
      </c>
      <c r="G22" s="138"/>
      <c r="H22" s="138">
        <f t="shared" si="9"/>
        <v>353.45999999999998</v>
      </c>
      <c r="I22" s="138">
        <f t="shared" si="10"/>
        <v>0</v>
      </c>
      <c r="J22" s="140">
        <v>0.93999999999999995</v>
      </c>
      <c r="K22" s="141">
        <f t="shared" si="11"/>
        <v>1.1399999999999999</v>
      </c>
      <c r="L22" s="141">
        <f>TRUNC(E22*K22,2)</f>
        <v>402.94</v>
      </c>
      <c r="M22" s="141">
        <f t="shared" si="20"/>
        <v>402.94</v>
      </c>
      <c r="N22" s="141">
        <f t="shared" si="21"/>
        <v>0</v>
      </c>
      <c r="O22" s="141">
        <f t="shared" si="22"/>
        <v>402.94</v>
      </c>
      <c r="P22" s="141"/>
      <c r="Q22" s="142">
        <f t="shared" si="6"/>
        <v>7.082596669996514e-005</v>
      </c>
    </row>
    <row r="23" s="125" customFormat="1" ht="13.199999999999999">
      <c r="A23" s="126" t="s">
        <v>84</v>
      </c>
      <c r="B23" s="127"/>
      <c r="C23" s="128" t="s">
        <v>85</v>
      </c>
      <c r="D23" s="127"/>
      <c r="E23" s="129" t="s">
        <v>57</v>
      </c>
      <c r="F23" s="129"/>
      <c r="G23" s="129"/>
      <c r="H23" s="129"/>
      <c r="I23" s="130"/>
      <c r="J23" s="131" t="s">
        <v>57</v>
      </c>
      <c r="K23" s="133"/>
      <c r="L23" s="133">
        <f>SUM(L24:L26)</f>
        <v>4043.9416000000001</v>
      </c>
      <c r="M23" s="133">
        <f t="shared" ref="M23:O23" si="23">SUM(M24:M26)</f>
        <v>4043.9485199999999</v>
      </c>
      <c r="N23" s="133">
        <f t="shared" si="23"/>
        <v>0</v>
      </c>
      <c r="O23" s="133">
        <f t="shared" si="23"/>
        <v>4043.9485199999999</v>
      </c>
      <c r="P23" s="133"/>
      <c r="Q23" s="134">
        <f t="shared" si="6"/>
        <v>7.1081690379186315e-004</v>
      </c>
    </row>
    <row r="24" s="6" customFormat="1" ht="24">
      <c r="A24" s="135" t="s">
        <v>86</v>
      </c>
      <c r="B24" s="135" t="s">
        <v>87</v>
      </c>
      <c r="C24" s="136" t="s">
        <v>88</v>
      </c>
      <c r="D24" s="137" t="s">
        <v>89</v>
      </c>
      <c r="E24" s="138">
        <v>70.689999999999998</v>
      </c>
      <c r="F24" s="138">
        <v>70.691000000000003</v>
      </c>
      <c r="G24" s="138"/>
      <c r="H24" s="138">
        <f t="shared" si="9"/>
        <v>70.691000000000003</v>
      </c>
      <c r="I24" s="138">
        <f>IF(ABS(E24-F24)&lt;0.005,0,E24-F24)</f>
        <v>0</v>
      </c>
      <c r="J24" s="140">
        <v>5.6699999999999999</v>
      </c>
      <c r="K24" s="141">
        <f t="shared" si="11"/>
        <v>6.9199999999999999</v>
      </c>
      <c r="L24" s="141">
        <f t="shared" ref="L24:L40" si="24">E24*K24</f>
        <v>489.1748</v>
      </c>
      <c r="M24" s="141">
        <f t="shared" ref="M24:M26" si="25">F24*K24</f>
        <v>489.18171999999998</v>
      </c>
      <c r="N24" s="141">
        <f t="shared" ref="N24:N26" si="26">G24*K24</f>
        <v>0</v>
      </c>
      <c r="O24" s="141">
        <f t="shared" ref="O24:O26" si="27">H24*K24</f>
        <v>489.18171999999998</v>
      </c>
      <c r="P24" s="141"/>
      <c r="Q24" s="142">
        <f t="shared" si="6"/>
        <v>8.5984931282453154e-005</v>
      </c>
    </row>
    <row r="25" s="6" customFormat="1" ht="13.199999999999999">
      <c r="A25" s="135" t="s">
        <v>90</v>
      </c>
      <c r="B25" s="135" t="s">
        <v>91</v>
      </c>
      <c r="C25" s="136" t="s">
        <v>92</v>
      </c>
      <c r="D25" s="137" t="s">
        <v>93</v>
      </c>
      <c r="E25" s="138">
        <v>2288.3000000000002</v>
      </c>
      <c r="F25" s="138">
        <v>2288.3000000000002</v>
      </c>
      <c r="G25" s="138"/>
      <c r="H25" s="138">
        <f t="shared" si="9"/>
        <v>2288.3000000000002</v>
      </c>
      <c r="I25" s="138">
        <f t="shared" si="10"/>
        <v>0</v>
      </c>
      <c r="J25" s="140">
        <v>1.1699999999999999</v>
      </c>
      <c r="K25" s="141">
        <f t="shared" si="11"/>
        <v>1.4199999999999999</v>
      </c>
      <c r="L25" s="141">
        <f t="shared" si="24"/>
        <v>3249.386</v>
      </c>
      <c r="M25" s="141">
        <f t="shared" si="25"/>
        <v>3249.386</v>
      </c>
      <c r="N25" s="141">
        <f t="shared" si="26"/>
        <v>0</v>
      </c>
      <c r="O25" s="141">
        <f t="shared" si="27"/>
        <v>3249.386</v>
      </c>
      <c r="P25" s="141"/>
      <c r="Q25" s="142">
        <f t="shared" si="6"/>
        <v>5.7115427763769532e-004</v>
      </c>
    </row>
    <row r="26" s="6" customFormat="1" ht="15" customHeight="1">
      <c r="A26" s="135" t="s">
        <v>94</v>
      </c>
      <c r="B26" s="135" t="s">
        <v>95</v>
      </c>
      <c r="C26" s="136" t="s">
        <v>96</v>
      </c>
      <c r="D26" s="137" t="s">
        <v>89</v>
      </c>
      <c r="E26" s="138">
        <v>70.689999999999998</v>
      </c>
      <c r="F26" s="138">
        <v>70.689999999999998</v>
      </c>
      <c r="G26" s="138"/>
      <c r="H26" s="138">
        <f t="shared" si="9"/>
        <v>70.689999999999998</v>
      </c>
      <c r="I26" s="138">
        <f t="shared" si="10"/>
        <v>0</v>
      </c>
      <c r="J26" s="140">
        <v>3.54</v>
      </c>
      <c r="K26" s="141">
        <f t="shared" si="11"/>
        <v>4.3200000000000003</v>
      </c>
      <c r="L26" s="141">
        <f t="shared" si="24"/>
        <v>305.38080000000002</v>
      </c>
      <c r="M26" s="141">
        <f t="shared" si="25"/>
        <v>305.38080000000002</v>
      </c>
      <c r="N26" s="141">
        <f t="shared" si="26"/>
        <v>0</v>
      </c>
      <c r="O26" s="141">
        <f t="shared" si="27"/>
        <v>305.38080000000002</v>
      </c>
      <c r="P26" s="141"/>
      <c r="Q26" s="142">
        <f t="shared" si="6"/>
        <v>5.3677694871714694e-005</v>
      </c>
    </row>
    <row r="27" s="125" customFormat="1" ht="13.199999999999999">
      <c r="A27" s="126" t="s">
        <v>97</v>
      </c>
      <c r="B27" s="127"/>
      <c r="C27" s="128" t="s">
        <v>98</v>
      </c>
      <c r="D27" s="127"/>
      <c r="E27" s="129" t="s">
        <v>57</v>
      </c>
      <c r="F27" s="129"/>
      <c r="G27" s="129"/>
      <c r="H27" s="129"/>
      <c r="I27" s="130"/>
      <c r="J27" s="131" t="s">
        <v>57</v>
      </c>
      <c r="K27" s="133"/>
      <c r="L27" s="133">
        <f>SUM(L28:L29)</f>
        <v>13440.749599999999</v>
      </c>
      <c r="M27" s="133">
        <f t="shared" ref="M27:O27" si="28">SUM(M28:M29)</f>
        <v>13440.749599999999</v>
      </c>
      <c r="N27" s="133">
        <f t="shared" si="28"/>
        <v>0</v>
      </c>
      <c r="O27" s="133">
        <f t="shared" si="28"/>
        <v>13440.749599999999</v>
      </c>
      <c r="P27" s="133"/>
      <c r="Q27" s="134">
        <f t="shared" si="6"/>
        <v>2.3625206819679599e-003</v>
      </c>
    </row>
    <row r="28" s="6" customFormat="1" ht="13.199999999999999">
      <c r="A28" s="135" t="s">
        <v>99</v>
      </c>
      <c r="B28" s="135" t="s">
        <v>100</v>
      </c>
      <c r="C28" s="136" t="s">
        <v>101</v>
      </c>
      <c r="D28" s="137" t="s">
        <v>80</v>
      </c>
      <c r="E28" s="138">
        <v>12</v>
      </c>
      <c r="F28" s="138">
        <v>12</v>
      </c>
      <c r="G28" s="138"/>
      <c r="H28" s="138">
        <f t="shared" si="9"/>
        <v>12</v>
      </c>
      <c r="I28" s="138">
        <f t="shared" si="10"/>
        <v>0</v>
      </c>
      <c r="J28" s="140">
        <v>128.41999999999999</v>
      </c>
      <c r="K28" s="141">
        <f t="shared" si="11"/>
        <v>156.81</v>
      </c>
      <c r="L28" s="141">
        <f t="shared" si="24"/>
        <v>1881.72</v>
      </c>
      <c r="M28" s="141">
        <f t="shared" ref="M28:M29" si="29">F28*K28</f>
        <v>1881.72</v>
      </c>
      <c r="N28" s="141">
        <f t="shared" ref="N28:N29" si="30">G28*K28</f>
        <v>0</v>
      </c>
      <c r="O28" s="141">
        <f t="shared" ref="O28:O29" si="31">H28*K28</f>
        <v>1881.72</v>
      </c>
      <c r="P28" s="141"/>
      <c r="Q28" s="142">
        <f t="shared" si="6"/>
        <v>3.3075554191358124e-004</v>
      </c>
    </row>
    <row r="29" s="6" customFormat="1" ht="13.199999999999999">
      <c r="A29" s="135" t="s">
        <v>102</v>
      </c>
      <c r="B29" s="135" t="s">
        <v>103</v>
      </c>
      <c r="C29" s="136" t="s">
        <v>104</v>
      </c>
      <c r="D29" s="137" t="s">
        <v>80</v>
      </c>
      <c r="E29" s="138">
        <v>162.62</v>
      </c>
      <c r="F29" s="138">
        <v>162.62</v>
      </c>
      <c r="G29" s="138"/>
      <c r="H29" s="138">
        <f t="shared" si="9"/>
        <v>162.62</v>
      </c>
      <c r="I29" s="138">
        <f t="shared" si="10"/>
        <v>0</v>
      </c>
      <c r="J29" s="140">
        <v>58.210000000000001</v>
      </c>
      <c r="K29" s="141">
        <f t="shared" si="11"/>
        <v>71.079999999999998</v>
      </c>
      <c r="L29" s="141">
        <f t="shared" si="24"/>
        <v>11559.0296</v>
      </c>
      <c r="M29" s="141">
        <f t="shared" si="29"/>
        <v>11559.0296</v>
      </c>
      <c r="N29" s="141">
        <f t="shared" si="30"/>
        <v>0</v>
      </c>
      <c r="O29" s="141">
        <f t="shared" si="31"/>
        <v>11559.0296</v>
      </c>
      <c r="P29" s="141"/>
      <c r="Q29" s="142">
        <f t="shared" si="6"/>
        <v>2.0317651400543787e-003</v>
      </c>
    </row>
    <row r="30" s="125" customFormat="1" ht="13.199999999999999">
      <c r="A30" s="126" t="s">
        <v>105</v>
      </c>
      <c r="B30" s="127"/>
      <c r="C30" s="128" t="s">
        <v>106</v>
      </c>
      <c r="D30" s="127"/>
      <c r="E30" s="129" t="s">
        <v>57</v>
      </c>
      <c r="F30" s="129"/>
      <c r="G30" s="129"/>
      <c r="H30" s="129"/>
      <c r="I30" s="130"/>
      <c r="J30" s="131" t="s">
        <v>57</v>
      </c>
      <c r="K30" s="133"/>
      <c r="L30" s="133">
        <f>SUM(L31:L34)</f>
        <v>42821.93</v>
      </c>
      <c r="M30" s="133">
        <f t="shared" ref="M30:O30" si="32">SUM(M31:M34)</f>
        <v>42821.93</v>
      </c>
      <c r="N30" s="133">
        <f t="shared" si="32"/>
        <v>0</v>
      </c>
      <c r="O30" s="133">
        <f t="shared" si="32"/>
        <v>42821.93</v>
      </c>
      <c r="P30" s="133"/>
      <c r="Q30" s="134">
        <f t="shared" si="6"/>
        <v>7.526938472745914e-003</v>
      </c>
    </row>
    <row r="31" s="6" customFormat="1" ht="13.199999999999999">
      <c r="A31" s="135" t="s">
        <v>107</v>
      </c>
      <c r="B31" s="135" t="s">
        <v>108</v>
      </c>
      <c r="C31" s="136" t="s">
        <v>109</v>
      </c>
      <c r="D31" s="137" t="s">
        <v>62</v>
      </c>
      <c r="E31" s="138">
        <v>1</v>
      </c>
      <c r="F31" s="138">
        <v>1</v>
      </c>
      <c r="G31" s="138"/>
      <c r="H31" s="138">
        <f t="shared" si="9"/>
        <v>1</v>
      </c>
      <c r="I31" s="138">
        <f t="shared" si="10"/>
        <v>0</v>
      </c>
      <c r="J31" s="140">
        <v>10188.700000000001</v>
      </c>
      <c r="K31" s="141">
        <f t="shared" si="11"/>
        <v>12441.42</v>
      </c>
      <c r="L31" s="141">
        <f t="shared" si="24"/>
        <v>12441.42</v>
      </c>
      <c r="M31" s="141">
        <f t="shared" ref="M31:M34" si="33">F31*K31</f>
        <v>12441.42</v>
      </c>
      <c r="N31" s="141">
        <f t="shared" ref="N31:N34" si="34">G31*K31</f>
        <v>0</v>
      </c>
      <c r="O31" s="141">
        <f t="shared" ref="O31:O34" si="35">H31*K31</f>
        <v>12441.42</v>
      </c>
      <c r="P31" s="141"/>
      <c r="Q31" s="142">
        <f t="shared" si="6"/>
        <v>2.186865534869411e-003</v>
      </c>
    </row>
    <row r="32" s="6" customFormat="1" ht="24">
      <c r="A32" s="135" t="s">
        <v>110</v>
      </c>
      <c r="B32" s="135" t="s">
        <v>111</v>
      </c>
      <c r="C32" s="136" t="s">
        <v>112</v>
      </c>
      <c r="D32" s="137" t="s">
        <v>62</v>
      </c>
      <c r="E32" s="138">
        <v>1</v>
      </c>
      <c r="F32" s="138">
        <v>1</v>
      </c>
      <c r="G32" s="138"/>
      <c r="H32" s="138">
        <f t="shared" si="9"/>
        <v>1</v>
      </c>
      <c r="I32" s="138">
        <f t="shared" si="10"/>
        <v>0</v>
      </c>
      <c r="J32" s="140">
        <v>6094.3900000000003</v>
      </c>
      <c r="K32" s="141">
        <f t="shared" si="11"/>
        <v>7441.8500000000004</v>
      </c>
      <c r="L32" s="141">
        <f t="shared" si="24"/>
        <v>7441.8500000000004</v>
      </c>
      <c r="M32" s="141">
        <f t="shared" si="33"/>
        <v>7441.8500000000004</v>
      </c>
      <c r="N32" s="141">
        <f t="shared" si="34"/>
        <v>0</v>
      </c>
      <c r="O32" s="141">
        <f t="shared" si="35"/>
        <v>7441.8500000000004</v>
      </c>
      <c r="P32" s="141"/>
      <c r="Q32" s="142">
        <f t="shared" si="6"/>
        <v>1.3080761907135943e-003</v>
      </c>
    </row>
    <row r="33" s="6" customFormat="1" ht="24">
      <c r="A33" s="135" t="s">
        <v>113</v>
      </c>
      <c r="B33" s="135" t="s">
        <v>114</v>
      </c>
      <c r="C33" s="136" t="s">
        <v>115</v>
      </c>
      <c r="D33" s="137" t="s">
        <v>62</v>
      </c>
      <c r="E33" s="138">
        <v>1</v>
      </c>
      <c r="F33" s="138">
        <v>1</v>
      </c>
      <c r="G33" s="138"/>
      <c r="H33" s="138">
        <f t="shared" si="9"/>
        <v>1</v>
      </c>
      <c r="I33" s="138">
        <f t="shared" si="10"/>
        <v>0</v>
      </c>
      <c r="J33" s="140">
        <v>9511.9899999999998</v>
      </c>
      <c r="K33" s="141">
        <f t="shared" si="11"/>
        <v>11615.09</v>
      </c>
      <c r="L33" s="141">
        <f t="shared" si="24"/>
        <v>11615.09</v>
      </c>
      <c r="M33" s="141">
        <f t="shared" si="33"/>
        <v>11615.09</v>
      </c>
      <c r="N33" s="141">
        <f t="shared" si="34"/>
        <v>0</v>
      </c>
      <c r="O33" s="141">
        <f t="shared" si="35"/>
        <v>11615.09</v>
      </c>
      <c r="P33" s="141"/>
      <c r="Q33" s="142">
        <f t="shared" si="6"/>
        <v>2.0416190439199338e-003</v>
      </c>
    </row>
    <row r="34" s="6" customFormat="1" ht="24">
      <c r="A34" s="135" t="s">
        <v>116</v>
      </c>
      <c r="B34" s="135" t="s">
        <v>117</v>
      </c>
      <c r="C34" s="136" t="s">
        <v>118</v>
      </c>
      <c r="D34" s="137" t="s">
        <v>62</v>
      </c>
      <c r="E34" s="138">
        <v>1</v>
      </c>
      <c r="F34" s="138">
        <v>1</v>
      </c>
      <c r="G34" s="138"/>
      <c r="H34" s="138">
        <f t="shared" si="9"/>
        <v>1</v>
      </c>
      <c r="I34" s="138">
        <f t="shared" si="10"/>
        <v>0</v>
      </c>
      <c r="J34" s="140">
        <v>9273.2600000000002</v>
      </c>
      <c r="K34" s="141">
        <f t="shared" si="11"/>
        <v>11323.57</v>
      </c>
      <c r="L34" s="141">
        <f t="shared" si="24"/>
        <v>11323.57</v>
      </c>
      <c r="M34" s="141">
        <f t="shared" si="33"/>
        <v>11323.57</v>
      </c>
      <c r="N34" s="141">
        <f t="shared" si="34"/>
        <v>0</v>
      </c>
      <c r="O34" s="141">
        <f t="shared" si="35"/>
        <v>11323.57</v>
      </c>
      <c r="P34" s="141"/>
      <c r="Q34" s="142">
        <f t="shared" si="6"/>
        <v>1.9903777032429749e-003</v>
      </c>
    </row>
    <row r="35" s="125" customFormat="1" ht="13.199999999999999">
      <c r="A35" s="126" t="s">
        <v>119</v>
      </c>
      <c r="B35" s="127"/>
      <c r="C35" s="128" t="s">
        <v>120</v>
      </c>
      <c r="D35" s="127"/>
      <c r="E35" s="129" t="s">
        <v>57</v>
      </c>
      <c r="F35" s="129"/>
      <c r="G35" s="129"/>
      <c r="H35" s="129"/>
      <c r="I35" s="130"/>
      <c r="J35" s="131" t="s">
        <v>57</v>
      </c>
      <c r="K35" s="133"/>
      <c r="L35" s="133">
        <f>SUM(L36:L40)</f>
        <v>15487.09</v>
      </c>
      <c r="M35" s="133">
        <f t="shared" ref="M35:O35" si="36">SUM(M36:M40)</f>
        <v>15487.09</v>
      </c>
      <c r="N35" s="133">
        <f t="shared" si="36"/>
        <v>0</v>
      </c>
      <c r="O35" s="133">
        <f t="shared" si="36"/>
        <v>15487.09</v>
      </c>
      <c r="P35" s="133"/>
      <c r="Q35" s="134">
        <f t="shared" si="6"/>
        <v>2.722212043032122e-003</v>
      </c>
    </row>
    <row r="36" s="6" customFormat="1" ht="24">
      <c r="A36" s="135" t="s">
        <v>121</v>
      </c>
      <c r="B36" s="135" t="s">
        <v>122</v>
      </c>
      <c r="C36" s="136" t="s">
        <v>123</v>
      </c>
      <c r="D36" s="137" t="s">
        <v>62</v>
      </c>
      <c r="E36" s="138">
        <v>1</v>
      </c>
      <c r="F36" s="138">
        <v>1</v>
      </c>
      <c r="G36" s="138"/>
      <c r="H36" s="138">
        <f t="shared" si="9"/>
        <v>1</v>
      </c>
      <c r="I36" s="138">
        <f t="shared" si="10"/>
        <v>0</v>
      </c>
      <c r="J36" s="140">
        <v>470.30000000000001</v>
      </c>
      <c r="K36" s="141">
        <f t="shared" si="11"/>
        <v>574.27999999999997</v>
      </c>
      <c r="L36" s="141">
        <f t="shared" si="24"/>
        <v>574.27999999999997</v>
      </c>
      <c r="M36" s="141">
        <f t="shared" ref="M36:M40" si="37">F36*K36</f>
        <v>574.27999999999997</v>
      </c>
      <c r="N36" s="141">
        <f t="shared" ref="N36:N40" si="38">G36*K36</f>
        <v>0</v>
      </c>
      <c r="O36" s="141">
        <f t="shared" ref="O36:O40" si="39">H36*K36</f>
        <v>574.27999999999997</v>
      </c>
      <c r="P36" s="141"/>
      <c r="Q36" s="142">
        <f t="shared" si="6"/>
        <v>1.009429100026207e-004</v>
      </c>
    </row>
    <row r="37" s="6" customFormat="1" ht="13.199999999999999">
      <c r="A37" s="135" t="s">
        <v>124</v>
      </c>
      <c r="B37" s="135" t="s">
        <v>125</v>
      </c>
      <c r="C37" s="136" t="s">
        <v>126</v>
      </c>
      <c r="D37" s="137" t="s">
        <v>62</v>
      </c>
      <c r="E37" s="138">
        <v>1</v>
      </c>
      <c r="F37" s="138">
        <v>1</v>
      </c>
      <c r="G37" s="138"/>
      <c r="H37" s="138">
        <f t="shared" si="9"/>
        <v>1</v>
      </c>
      <c r="I37" s="138">
        <f t="shared" si="10"/>
        <v>0</v>
      </c>
      <c r="J37" s="140">
        <v>1359.1700000000001</v>
      </c>
      <c r="K37" s="141">
        <f t="shared" si="11"/>
        <v>1659.6800000000001</v>
      </c>
      <c r="L37" s="141">
        <f t="shared" si="24"/>
        <v>1659.6800000000001</v>
      </c>
      <c r="M37" s="141">
        <f t="shared" si="37"/>
        <v>1659.6800000000001</v>
      </c>
      <c r="N37" s="141">
        <f t="shared" si="38"/>
        <v>0</v>
      </c>
      <c r="O37" s="141">
        <f t="shared" si="39"/>
        <v>1659.6800000000001</v>
      </c>
      <c r="P37" s="141"/>
      <c r="Q37" s="142">
        <f t="shared" si="6"/>
        <v>2.9172690825581514e-004</v>
      </c>
    </row>
    <row r="38" s="6" customFormat="1" ht="13.199999999999999">
      <c r="A38" s="135" t="s">
        <v>127</v>
      </c>
      <c r="B38" s="135" t="s">
        <v>128</v>
      </c>
      <c r="C38" s="136" t="s">
        <v>129</v>
      </c>
      <c r="D38" s="137" t="s">
        <v>62</v>
      </c>
      <c r="E38" s="138">
        <v>1</v>
      </c>
      <c r="F38" s="138">
        <v>1</v>
      </c>
      <c r="G38" s="138"/>
      <c r="H38" s="138">
        <f t="shared" si="9"/>
        <v>1</v>
      </c>
      <c r="I38" s="138">
        <f t="shared" si="10"/>
        <v>0</v>
      </c>
      <c r="J38" s="140">
        <v>2379.7800000000002</v>
      </c>
      <c r="K38" s="141">
        <f t="shared" si="11"/>
        <v>2905.9400000000001</v>
      </c>
      <c r="L38" s="141">
        <f t="shared" si="24"/>
        <v>2905.9400000000001</v>
      </c>
      <c r="M38" s="141">
        <f t="shared" si="37"/>
        <v>2905.9400000000001</v>
      </c>
      <c r="N38" s="141">
        <f t="shared" si="38"/>
        <v>0</v>
      </c>
      <c r="O38" s="141">
        <f t="shared" si="39"/>
        <v>2905.9400000000001</v>
      </c>
      <c r="P38" s="141"/>
      <c r="Q38" s="142">
        <f t="shared" si="6"/>
        <v>5.1078574892563834e-004</v>
      </c>
    </row>
    <row r="39" s="6" customFormat="1" ht="24">
      <c r="A39" s="135" t="s">
        <v>130</v>
      </c>
      <c r="B39" s="135" t="s">
        <v>131</v>
      </c>
      <c r="C39" s="136" t="s">
        <v>132</v>
      </c>
      <c r="D39" s="137" t="s">
        <v>62</v>
      </c>
      <c r="E39" s="138">
        <v>1</v>
      </c>
      <c r="F39" s="138">
        <v>1</v>
      </c>
      <c r="G39" s="138"/>
      <c r="H39" s="138">
        <f t="shared" si="9"/>
        <v>1</v>
      </c>
      <c r="I39" s="138">
        <f t="shared" si="10"/>
        <v>0</v>
      </c>
      <c r="J39" s="140">
        <v>4459.5500000000002</v>
      </c>
      <c r="K39" s="141">
        <f t="shared" si="11"/>
        <v>5445.5500000000002</v>
      </c>
      <c r="L39" s="141">
        <f t="shared" si="24"/>
        <v>5445.5500000000002</v>
      </c>
      <c r="M39" s="141">
        <f t="shared" si="37"/>
        <v>5445.5500000000002</v>
      </c>
      <c r="N39" s="141">
        <f t="shared" si="38"/>
        <v>0</v>
      </c>
      <c r="O39" s="141">
        <f t="shared" si="39"/>
        <v>5445.5500000000002</v>
      </c>
      <c r="P39" s="141"/>
      <c r="Q39" s="142">
        <f t="shared" si="6"/>
        <v>9.571805801434338e-004</v>
      </c>
    </row>
    <row r="40" s="6" customFormat="1" ht="13.199999999999999">
      <c r="A40" s="135" t="s">
        <v>133</v>
      </c>
      <c r="B40" s="135" t="s">
        <v>134</v>
      </c>
      <c r="C40" s="136" t="s">
        <v>135</v>
      </c>
      <c r="D40" s="137" t="s">
        <v>136</v>
      </c>
      <c r="E40" s="138">
        <v>6</v>
      </c>
      <c r="F40" s="138">
        <v>6</v>
      </c>
      <c r="G40" s="138"/>
      <c r="H40" s="138">
        <f t="shared" si="9"/>
        <v>6</v>
      </c>
      <c r="I40" s="138">
        <f t="shared" si="10"/>
        <v>0</v>
      </c>
      <c r="J40" s="140">
        <v>669.01999999999998</v>
      </c>
      <c r="K40" s="141">
        <f t="shared" si="11"/>
        <v>816.94000000000005</v>
      </c>
      <c r="L40" s="141">
        <f t="shared" si="24"/>
        <v>4901.6400000000003</v>
      </c>
      <c r="M40" s="141">
        <f t="shared" si="37"/>
        <v>4901.6400000000003</v>
      </c>
      <c r="N40" s="141">
        <f t="shared" si="38"/>
        <v>0</v>
      </c>
      <c r="O40" s="141">
        <f t="shared" si="39"/>
        <v>4901.6400000000003</v>
      </c>
      <c r="P40" s="141"/>
      <c r="Q40" s="142">
        <f t="shared" si="6"/>
        <v>8.6157589570461405e-004</v>
      </c>
    </row>
    <row r="41" s="116" customFormat="1" ht="13.199999999999999">
      <c r="A41" s="117" t="s">
        <v>137</v>
      </c>
      <c r="B41" s="118"/>
      <c r="C41" s="119" t="s">
        <v>138</v>
      </c>
      <c r="D41" s="118"/>
      <c r="E41" s="143" t="s">
        <v>57</v>
      </c>
      <c r="F41" s="143"/>
      <c r="G41" s="143"/>
      <c r="H41" s="143"/>
      <c r="I41" s="120"/>
      <c r="J41" s="121" t="s">
        <v>57</v>
      </c>
      <c r="K41" s="123"/>
      <c r="L41" s="123">
        <f>L42+L126</f>
        <v>3446844.7778709503</v>
      </c>
      <c r="M41" s="123">
        <f t="shared" ref="M41:P41" si="40">M42+M126</f>
        <v>2998289.01725895</v>
      </c>
      <c r="N41" s="123">
        <f t="shared" si="40"/>
        <v>0</v>
      </c>
      <c r="O41" s="123">
        <f t="shared" si="40"/>
        <v>2998289.01725895</v>
      </c>
      <c r="P41" s="123">
        <f t="shared" si="40"/>
        <v>448555.77111200005</v>
      </c>
      <c r="Q41" s="124">
        <f t="shared" si="6"/>
        <v>0.52701821137949478</v>
      </c>
    </row>
    <row r="42" s="125" customFormat="1" ht="13.199999999999999">
      <c r="A42" s="126" t="s">
        <v>30</v>
      </c>
      <c r="B42" s="127"/>
      <c r="C42" s="128" t="s">
        <v>31</v>
      </c>
      <c r="D42" s="127"/>
      <c r="E42" s="129" t="s">
        <v>57</v>
      </c>
      <c r="F42" s="129"/>
      <c r="G42" s="129"/>
      <c r="H42" s="129"/>
      <c r="I42" s="130"/>
      <c r="J42" s="131" t="s">
        <v>57</v>
      </c>
      <c r="K42" s="133"/>
      <c r="L42" s="133">
        <f>L43+L57+L66+L75+L84+L94+L102+L110+L118</f>
        <v>3298669.9511709502</v>
      </c>
      <c r="M42" s="144">
        <f t="shared" ref="M42:P42" si="41">M43+M57+M66+M75+M84+M94+M102+M110+M118</f>
        <v>2915573.5985589502</v>
      </c>
      <c r="N42" s="144">
        <f t="shared" si="41"/>
        <v>0</v>
      </c>
      <c r="O42" s="144">
        <f t="shared" si="41"/>
        <v>2915573.5985589502</v>
      </c>
      <c r="P42" s="144">
        <f t="shared" si="41"/>
        <v>383096.36311200005</v>
      </c>
      <c r="Q42" s="134">
        <f t="shared" si="6"/>
        <v>0.51247907530360293</v>
      </c>
    </row>
    <row r="43" s="145" customFormat="1" ht="13.199999999999999">
      <c r="A43" s="146" t="s">
        <v>139</v>
      </c>
      <c r="B43" s="147"/>
      <c r="C43" s="148" t="s">
        <v>140</v>
      </c>
      <c r="D43" s="147"/>
      <c r="E43" s="149" t="s">
        <v>57</v>
      </c>
      <c r="F43" s="149"/>
      <c r="G43" s="149"/>
      <c r="H43" s="149"/>
      <c r="I43" s="150"/>
      <c r="J43" s="151" t="s">
        <v>57</v>
      </c>
      <c r="K43" s="152"/>
      <c r="L43" s="152">
        <f>L44+L48</f>
        <v>1076494.2049299499</v>
      </c>
      <c r="M43" s="153">
        <f t="shared" ref="M43:P43" si="42">M44+M48</f>
        <v>1076419.7565299501</v>
      </c>
      <c r="N43" s="153">
        <f t="shared" si="42"/>
        <v>0</v>
      </c>
      <c r="O43" s="153">
        <f t="shared" si="42"/>
        <v>1076419.7565299501</v>
      </c>
      <c r="P43" s="153">
        <f t="shared" si="42"/>
        <v>74.448399999978164</v>
      </c>
      <c r="Q43" s="154">
        <f t="shared" si="6"/>
        <v>0.18920551404967201</v>
      </c>
    </row>
    <row r="44" s="116" customFormat="1" ht="13.199999999999999">
      <c r="A44" s="155" t="s">
        <v>141</v>
      </c>
      <c r="B44" s="156"/>
      <c r="C44" s="157" t="s">
        <v>142</v>
      </c>
      <c r="D44" s="156"/>
      <c r="E44" s="158" t="s">
        <v>57</v>
      </c>
      <c r="F44" s="158"/>
      <c r="G44" s="158"/>
      <c r="H44" s="158"/>
      <c r="I44" s="159"/>
      <c r="J44" s="160" t="s">
        <v>57</v>
      </c>
      <c r="K44" s="161"/>
      <c r="L44" s="161">
        <f>SUM(L45:L47)</f>
        <v>72075.066800000001</v>
      </c>
      <c r="M44" s="162">
        <f t="shared" ref="M44:P44" si="43">SUM(M45:M47)</f>
        <v>72075.0674</v>
      </c>
      <c r="N44" s="162">
        <f t="shared" si="43"/>
        <v>0</v>
      </c>
      <c r="O44" s="162">
        <f>SUM(O45:O47)</f>
        <v>72075.0674</v>
      </c>
      <c r="P44" s="162">
        <f t="shared" si="43"/>
        <v>-6.0000000121362973e-004</v>
      </c>
      <c r="Q44" s="163">
        <f t="shared" si="6"/>
        <v>1.2668849763166089e-002</v>
      </c>
    </row>
    <row r="45" s="6" customFormat="1" ht="13.199999999999999">
      <c r="A45" s="135" t="s">
        <v>143</v>
      </c>
      <c r="B45" s="135" t="s">
        <v>144</v>
      </c>
      <c r="C45" s="136" t="s">
        <v>145</v>
      </c>
      <c r="D45" s="137" t="s">
        <v>80</v>
      </c>
      <c r="E45" s="138">
        <v>12677.27</v>
      </c>
      <c r="F45" s="138">
        <v>12677.26</v>
      </c>
      <c r="G45" s="138"/>
      <c r="H45" s="138">
        <f t="shared" si="9"/>
        <v>12677.26</v>
      </c>
      <c r="I45" s="138">
        <f t="shared" si="10"/>
        <v>1.0000000000218279e-002</v>
      </c>
      <c r="J45" s="140">
        <v>0.67000000000000004</v>
      </c>
      <c r="K45" s="141">
        <f t="shared" si="11"/>
        <v>0.81000000000000005</v>
      </c>
      <c r="L45" s="141">
        <f t="shared" ref="L45:L46" si="44">TRUNC(E45*K45,2)</f>
        <v>10268.58</v>
      </c>
      <c r="M45" s="141">
        <f t="shared" ref="M45:M47" si="45">F45*K45</f>
        <v>10268.580600000001</v>
      </c>
      <c r="N45" s="141">
        <f t="shared" ref="N45:N47" si="46">G45*K45</f>
        <v>0</v>
      </c>
      <c r="O45" s="141">
        <f t="shared" ref="O45:O47" si="47">H45*K45</f>
        <v>10268.580600000001</v>
      </c>
      <c r="P45" s="141">
        <f t="shared" ref="P45:P47" si="48">L45-O45</f>
        <v>-6.0000000121362973e-004</v>
      </c>
      <c r="Q45" s="142">
        <f t="shared" si="6"/>
        <v>1.8049390669367851e-003</v>
      </c>
    </row>
    <row r="46" s="6" customFormat="1" ht="13.199999999999999">
      <c r="A46" s="135" t="s">
        <v>146</v>
      </c>
      <c r="B46" s="135" t="s">
        <v>147</v>
      </c>
      <c r="C46" s="136" t="s">
        <v>148</v>
      </c>
      <c r="D46" s="137" t="s">
        <v>62</v>
      </c>
      <c r="E46" s="138">
        <v>10</v>
      </c>
      <c r="F46" s="138">
        <v>10</v>
      </c>
      <c r="G46" s="138"/>
      <c r="H46" s="138">
        <f t="shared" si="9"/>
        <v>10</v>
      </c>
      <c r="I46" s="138">
        <f t="shared" si="10"/>
        <v>0</v>
      </c>
      <c r="J46" s="140">
        <v>36.729999999999997</v>
      </c>
      <c r="K46" s="141">
        <f t="shared" si="11"/>
        <v>44.850000000000001</v>
      </c>
      <c r="L46" s="141">
        <f t="shared" si="44"/>
        <v>448.5</v>
      </c>
      <c r="M46" s="141">
        <f t="shared" si="45"/>
        <v>448.5</v>
      </c>
      <c r="N46" s="141">
        <f t="shared" si="46"/>
        <v>0</v>
      </c>
      <c r="O46" s="141">
        <f t="shared" si="47"/>
        <v>448.5</v>
      </c>
      <c r="P46" s="141">
        <f t="shared" si="48"/>
        <v>0</v>
      </c>
      <c r="Q46" s="142">
        <f t="shared" si="6"/>
        <v>7.8834183910593065e-005</v>
      </c>
    </row>
    <row r="47" s="164" customFormat="1" ht="24">
      <c r="A47" s="165" t="s">
        <v>149</v>
      </c>
      <c r="B47" s="165" t="s">
        <v>78</v>
      </c>
      <c r="C47" s="166" t="s">
        <v>79</v>
      </c>
      <c r="D47" s="167" t="s">
        <v>80</v>
      </c>
      <c r="E47" s="168">
        <v>12677.27</v>
      </c>
      <c r="F47" s="168">
        <v>12677.27</v>
      </c>
      <c r="G47" s="168"/>
      <c r="H47" s="168">
        <f t="shared" si="9"/>
        <v>12677.27</v>
      </c>
      <c r="I47" s="168">
        <f t="shared" si="10"/>
        <v>0</v>
      </c>
      <c r="J47" s="169">
        <v>3.9700000000000002</v>
      </c>
      <c r="K47" s="170">
        <f t="shared" si="11"/>
        <v>4.8399999999999999</v>
      </c>
      <c r="L47" s="170">
        <f>E47*K47</f>
        <v>61357.986799999999</v>
      </c>
      <c r="M47" s="170">
        <f t="shared" si="45"/>
        <v>61357.986799999999</v>
      </c>
      <c r="N47" s="170">
        <f t="shared" si="46"/>
        <v>0</v>
      </c>
      <c r="O47" s="170">
        <f t="shared" si="47"/>
        <v>61357.986799999999</v>
      </c>
      <c r="P47" s="170">
        <f t="shared" si="48"/>
        <v>0</v>
      </c>
      <c r="Q47" s="171">
        <f t="shared" si="6"/>
        <v>1.0785076512318709e-002</v>
      </c>
    </row>
    <row r="48" s="116" customFormat="1" ht="13.199999999999999">
      <c r="A48" s="155" t="s">
        <v>150</v>
      </c>
      <c r="B48" s="156"/>
      <c r="C48" s="157" t="s">
        <v>151</v>
      </c>
      <c r="D48" s="156"/>
      <c r="E48" s="158" t="s">
        <v>57</v>
      </c>
      <c r="F48" s="158"/>
      <c r="G48" s="158"/>
      <c r="H48" s="158"/>
      <c r="I48" s="159"/>
      <c r="J48" s="160" t="s">
        <v>57</v>
      </c>
      <c r="K48" s="161"/>
      <c r="L48" s="161">
        <f>SUM(L49:L56)</f>
        <v>1004419.13812995</v>
      </c>
      <c r="M48" s="161">
        <f t="shared" ref="M48:P48" si="49">SUM(M49:M56)</f>
        <v>1004344.68912995</v>
      </c>
      <c r="N48" s="161">
        <f t="shared" si="49"/>
        <v>0</v>
      </c>
      <c r="O48" s="161">
        <f t="shared" si="49"/>
        <v>1004344.68912995</v>
      </c>
      <c r="P48" s="161">
        <f t="shared" si="49"/>
        <v>74.448999999979378</v>
      </c>
      <c r="Q48" s="163">
        <f t="shared" si="6"/>
        <v>0.17653666428650591</v>
      </c>
    </row>
    <row r="49" s="6" customFormat="1" ht="13.199999999999999">
      <c r="A49" s="135" t="s">
        <v>152</v>
      </c>
      <c r="B49" s="135" t="s">
        <v>153</v>
      </c>
      <c r="C49" s="136" t="s">
        <v>154</v>
      </c>
      <c r="D49" s="137" t="s">
        <v>155</v>
      </c>
      <c r="E49" s="138">
        <v>9547.2099999999991</v>
      </c>
      <c r="F49" s="138">
        <v>9547.2099999999991</v>
      </c>
      <c r="G49" s="138"/>
      <c r="H49" s="138">
        <f t="shared" si="9"/>
        <v>9547.2099999999991</v>
      </c>
      <c r="I49" s="138">
        <f t="shared" si="10"/>
        <v>0</v>
      </c>
      <c r="J49" s="140">
        <v>0.34000000000000002</v>
      </c>
      <c r="K49" s="141">
        <f t="shared" si="11"/>
        <v>0.40999999999999998</v>
      </c>
      <c r="L49" s="141">
        <f>E49*K49</f>
        <v>3914.3560999999995</v>
      </c>
      <c r="M49" s="141">
        <f t="shared" ref="M49:M56" si="50">F49*K49</f>
        <v>3914.3560999999995</v>
      </c>
      <c r="N49" s="141">
        <f t="shared" ref="N49:N56" si="51">G49*K49</f>
        <v>0</v>
      </c>
      <c r="O49" s="141">
        <f t="shared" ref="O49:O56" si="52">H49*K49</f>
        <v>3914.3560999999995</v>
      </c>
      <c r="P49" s="141">
        <f t="shared" ref="P49:P56" si="53">L49-O49</f>
        <v>0</v>
      </c>
      <c r="Q49" s="142">
        <f t="shared" si="6"/>
        <v>6.8803805725518787e-004</v>
      </c>
    </row>
    <row r="50" s="172" customFormat="1" ht="13.199999999999999">
      <c r="A50" s="173" t="s">
        <v>156</v>
      </c>
      <c r="B50" s="173" t="s">
        <v>157</v>
      </c>
      <c r="C50" s="174" t="s">
        <v>158</v>
      </c>
      <c r="D50" s="175" t="s">
        <v>155</v>
      </c>
      <c r="E50" s="176">
        <v>9547.2099999999991</v>
      </c>
      <c r="F50" s="176">
        <v>9547.2049999999999</v>
      </c>
      <c r="G50" s="176"/>
      <c r="H50" s="176">
        <f t="shared" si="9"/>
        <v>9547.2049999999999</v>
      </c>
      <c r="I50" s="176">
        <f t="shared" si="10"/>
        <v>4.9999999991996447e-003</v>
      </c>
      <c r="J50" s="177">
        <v>4.5899999999999999</v>
      </c>
      <c r="K50" s="178">
        <f>J50*1.221</f>
        <v>5.6043900000000004</v>
      </c>
      <c r="L50" s="178">
        <f>M50</f>
        <v>53506.260229950007</v>
      </c>
      <c r="M50" s="178">
        <f t="shared" si="50"/>
        <v>53506.260229950007</v>
      </c>
      <c r="N50" s="178">
        <f t="shared" si="51"/>
        <v>0</v>
      </c>
      <c r="O50" s="178">
        <f t="shared" si="52"/>
        <v>53506.260229950007</v>
      </c>
      <c r="P50" s="178">
        <f t="shared" si="53"/>
        <v>0</v>
      </c>
      <c r="Q50" s="142">
        <f t="shared" si="6"/>
        <v>9.4049550932796665e-003</v>
      </c>
    </row>
    <row r="51" s="6" customFormat="1" ht="13.199999999999999">
      <c r="A51" s="135" t="s">
        <v>159</v>
      </c>
      <c r="B51" s="135" t="s">
        <v>160</v>
      </c>
      <c r="C51" s="136" t="s">
        <v>161</v>
      </c>
      <c r="D51" s="137" t="s">
        <v>155</v>
      </c>
      <c r="E51" s="138">
        <v>496.72000000000003</v>
      </c>
      <c r="F51" s="138">
        <v>496.72000000000003</v>
      </c>
      <c r="G51" s="138"/>
      <c r="H51" s="138">
        <f t="shared" si="9"/>
        <v>496.72000000000003</v>
      </c>
      <c r="I51" s="138">
        <f t="shared" si="10"/>
        <v>0</v>
      </c>
      <c r="J51" s="140">
        <v>2.8300000000000001</v>
      </c>
      <c r="K51" s="141">
        <f t="shared" si="11"/>
        <v>3.4500000000000002</v>
      </c>
      <c r="L51" s="141">
        <f t="shared" ref="L51:L56" si="54">TRUNC(E51*K51,2)</f>
        <v>1713.6800000000001</v>
      </c>
      <c r="M51" s="141">
        <f t="shared" si="50"/>
        <v>1713.6840000000002</v>
      </c>
      <c r="N51" s="141">
        <f t="shared" si="51"/>
        <v>0</v>
      </c>
      <c r="O51" s="141">
        <f t="shared" si="52"/>
        <v>1713.6840000000002</v>
      </c>
      <c r="P51" s="141">
        <f t="shared" si="53"/>
        <v>-4.0000000001327862e-003</v>
      </c>
      <c r="Q51" s="142">
        <f t="shared" si="6"/>
        <v>3.0121935255438302e-004</v>
      </c>
    </row>
    <row r="52" s="6" customFormat="1" ht="24">
      <c r="A52" s="135" t="s">
        <v>162</v>
      </c>
      <c r="B52" s="135" t="s">
        <v>163</v>
      </c>
      <c r="C52" s="136" t="s">
        <v>164</v>
      </c>
      <c r="D52" s="137" t="s">
        <v>155</v>
      </c>
      <c r="E52" s="138">
        <v>12347.809999999999</v>
      </c>
      <c r="F52" s="138">
        <v>12347.809999999999</v>
      </c>
      <c r="G52" s="138"/>
      <c r="H52" s="138">
        <f t="shared" si="9"/>
        <v>12347.809999999999</v>
      </c>
      <c r="I52" s="138">
        <f t="shared" si="10"/>
        <v>0</v>
      </c>
      <c r="J52" s="140">
        <v>9.1600000000000001</v>
      </c>
      <c r="K52" s="141">
        <f t="shared" si="11"/>
        <v>11.18</v>
      </c>
      <c r="L52" s="141">
        <f>E52*K52</f>
        <v>138048.51579999999</v>
      </c>
      <c r="M52" s="141">
        <f t="shared" si="50"/>
        <v>138048.51579999999</v>
      </c>
      <c r="N52" s="141">
        <f t="shared" si="51"/>
        <v>0</v>
      </c>
      <c r="O52" s="141">
        <f t="shared" si="52"/>
        <v>138048.51579999999</v>
      </c>
      <c r="P52" s="141">
        <f t="shared" si="53"/>
        <v>0</v>
      </c>
      <c r="Q52" s="142">
        <f t="shared" si="6"/>
        <v>2.4265199739490772e-002</v>
      </c>
    </row>
    <row r="53" s="172" customFormat="1" ht="13.199999999999999">
      <c r="A53" s="173" t="s">
        <v>165</v>
      </c>
      <c r="B53" s="173" t="s">
        <v>166</v>
      </c>
      <c r="C53" s="174" t="s">
        <v>167</v>
      </c>
      <c r="D53" s="175" t="s">
        <v>93</v>
      </c>
      <c r="E53" s="176">
        <v>151328.20999999999</v>
      </c>
      <c r="F53" s="176">
        <v>151328.20999999999</v>
      </c>
      <c r="G53" s="176"/>
      <c r="H53" s="176">
        <f t="shared" si="9"/>
        <v>151328.20999999999</v>
      </c>
      <c r="I53" s="176">
        <f t="shared" si="10"/>
        <v>0</v>
      </c>
      <c r="J53" s="177">
        <v>0.67000000000000004</v>
      </c>
      <c r="K53" s="178">
        <f t="shared" si="11"/>
        <v>0.81000000000000005</v>
      </c>
      <c r="L53" s="178">
        <f t="shared" si="54"/>
        <v>122575.85000000001</v>
      </c>
      <c r="M53" s="178">
        <f t="shared" si="50"/>
        <v>122575.8501</v>
      </c>
      <c r="N53" s="178">
        <f t="shared" si="51"/>
        <v>0</v>
      </c>
      <c r="O53" s="178">
        <f t="shared" si="52"/>
        <v>122575.8501</v>
      </c>
      <c r="P53" s="178">
        <f t="shared" si="53"/>
        <v>-9.9999990197829902e-005</v>
      </c>
      <c r="Q53" s="142">
        <f t="shared" si="6"/>
        <v>2.1545523098730628e-002</v>
      </c>
    </row>
    <row r="54" s="172" customFormat="1" ht="13.199999999999999">
      <c r="A54" s="173" t="s">
        <v>168</v>
      </c>
      <c r="B54" s="173" t="s">
        <v>169</v>
      </c>
      <c r="C54" s="174" t="s">
        <v>170</v>
      </c>
      <c r="D54" s="175" t="s">
        <v>155</v>
      </c>
      <c r="E54" s="176">
        <v>67256.979999999996</v>
      </c>
      <c r="F54" s="176">
        <v>67256.979999999996</v>
      </c>
      <c r="G54" s="176"/>
      <c r="H54" s="176">
        <f t="shared" si="9"/>
        <v>67256.979999999996</v>
      </c>
      <c r="I54" s="176">
        <f t="shared" si="10"/>
        <v>0</v>
      </c>
      <c r="J54" s="177">
        <v>0.98999999999999999</v>
      </c>
      <c r="K54" s="178">
        <f t="shared" si="11"/>
        <v>1.2</v>
      </c>
      <c r="L54" s="178">
        <f>E54*K54</f>
        <v>80708.375999999989</v>
      </c>
      <c r="M54" s="178">
        <f t="shared" si="50"/>
        <v>80708.375999999989</v>
      </c>
      <c r="N54" s="178">
        <f t="shared" si="51"/>
        <v>0</v>
      </c>
      <c r="O54" s="178">
        <f t="shared" si="52"/>
        <v>80708.375999999989</v>
      </c>
      <c r="P54" s="178">
        <f t="shared" si="53"/>
        <v>0</v>
      </c>
      <c r="Q54" s="142">
        <f t="shared" si="6"/>
        <v>1.4186352188872452e-002</v>
      </c>
    </row>
    <row r="55" s="6" customFormat="1" ht="24">
      <c r="A55" s="135" t="s">
        <v>171</v>
      </c>
      <c r="B55" s="135" t="s">
        <v>172</v>
      </c>
      <c r="C55" s="136" t="s">
        <v>173</v>
      </c>
      <c r="D55" s="137" t="s">
        <v>155</v>
      </c>
      <c r="E55" s="138">
        <v>5102.6999999999998</v>
      </c>
      <c r="F55" s="138">
        <v>5096.6099999999997</v>
      </c>
      <c r="G55" s="138"/>
      <c r="H55" s="138">
        <f t="shared" si="9"/>
        <v>5096.6099999999997</v>
      </c>
      <c r="I55" s="138">
        <f t="shared" si="10"/>
        <v>6.0900000000001455</v>
      </c>
      <c r="J55" s="140">
        <v>9.5800000000000001</v>
      </c>
      <c r="K55" s="141">
        <f t="shared" si="11"/>
        <v>11.69</v>
      </c>
      <c r="L55" s="141">
        <f t="shared" si="54"/>
        <v>59650.559999999998</v>
      </c>
      <c r="M55" s="141">
        <f t="shared" si="50"/>
        <v>59579.370899999994</v>
      </c>
      <c r="N55" s="141">
        <f t="shared" si="51"/>
        <v>0</v>
      </c>
      <c r="O55" s="141">
        <f t="shared" si="52"/>
        <v>59579.370899999994</v>
      </c>
      <c r="P55" s="141">
        <f t="shared" si="53"/>
        <v>71.189100000003236</v>
      </c>
      <c r="Q55" s="142">
        <f t="shared" si="6"/>
        <v>1.0472443885859613e-002</v>
      </c>
    </row>
    <row r="56" s="6" customFormat="1" ht="24">
      <c r="A56" s="135" t="s">
        <v>174</v>
      </c>
      <c r="B56" s="135" t="s">
        <v>175</v>
      </c>
      <c r="C56" s="136" t="s">
        <v>176</v>
      </c>
      <c r="D56" s="137" t="s">
        <v>155</v>
      </c>
      <c r="E56" s="138">
        <v>43336.110000000001</v>
      </c>
      <c r="F56" s="138">
        <v>43335.850000000006</v>
      </c>
      <c r="G56" s="138"/>
      <c r="H56" s="138">
        <f t="shared" si="9"/>
        <v>43335.850000000006</v>
      </c>
      <c r="I56" s="138">
        <f t="shared" si="10"/>
        <v>0.25999999999476131</v>
      </c>
      <c r="J56" s="140">
        <v>10.289999999999999</v>
      </c>
      <c r="K56" s="141">
        <f t="shared" si="11"/>
        <v>12.56</v>
      </c>
      <c r="L56" s="141">
        <f t="shared" si="54"/>
        <v>544301.54000000004</v>
      </c>
      <c r="M56" s="141">
        <f t="shared" si="50"/>
        <v>544298.27600000007</v>
      </c>
      <c r="N56" s="141">
        <f t="shared" si="51"/>
        <v>0</v>
      </c>
      <c r="O56" s="141">
        <f t="shared" si="52"/>
        <v>544298.27600000007</v>
      </c>
      <c r="P56" s="141">
        <f t="shared" si="53"/>
        <v>3.2639999999664724</v>
      </c>
      <c r="Q56" s="142">
        <f t="shared" si="6"/>
        <v>9.5672932870463204e-002</v>
      </c>
    </row>
    <row r="57" s="145" customFormat="1" ht="13.199999999999999">
      <c r="A57" s="146" t="s">
        <v>177</v>
      </c>
      <c r="B57" s="147"/>
      <c r="C57" s="148" t="s">
        <v>178</v>
      </c>
      <c r="D57" s="147"/>
      <c r="E57" s="149" t="s">
        <v>57</v>
      </c>
      <c r="F57" s="149"/>
      <c r="G57" s="149"/>
      <c r="H57" s="149"/>
      <c r="I57" s="150"/>
      <c r="J57" s="151" t="s">
        <v>57</v>
      </c>
      <c r="K57" s="152"/>
      <c r="L57" s="152">
        <f>SUM(L58:L65)</f>
        <v>262062.75039999999</v>
      </c>
      <c r="M57" s="152">
        <f t="shared" ref="M57:P57" si="55">SUM(M58:M65)</f>
        <v>262041.77120000002</v>
      </c>
      <c r="N57" s="152">
        <f t="shared" si="55"/>
        <v>0</v>
      </c>
      <c r="O57" s="152">
        <f t="shared" si="55"/>
        <v>262041.77120000002</v>
      </c>
      <c r="P57" s="152">
        <f t="shared" si="55"/>
        <v>20.979200000004312</v>
      </c>
      <c r="Q57" s="154">
        <f t="shared" si="6"/>
        <v>4.6059864399193642e-002</v>
      </c>
    </row>
    <row r="58" s="172" customFormat="1" ht="13.199999999999999">
      <c r="A58" s="173" t="s">
        <v>179</v>
      </c>
      <c r="B58" s="173" t="s">
        <v>144</v>
      </c>
      <c r="C58" s="174" t="s">
        <v>145</v>
      </c>
      <c r="D58" s="175" t="s">
        <v>80</v>
      </c>
      <c r="E58" s="176">
        <v>16822.259999999998</v>
      </c>
      <c r="F58" s="176">
        <v>16822.259999999998</v>
      </c>
      <c r="G58" s="176"/>
      <c r="H58" s="176">
        <f t="shared" si="9"/>
        <v>16822.259999999998</v>
      </c>
      <c r="I58" s="176">
        <f t="shared" si="10"/>
        <v>0</v>
      </c>
      <c r="J58" s="177">
        <v>0.67000000000000004</v>
      </c>
      <c r="K58" s="178">
        <f t="shared" si="11"/>
        <v>0.81000000000000005</v>
      </c>
      <c r="L58" s="178">
        <f t="shared" ref="L58:L64" si="56">TRUNC(E58*K58,2)</f>
        <v>13626.030000000001</v>
      </c>
      <c r="M58" s="178">
        <f t="shared" ref="M58:M65" si="57">F58*K58</f>
        <v>13626.0306</v>
      </c>
      <c r="N58" s="178">
        <f t="shared" ref="N58:N65" si="58">G58*K58</f>
        <v>0</v>
      </c>
      <c r="O58" s="178">
        <f t="shared" ref="O58:O65" si="59">H58*K58</f>
        <v>13626.0306</v>
      </c>
      <c r="P58" s="178">
        <f t="shared" ref="P58:P65" si="60">L58-O58</f>
        <v>-5.9999999939464033e-004</v>
      </c>
      <c r="Q58" s="142">
        <f t="shared" si="6"/>
        <v>2.3950880764587929e-003</v>
      </c>
    </row>
    <row r="59" s="179" customFormat="1" ht="24">
      <c r="A59" s="180" t="s">
        <v>180</v>
      </c>
      <c r="B59" s="180" t="s">
        <v>78</v>
      </c>
      <c r="C59" s="181" t="s">
        <v>79</v>
      </c>
      <c r="D59" s="182" t="s">
        <v>80</v>
      </c>
      <c r="E59" s="183">
        <v>16822.259999999998</v>
      </c>
      <c r="F59" s="183">
        <v>16822.259999999998</v>
      </c>
      <c r="G59" s="183"/>
      <c r="H59" s="183">
        <f t="shared" si="9"/>
        <v>16822.259999999998</v>
      </c>
      <c r="I59" s="183">
        <f t="shared" si="10"/>
        <v>0</v>
      </c>
      <c r="J59" s="184">
        <v>3.9700000000000002</v>
      </c>
      <c r="K59" s="185">
        <f t="shared" si="11"/>
        <v>4.8399999999999999</v>
      </c>
      <c r="L59" s="185">
        <f>O59</f>
        <v>81419.738399999987</v>
      </c>
      <c r="M59" s="185">
        <f t="shared" si="57"/>
        <v>81419.738399999987</v>
      </c>
      <c r="N59" s="185">
        <f t="shared" si="58"/>
        <v>0</v>
      </c>
      <c r="O59" s="185">
        <f t="shared" si="59"/>
        <v>81419.738399999987</v>
      </c>
      <c r="P59" s="185">
        <f t="shared" si="60"/>
        <v>0</v>
      </c>
      <c r="Q59" s="171">
        <f t="shared" si="6"/>
        <v>1.4311390481556243e-002</v>
      </c>
    </row>
    <row r="60" s="6" customFormat="1" ht="15.6" customHeight="1">
      <c r="A60" s="135" t="s">
        <v>181</v>
      </c>
      <c r="B60" s="135" t="s">
        <v>160</v>
      </c>
      <c r="C60" s="136" t="s">
        <v>182</v>
      </c>
      <c r="D60" s="137" t="s">
        <v>155</v>
      </c>
      <c r="E60" s="138">
        <v>1250.99</v>
      </c>
      <c r="F60" s="138">
        <v>1250.99</v>
      </c>
      <c r="G60" s="138"/>
      <c r="H60" s="138">
        <f t="shared" si="9"/>
        <v>1250.99</v>
      </c>
      <c r="I60" s="138">
        <f t="shared" si="10"/>
        <v>0</v>
      </c>
      <c r="J60" s="140">
        <v>2.8300000000000001</v>
      </c>
      <c r="K60" s="141">
        <f t="shared" si="11"/>
        <v>3.4500000000000002</v>
      </c>
      <c r="L60" s="141">
        <f>E60*K60</f>
        <v>4315.9155000000001</v>
      </c>
      <c r="M60" s="141">
        <f t="shared" si="57"/>
        <v>4315.9155000000001</v>
      </c>
      <c r="N60" s="141">
        <f t="shared" si="58"/>
        <v>0</v>
      </c>
      <c r="O60" s="141">
        <f t="shared" si="59"/>
        <v>4315.9155000000001</v>
      </c>
      <c r="P60" s="141">
        <f t="shared" si="60"/>
        <v>0</v>
      </c>
      <c r="Q60" s="142">
        <f t="shared" si="6"/>
        <v>7.5862135177163701e-004</v>
      </c>
    </row>
    <row r="61" s="6" customFormat="1" ht="29.399999999999999" customHeight="1">
      <c r="A61" s="135" t="s">
        <v>183</v>
      </c>
      <c r="B61" s="135" t="s">
        <v>163</v>
      </c>
      <c r="C61" s="136" t="s">
        <v>164</v>
      </c>
      <c r="D61" s="137" t="s">
        <v>155</v>
      </c>
      <c r="E61" s="138">
        <v>5577.4499999999998</v>
      </c>
      <c r="F61" s="138">
        <v>5576.1999999999998</v>
      </c>
      <c r="G61" s="138"/>
      <c r="H61" s="138">
        <f t="shared" si="9"/>
        <v>5576.1999999999998</v>
      </c>
      <c r="I61" s="176">
        <f t="shared" si="10"/>
        <v>1.25</v>
      </c>
      <c r="J61" s="140">
        <v>9.1600000000000001</v>
      </c>
      <c r="K61" s="141">
        <f t="shared" si="11"/>
        <v>11.18</v>
      </c>
      <c r="L61" s="141">
        <f t="shared" si="56"/>
        <v>62355.889999999999</v>
      </c>
      <c r="M61" s="141">
        <f t="shared" si="57"/>
        <v>62341.915999999997</v>
      </c>
      <c r="N61" s="141">
        <f t="shared" si="58"/>
        <v>0</v>
      </c>
      <c r="O61" s="141">
        <f t="shared" si="59"/>
        <v>62341.915999999997</v>
      </c>
      <c r="P61" s="141">
        <f t="shared" si="60"/>
        <v>13.974000000001979</v>
      </c>
      <c r="Q61" s="142">
        <f t="shared" si="6"/>
        <v>1.0958024685134323e-002</v>
      </c>
    </row>
    <row r="62" s="6" customFormat="1" ht="32.399999999999999" customHeight="1">
      <c r="A62" s="135" t="s">
        <v>184</v>
      </c>
      <c r="B62" s="135" t="s">
        <v>172</v>
      </c>
      <c r="C62" s="136" t="s">
        <v>185</v>
      </c>
      <c r="D62" s="137" t="s">
        <v>155</v>
      </c>
      <c r="E62" s="138">
        <v>6316.3999999999996</v>
      </c>
      <c r="F62" s="138">
        <v>6315.8000000000002</v>
      </c>
      <c r="G62" s="138"/>
      <c r="H62" s="138">
        <f t="shared" si="9"/>
        <v>6315.8000000000002</v>
      </c>
      <c r="I62" s="176">
        <f t="shared" si="10"/>
        <v>0.5999999999994543</v>
      </c>
      <c r="J62" s="140">
        <v>9.5800000000000001</v>
      </c>
      <c r="K62" s="141">
        <f t="shared" si="11"/>
        <v>11.69</v>
      </c>
      <c r="L62" s="141">
        <f t="shared" si="56"/>
        <v>73838.710000000006</v>
      </c>
      <c r="M62" s="141">
        <f t="shared" si="57"/>
        <v>73831.702000000005</v>
      </c>
      <c r="N62" s="141">
        <f t="shared" si="58"/>
        <v>0</v>
      </c>
      <c r="O62" s="141">
        <f t="shared" si="59"/>
        <v>73831.702000000005</v>
      </c>
      <c r="P62" s="141">
        <f t="shared" si="60"/>
        <v>7.0080000000016298</v>
      </c>
      <c r="Q62" s="142">
        <f t="shared" si="6"/>
        <v>1.2977618670903237e-002</v>
      </c>
    </row>
    <row r="63" s="6" customFormat="1" ht="13.199999999999999">
      <c r="A63" s="135" t="s">
        <v>186</v>
      </c>
      <c r="B63" s="135" t="s">
        <v>153</v>
      </c>
      <c r="C63" s="136" t="s">
        <v>154</v>
      </c>
      <c r="D63" s="137" t="s">
        <v>89</v>
      </c>
      <c r="E63" s="138">
        <v>6943.4200000000001</v>
      </c>
      <c r="F63" s="138">
        <v>6943.4200000000001</v>
      </c>
      <c r="G63" s="138"/>
      <c r="H63" s="138">
        <f t="shared" si="9"/>
        <v>6943.4200000000001</v>
      </c>
      <c r="I63" s="138">
        <f t="shared" si="10"/>
        <v>0</v>
      </c>
      <c r="J63" s="140">
        <v>0.34000000000000002</v>
      </c>
      <c r="K63" s="141">
        <f t="shared" si="11"/>
        <v>0.40999999999999998</v>
      </c>
      <c r="L63" s="141">
        <f t="shared" si="56"/>
        <v>2846.8000000000002</v>
      </c>
      <c r="M63" s="141">
        <f t="shared" si="57"/>
        <v>2846.8022000000001</v>
      </c>
      <c r="N63" s="141">
        <f t="shared" si="58"/>
        <v>0</v>
      </c>
      <c r="O63" s="141">
        <f t="shared" si="59"/>
        <v>2846.8022000000001</v>
      </c>
      <c r="P63" s="141">
        <f t="shared" si="60"/>
        <v>-2.1999999999025022e-003</v>
      </c>
      <c r="Q63" s="142">
        <f t="shared" si="6"/>
        <v>5.0039092127509687e-004</v>
      </c>
    </row>
    <row r="64" s="6" customFormat="1" ht="13.199999999999999">
      <c r="A64" s="135" t="s">
        <v>187</v>
      </c>
      <c r="B64" s="135" t="s">
        <v>169</v>
      </c>
      <c r="C64" s="136" t="s">
        <v>170</v>
      </c>
      <c r="D64" s="137" t="s">
        <v>89</v>
      </c>
      <c r="E64" s="138">
        <v>7827.8500000000004</v>
      </c>
      <c r="F64" s="138">
        <v>7827.8500000000004</v>
      </c>
      <c r="G64" s="138"/>
      <c r="H64" s="138">
        <f t="shared" si="9"/>
        <v>7827.8500000000004</v>
      </c>
      <c r="I64" s="138">
        <f t="shared" si="10"/>
        <v>0</v>
      </c>
      <c r="J64" s="140">
        <v>0.98999999999999999</v>
      </c>
      <c r="K64" s="141">
        <f t="shared" si="11"/>
        <v>1.2</v>
      </c>
      <c r="L64" s="141">
        <f t="shared" si="56"/>
        <v>9393.4200000000001</v>
      </c>
      <c r="M64" s="141">
        <f t="shared" si="57"/>
        <v>9393.4200000000001</v>
      </c>
      <c r="N64" s="141">
        <f t="shared" si="58"/>
        <v>0</v>
      </c>
      <c r="O64" s="141">
        <f t="shared" si="59"/>
        <v>9393.4200000000001</v>
      </c>
      <c r="P64" s="141">
        <f t="shared" si="60"/>
        <v>0</v>
      </c>
      <c r="Q64" s="142">
        <f t="shared" si="6"/>
        <v>1.6511094756509323e-003</v>
      </c>
    </row>
    <row r="65" s="6" customFormat="1" ht="13.199999999999999">
      <c r="A65" s="135" t="s">
        <v>188</v>
      </c>
      <c r="B65" s="135" t="s">
        <v>166</v>
      </c>
      <c r="C65" s="136" t="s">
        <v>189</v>
      </c>
      <c r="D65" s="137" t="s">
        <v>93</v>
      </c>
      <c r="E65" s="138">
        <v>17612.650000000001</v>
      </c>
      <c r="F65" s="138">
        <v>17612.650000000001</v>
      </c>
      <c r="G65" s="138"/>
      <c r="H65" s="138">
        <f t="shared" si="9"/>
        <v>17612.650000000001</v>
      </c>
      <c r="I65" s="138">
        <f t="shared" si="10"/>
        <v>0</v>
      </c>
      <c r="J65" s="140">
        <v>0.67000000000000004</v>
      </c>
      <c r="K65" s="141">
        <f t="shared" si="11"/>
        <v>0.81000000000000005</v>
      </c>
      <c r="L65" s="141">
        <f>E65*K65</f>
        <v>14266.246500000003</v>
      </c>
      <c r="M65" s="141">
        <f t="shared" si="57"/>
        <v>14266.246500000003</v>
      </c>
      <c r="N65" s="141">
        <f t="shared" si="58"/>
        <v>0</v>
      </c>
      <c r="O65" s="141">
        <f t="shared" si="59"/>
        <v>14266.246500000003</v>
      </c>
      <c r="P65" s="141">
        <f t="shared" si="60"/>
        <v>0</v>
      </c>
      <c r="Q65" s="142">
        <f t="shared" si="6"/>
        <v>2.5076207364433775e-003</v>
      </c>
    </row>
    <row r="66" s="145" customFormat="1" ht="13.199999999999999">
      <c r="A66" s="146" t="s">
        <v>190</v>
      </c>
      <c r="B66" s="147"/>
      <c r="C66" s="148" t="s">
        <v>191</v>
      </c>
      <c r="D66" s="147"/>
      <c r="E66" s="149" t="s">
        <v>57</v>
      </c>
      <c r="F66" s="149"/>
      <c r="G66" s="149"/>
      <c r="H66" s="149"/>
      <c r="I66" s="150"/>
      <c r="J66" s="151" t="s">
        <v>57</v>
      </c>
      <c r="K66" s="152"/>
      <c r="L66" s="152">
        <f>SUM(L67:L74)</f>
        <v>279184.43439999997</v>
      </c>
      <c r="M66" s="152">
        <f t="shared" ref="M66:P66" si="61">SUM(M67:M74)</f>
        <v>279114.27145999996</v>
      </c>
      <c r="N66" s="152">
        <f t="shared" si="61"/>
        <v>0</v>
      </c>
      <c r="O66" s="152">
        <f t="shared" si="61"/>
        <v>279114.27145999996</v>
      </c>
      <c r="P66" s="152">
        <f t="shared" si="61"/>
        <v>70.162940000007438</v>
      </c>
      <c r="Q66" s="154">
        <f t="shared" si="6"/>
        <v>4.9060748736563728e-002</v>
      </c>
    </row>
    <row r="67" s="6" customFormat="1" ht="13.199999999999999">
      <c r="A67" s="135" t="s">
        <v>192</v>
      </c>
      <c r="B67" s="135" t="s">
        <v>144</v>
      </c>
      <c r="C67" s="136" t="s">
        <v>145</v>
      </c>
      <c r="D67" s="137" t="s">
        <v>80</v>
      </c>
      <c r="E67" s="138">
        <v>15043.780000000001</v>
      </c>
      <c r="F67" s="138">
        <v>15043.780000000001</v>
      </c>
      <c r="G67" s="138"/>
      <c r="H67" s="138">
        <f t="shared" si="9"/>
        <v>15043.780000000001</v>
      </c>
      <c r="I67" s="138">
        <f t="shared" si="10"/>
        <v>0</v>
      </c>
      <c r="J67" s="140">
        <v>0.67000000000000004</v>
      </c>
      <c r="K67" s="141">
        <f t="shared" si="11"/>
        <v>0.81000000000000005</v>
      </c>
      <c r="L67" s="141">
        <f t="shared" ref="L67:L71" si="62">TRUNC(E67*K67,2)</f>
        <v>12185.459999999999</v>
      </c>
      <c r="M67" s="141">
        <f t="shared" ref="M67:M74" si="63">F67*K67</f>
        <v>12185.461800000001</v>
      </c>
      <c r="N67" s="141">
        <f t="shared" ref="N67:N74" si="64">G67*K67</f>
        <v>0</v>
      </c>
      <c r="O67" s="141">
        <f t="shared" ref="O67:O74" si="65">H67*K67</f>
        <v>12185.461800000001</v>
      </c>
      <c r="P67" s="141">
        <f t="shared" ref="P67:P74" si="66">L67-O67</f>
        <v>-1.8000000018218998e-003</v>
      </c>
      <c r="Q67" s="142">
        <f t="shared" si="6"/>
        <v>2.1418749979413743e-003</v>
      </c>
    </row>
    <row r="68" s="164" customFormat="1" ht="26.399999999999999">
      <c r="A68" s="165" t="s">
        <v>193</v>
      </c>
      <c r="B68" s="165" t="s">
        <v>78</v>
      </c>
      <c r="C68" s="166" t="s">
        <v>79</v>
      </c>
      <c r="D68" s="167" t="s">
        <v>80</v>
      </c>
      <c r="E68" s="168">
        <v>15043.780000000001</v>
      </c>
      <c r="F68" s="168">
        <v>15043.780000000001</v>
      </c>
      <c r="G68" s="168"/>
      <c r="H68" s="168">
        <f t="shared" si="9"/>
        <v>15043.780000000001</v>
      </c>
      <c r="I68" s="168">
        <f t="shared" si="10"/>
        <v>0</v>
      </c>
      <c r="J68" s="169">
        <v>3.9700000000000002</v>
      </c>
      <c r="K68" s="170">
        <f t="shared" si="11"/>
        <v>4.8399999999999999</v>
      </c>
      <c r="L68" s="170">
        <f>E68*K68</f>
        <v>72811.895199999999</v>
      </c>
      <c r="M68" s="170">
        <f t="shared" si="63"/>
        <v>72811.895199999999</v>
      </c>
      <c r="N68" s="170">
        <f t="shared" si="64"/>
        <v>0</v>
      </c>
      <c r="O68" s="170">
        <f t="shared" si="65"/>
        <v>72811.895199999999</v>
      </c>
      <c r="P68" s="170">
        <f t="shared" si="66"/>
        <v>0</v>
      </c>
      <c r="Q68" s="171">
        <f t="shared" si="6"/>
        <v>1.279836418522994e-002</v>
      </c>
    </row>
    <row r="69" s="6" customFormat="1" ht="13.199999999999999">
      <c r="A69" s="135" t="s">
        <v>194</v>
      </c>
      <c r="B69" s="135" t="s">
        <v>160</v>
      </c>
      <c r="C69" s="136" t="s">
        <v>182</v>
      </c>
      <c r="D69" s="137" t="s">
        <v>155</v>
      </c>
      <c r="E69" s="138">
        <v>2476.5999999999999</v>
      </c>
      <c r="F69" s="138">
        <v>2472.5799999999999</v>
      </c>
      <c r="G69" s="138"/>
      <c r="H69" s="138">
        <f t="shared" si="9"/>
        <v>2472.5799999999999</v>
      </c>
      <c r="I69" s="138">
        <f t="shared" si="10"/>
        <v>4.0199999999999818</v>
      </c>
      <c r="J69" s="140">
        <v>2.8300000000000001</v>
      </c>
      <c r="K69" s="141">
        <f t="shared" si="11"/>
        <v>3.4500000000000002</v>
      </c>
      <c r="L69" s="141">
        <f t="shared" si="62"/>
        <v>8544.2700000000004</v>
      </c>
      <c r="M69" s="141">
        <f t="shared" si="63"/>
        <v>8530.4009999999998</v>
      </c>
      <c r="N69" s="141">
        <f t="shared" si="64"/>
        <v>0</v>
      </c>
      <c r="O69" s="141">
        <f t="shared" si="65"/>
        <v>8530.4009999999998</v>
      </c>
      <c r="P69" s="141">
        <f t="shared" si="66"/>
        <v>13.869000000000597</v>
      </c>
      <c r="Q69" s="142">
        <f t="shared" si="6"/>
        <v>1.4994140496434937e-003</v>
      </c>
    </row>
    <row r="70" s="6" customFormat="1" ht="26.399999999999999">
      <c r="A70" s="135" t="s">
        <v>195</v>
      </c>
      <c r="B70" s="135" t="s">
        <v>163</v>
      </c>
      <c r="C70" s="136" t="s">
        <v>164</v>
      </c>
      <c r="D70" s="137" t="s">
        <v>155</v>
      </c>
      <c r="E70" s="138">
        <v>8367.9799999999996</v>
      </c>
      <c r="F70" s="138">
        <v>8367.9799999999996</v>
      </c>
      <c r="G70" s="138"/>
      <c r="H70" s="138">
        <f t="shared" si="9"/>
        <v>8367.9799999999996</v>
      </c>
      <c r="I70" s="138">
        <f t="shared" si="10"/>
        <v>0</v>
      </c>
      <c r="J70" s="140">
        <v>9.1600000000000001</v>
      </c>
      <c r="K70" s="141">
        <f t="shared" si="11"/>
        <v>11.18</v>
      </c>
      <c r="L70" s="141">
        <f>E70*K70</f>
        <v>93554.016399999993</v>
      </c>
      <c r="M70" s="141">
        <f t="shared" si="63"/>
        <v>93554.016399999993</v>
      </c>
      <c r="N70" s="141">
        <f t="shared" si="64"/>
        <v>0</v>
      </c>
      <c r="O70" s="141">
        <f t="shared" si="65"/>
        <v>93554.016399999993</v>
      </c>
      <c r="P70" s="141">
        <f t="shared" si="66"/>
        <v>0</v>
      </c>
      <c r="Q70" s="142">
        <f t="shared" si="6"/>
        <v>1.6444268750172217e-002</v>
      </c>
    </row>
    <row r="71" s="6" customFormat="1" ht="26.399999999999999">
      <c r="A71" s="135" t="s">
        <v>196</v>
      </c>
      <c r="B71" s="135" t="s">
        <v>172</v>
      </c>
      <c r="C71" s="136" t="s">
        <v>173</v>
      </c>
      <c r="D71" s="137" t="s">
        <v>155</v>
      </c>
      <c r="E71" s="138">
        <v>3796.5700000000002</v>
      </c>
      <c r="F71" s="138">
        <v>3791.7539999999995</v>
      </c>
      <c r="G71" s="138"/>
      <c r="H71" s="138">
        <f t="shared" si="9"/>
        <v>3791.7539999999995</v>
      </c>
      <c r="I71" s="138">
        <f t="shared" si="10"/>
        <v>4.816000000000713</v>
      </c>
      <c r="J71" s="140">
        <v>9.5800000000000001</v>
      </c>
      <c r="K71" s="141">
        <f t="shared" si="11"/>
        <v>11.69</v>
      </c>
      <c r="L71" s="141">
        <f t="shared" si="62"/>
        <v>44381.900000000001</v>
      </c>
      <c r="M71" s="141">
        <f t="shared" si="63"/>
        <v>44325.604259999993</v>
      </c>
      <c r="N71" s="141">
        <f t="shared" si="64"/>
        <v>0</v>
      </c>
      <c r="O71" s="141">
        <f t="shared" si="65"/>
        <v>44325.604259999993</v>
      </c>
      <c r="P71" s="141">
        <f t="shared" si="66"/>
        <v>56.295740000008664</v>
      </c>
      <c r="Q71" s="142">
        <f t="shared" si="6"/>
        <v>7.7912437863567599e-003</v>
      </c>
    </row>
    <row r="72" s="6" customFormat="1" ht="13.199999999999999">
      <c r="A72" s="135" t="s">
        <v>197</v>
      </c>
      <c r="B72" s="135" t="s">
        <v>153</v>
      </c>
      <c r="C72" s="136" t="s">
        <v>154</v>
      </c>
      <c r="D72" s="137" t="s">
        <v>89</v>
      </c>
      <c r="E72" s="138">
        <v>2790.8699999999999</v>
      </c>
      <c r="F72" s="138">
        <v>2790.8699999999999</v>
      </c>
      <c r="G72" s="138"/>
      <c r="H72" s="138">
        <f t="shared" si="9"/>
        <v>2790.8699999999999</v>
      </c>
      <c r="I72" s="138">
        <f t="shared" si="10"/>
        <v>0</v>
      </c>
      <c r="J72" s="140">
        <v>0.34000000000000002</v>
      </c>
      <c r="K72" s="141">
        <f t="shared" si="11"/>
        <v>0.40999999999999998</v>
      </c>
      <c r="L72" s="141">
        <f t="shared" ref="L72:L74" si="67">E72*K72</f>
        <v>1144.2566999999999</v>
      </c>
      <c r="M72" s="141">
        <f t="shared" si="63"/>
        <v>1144.2566999999999</v>
      </c>
      <c r="N72" s="141">
        <f t="shared" si="64"/>
        <v>0</v>
      </c>
      <c r="O72" s="141">
        <f t="shared" si="65"/>
        <v>1144.2566999999999</v>
      </c>
      <c r="P72" s="141">
        <f t="shared" si="66"/>
        <v>0</v>
      </c>
      <c r="Q72" s="142">
        <f t="shared" si="6"/>
        <v>2.0112941611756589e-004</v>
      </c>
    </row>
    <row r="73" s="6" customFormat="1" ht="13.199999999999999">
      <c r="A73" s="135" t="s">
        <v>198</v>
      </c>
      <c r="B73" s="135" t="s">
        <v>169</v>
      </c>
      <c r="C73" s="136" t="s">
        <v>170</v>
      </c>
      <c r="D73" s="137" t="s">
        <v>89</v>
      </c>
      <c r="E73" s="138">
        <v>15405.34</v>
      </c>
      <c r="F73" s="138">
        <v>15405.34</v>
      </c>
      <c r="G73" s="138"/>
      <c r="H73" s="138">
        <f t="shared" si="9"/>
        <v>15405.34</v>
      </c>
      <c r="I73" s="138">
        <f t="shared" si="10"/>
        <v>0</v>
      </c>
      <c r="J73" s="140">
        <v>0.98999999999999999</v>
      </c>
      <c r="K73" s="141">
        <f t="shared" si="11"/>
        <v>1.2</v>
      </c>
      <c r="L73" s="141">
        <f t="shared" si="67"/>
        <v>18486.407999999999</v>
      </c>
      <c r="M73" s="141">
        <f t="shared" si="63"/>
        <v>18486.407999999999</v>
      </c>
      <c r="N73" s="141">
        <f t="shared" si="64"/>
        <v>0</v>
      </c>
      <c r="O73" s="141">
        <f t="shared" si="65"/>
        <v>18486.407999999999</v>
      </c>
      <c r="P73" s="141">
        <f t="shared" si="66"/>
        <v>0</v>
      </c>
      <c r="Q73" s="142">
        <f t="shared" si="6"/>
        <v>3.2494111217798412e-003</v>
      </c>
    </row>
    <row r="74" s="6" customFormat="1" ht="13.199999999999999">
      <c r="A74" s="135" t="s">
        <v>199</v>
      </c>
      <c r="B74" s="135" t="s">
        <v>166</v>
      </c>
      <c r="C74" s="136" t="s">
        <v>189</v>
      </c>
      <c r="D74" s="137" t="s">
        <v>93</v>
      </c>
      <c r="E74" s="138">
        <v>34662.010000000002</v>
      </c>
      <c r="F74" s="138">
        <v>34662.010000000002</v>
      </c>
      <c r="G74" s="138"/>
      <c r="H74" s="138">
        <f t="shared" si="9"/>
        <v>34662.010000000002</v>
      </c>
      <c r="I74" s="138">
        <f t="shared" si="10"/>
        <v>0</v>
      </c>
      <c r="J74" s="140">
        <v>0.67000000000000004</v>
      </c>
      <c r="K74" s="141">
        <f t="shared" si="11"/>
        <v>0.81000000000000005</v>
      </c>
      <c r="L74" s="141">
        <f t="shared" si="67"/>
        <v>28076.228100000004</v>
      </c>
      <c r="M74" s="141">
        <f t="shared" si="63"/>
        <v>28076.228100000004</v>
      </c>
      <c r="N74" s="141">
        <f t="shared" si="64"/>
        <v>0</v>
      </c>
      <c r="O74" s="141">
        <f t="shared" si="65"/>
        <v>28076.228100000004</v>
      </c>
      <c r="P74" s="141">
        <f t="shared" si="66"/>
        <v>0</v>
      </c>
      <c r="Q74" s="142">
        <f t="shared" si="6"/>
        <v>4.9350424293225443e-003</v>
      </c>
    </row>
    <row r="75" s="145" customFormat="1" ht="13.199999999999999">
      <c r="A75" s="146" t="s">
        <v>200</v>
      </c>
      <c r="B75" s="147"/>
      <c r="C75" s="148" t="s">
        <v>201</v>
      </c>
      <c r="D75" s="147"/>
      <c r="E75" s="149" t="s">
        <v>57</v>
      </c>
      <c r="F75" s="149"/>
      <c r="G75" s="149"/>
      <c r="H75" s="149"/>
      <c r="I75" s="150"/>
      <c r="J75" s="151" t="s">
        <v>57</v>
      </c>
      <c r="K75" s="152"/>
      <c r="L75" s="152">
        <f>SUM(L76:L83)</f>
        <v>216534.28760000004</v>
      </c>
      <c r="M75" s="152">
        <f t="shared" ref="M75:P75" si="68">SUM(M76:M83)</f>
        <v>216221.99765999999</v>
      </c>
      <c r="N75" s="152">
        <f t="shared" si="68"/>
        <v>0</v>
      </c>
      <c r="O75" s="152">
        <f t="shared" si="68"/>
        <v>216221.99765999999</v>
      </c>
      <c r="P75" s="152">
        <f t="shared" si="68"/>
        <v>312.28994000001398</v>
      </c>
      <c r="Q75" s="154">
        <f t="shared" ref="Q75:Q138" si="69">O75/$L$181</f>
        <v>3.8005986017935922e-002</v>
      </c>
    </row>
    <row r="76" s="6" customFormat="1" ht="13.199999999999999">
      <c r="A76" s="135" t="s">
        <v>202</v>
      </c>
      <c r="B76" s="135" t="s">
        <v>144</v>
      </c>
      <c r="C76" s="136" t="s">
        <v>145</v>
      </c>
      <c r="D76" s="137" t="s">
        <v>80</v>
      </c>
      <c r="E76" s="138">
        <v>14340.139999999999</v>
      </c>
      <c r="F76" s="138">
        <v>14340.139999999999</v>
      </c>
      <c r="G76" s="138"/>
      <c r="H76" s="138">
        <f t="shared" si="9"/>
        <v>14340.139999999999</v>
      </c>
      <c r="I76" s="138">
        <f t="shared" si="10"/>
        <v>0</v>
      </c>
      <c r="J76" s="140">
        <v>0.67000000000000004</v>
      </c>
      <c r="K76" s="141">
        <f t="shared" si="11"/>
        <v>0.81000000000000005</v>
      </c>
      <c r="L76" s="141">
        <f t="shared" ref="L76:L83" si="70">TRUNC(E76*K76,2)</f>
        <v>11615.51</v>
      </c>
      <c r="M76" s="141">
        <f t="shared" ref="M76:M83" si="71">F76*K76</f>
        <v>11615.5134</v>
      </c>
      <c r="N76" s="141">
        <f t="shared" ref="N76:N83" si="72">G76*K76</f>
        <v>0</v>
      </c>
      <c r="O76" s="141">
        <f t="shared" ref="O76:O83" si="73">H76*K76</f>
        <v>11615.5134</v>
      </c>
      <c r="P76" s="141">
        <f t="shared" ref="P76:P83" si="74">L76-O76</f>
        <v>-3.3999999996012775e-003</v>
      </c>
      <c r="Q76" s="142">
        <f t="shared" si="69"/>
        <v>2.0416934662019133e-003</v>
      </c>
    </row>
    <row r="77" s="164" customFormat="1" ht="26.399999999999999">
      <c r="A77" s="165" t="s">
        <v>203</v>
      </c>
      <c r="B77" s="165" t="s">
        <v>78</v>
      </c>
      <c r="C77" s="166" t="s">
        <v>79</v>
      </c>
      <c r="D77" s="167" t="s">
        <v>80</v>
      </c>
      <c r="E77" s="168">
        <v>14340.139999999999</v>
      </c>
      <c r="F77" s="168">
        <v>14340.139999999999</v>
      </c>
      <c r="G77" s="168"/>
      <c r="H77" s="168">
        <f t="shared" si="9"/>
        <v>14340.139999999999</v>
      </c>
      <c r="I77" s="168">
        <f t="shared" si="10"/>
        <v>0</v>
      </c>
      <c r="J77" s="169">
        <v>3.9700000000000002</v>
      </c>
      <c r="K77" s="170">
        <f t="shared" si="11"/>
        <v>4.8399999999999999</v>
      </c>
      <c r="L77" s="170">
        <f>E77*K77</f>
        <v>69406.277600000001</v>
      </c>
      <c r="M77" s="170">
        <f t="shared" si="71"/>
        <v>69406.277600000001</v>
      </c>
      <c r="N77" s="170">
        <f t="shared" si="72"/>
        <v>0</v>
      </c>
      <c r="O77" s="170">
        <f t="shared" si="73"/>
        <v>69406.277600000001</v>
      </c>
      <c r="P77" s="170">
        <f t="shared" si="74"/>
        <v>0</v>
      </c>
      <c r="Q77" s="171">
        <f t="shared" si="69"/>
        <v>1.2199748612860816e-002</v>
      </c>
    </row>
    <row r="78" s="6" customFormat="1" ht="13.199999999999999">
      <c r="A78" s="135" t="s">
        <v>204</v>
      </c>
      <c r="B78" s="135" t="s">
        <v>160</v>
      </c>
      <c r="C78" s="136" t="s">
        <v>182</v>
      </c>
      <c r="D78" s="137" t="s">
        <v>155</v>
      </c>
      <c r="E78" s="138">
        <v>1798.1600000000001</v>
      </c>
      <c r="F78" s="138">
        <v>1768.4100000000001</v>
      </c>
      <c r="G78" s="138"/>
      <c r="H78" s="138">
        <f t="shared" ref="H78:H108" si="75">F78+G78</f>
        <v>1768.4100000000001</v>
      </c>
      <c r="I78" s="138">
        <f t="shared" ref="I78:I108" si="76">E78-H78</f>
        <v>29.75</v>
      </c>
      <c r="J78" s="140">
        <v>2.8300000000000001</v>
      </c>
      <c r="K78" s="141">
        <f t="shared" ref="K78:K101" si="77">TRUNC(J78*1.2211,2)</f>
        <v>3.4500000000000002</v>
      </c>
      <c r="L78" s="141">
        <f t="shared" si="70"/>
        <v>6203.6499999999996</v>
      </c>
      <c r="M78" s="141">
        <f t="shared" si="71"/>
        <v>6101.0145000000002</v>
      </c>
      <c r="N78" s="141">
        <f t="shared" si="72"/>
        <v>0</v>
      </c>
      <c r="O78" s="141">
        <f t="shared" si="73"/>
        <v>6101.0145000000002</v>
      </c>
      <c r="P78" s="141">
        <f t="shared" si="74"/>
        <v>102.63549999999941</v>
      </c>
      <c r="Q78" s="142">
        <f t="shared" si="69"/>
        <v>1.0723935320717836e-003</v>
      </c>
    </row>
    <row r="79" s="6" customFormat="1" ht="26.399999999999999">
      <c r="A79" s="135" t="s">
        <v>205</v>
      </c>
      <c r="B79" s="135" t="s">
        <v>163</v>
      </c>
      <c r="C79" s="136" t="s">
        <v>164</v>
      </c>
      <c r="D79" s="137" t="s">
        <v>155</v>
      </c>
      <c r="E79" s="138">
        <v>8425.2299999999996</v>
      </c>
      <c r="F79" s="138">
        <v>8410.1569999999992</v>
      </c>
      <c r="G79" s="138"/>
      <c r="H79" s="138">
        <f t="shared" si="75"/>
        <v>8410.1569999999992</v>
      </c>
      <c r="I79" s="138">
        <f t="shared" si="76"/>
        <v>15.07300000000032</v>
      </c>
      <c r="J79" s="140">
        <v>9.1600000000000001</v>
      </c>
      <c r="K79" s="141">
        <f t="shared" si="77"/>
        <v>11.18</v>
      </c>
      <c r="L79" s="141">
        <f t="shared" si="70"/>
        <v>94194.070000000007</v>
      </c>
      <c r="M79" s="141">
        <f t="shared" si="71"/>
        <v>94025.555259999994</v>
      </c>
      <c r="N79" s="141">
        <f t="shared" si="72"/>
        <v>0</v>
      </c>
      <c r="O79" s="141">
        <f t="shared" si="73"/>
        <v>94025.555259999994</v>
      </c>
      <c r="P79" s="141">
        <f t="shared" si="74"/>
        <v>168.51474000001326</v>
      </c>
      <c r="Q79" s="142">
        <f t="shared" si="69"/>
        <v>1.6527152543283099e-002</v>
      </c>
    </row>
    <row r="80" s="6" customFormat="1" ht="26.399999999999999">
      <c r="A80" s="135" t="s">
        <v>206</v>
      </c>
      <c r="B80" s="135" t="s">
        <v>172</v>
      </c>
      <c r="C80" s="136" t="s">
        <v>185</v>
      </c>
      <c r="D80" s="137" t="s">
        <v>207</v>
      </c>
      <c r="E80" s="138">
        <v>117.39</v>
      </c>
      <c r="F80" s="138">
        <v>113.87</v>
      </c>
      <c r="G80" s="138"/>
      <c r="H80" s="138">
        <f t="shared" si="75"/>
        <v>113.87</v>
      </c>
      <c r="I80" s="138">
        <f t="shared" si="76"/>
        <v>3.519999999999996</v>
      </c>
      <c r="J80" s="140">
        <v>9.5800000000000001</v>
      </c>
      <c r="K80" s="141">
        <f t="shared" si="77"/>
        <v>11.69</v>
      </c>
      <c r="L80" s="141">
        <f t="shared" si="70"/>
        <v>1372.28</v>
      </c>
      <c r="M80" s="141">
        <f t="shared" si="71"/>
        <v>1331.1403</v>
      </c>
      <c r="N80" s="141">
        <f t="shared" si="72"/>
        <v>0</v>
      </c>
      <c r="O80" s="141">
        <f t="shared" si="73"/>
        <v>1331.1403</v>
      </c>
      <c r="P80" s="141">
        <f t="shared" si="74"/>
        <v>41.139699999999948</v>
      </c>
      <c r="Q80" s="142">
        <f t="shared" si="69"/>
        <v>2.3397850439465335e-004</v>
      </c>
    </row>
    <row r="81" s="6" customFormat="1" ht="13.199999999999999">
      <c r="A81" s="135" t="s">
        <v>208</v>
      </c>
      <c r="B81" s="135" t="s">
        <v>169</v>
      </c>
      <c r="C81" s="136" t="s">
        <v>170</v>
      </c>
      <c r="D81" s="137" t="s">
        <v>89</v>
      </c>
      <c r="E81" s="138">
        <v>9830.2999999999993</v>
      </c>
      <c r="F81" s="138">
        <v>9830.2999999999993</v>
      </c>
      <c r="G81" s="138"/>
      <c r="H81" s="138">
        <f t="shared" si="75"/>
        <v>9830.2999999999993</v>
      </c>
      <c r="I81" s="138">
        <f t="shared" si="76"/>
        <v>0</v>
      </c>
      <c r="J81" s="140">
        <v>0.98999999999999999</v>
      </c>
      <c r="K81" s="141">
        <f t="shared" si="77"/>
        <v>1.2</v>
      </c>
      <c r="L81" s="141">
        <f t="shared" si="70"/>
        <v>11796.360000000001</v>
      </c>
      <c r="M81" s="141">
        <f t="shared" si="71"/>
        <v>11796.359999999999</v>
      </c>
      <c r="N81" s="141">
        <f t="shared" si="72"/>
        <v>0</v>
      </c>
      <c r="O81" s="141">
        <f t="shared" si="73"/>
        <v>11796.359999999999</v>
      </c>
      <c r="P81" s="141">
        <f t="shared" si="74"/>
        <v>0</v>
      </c>
      <c r="Q81" s="142">
        <f t="shared" si="69"/>
        <v>2.0734814129666967e-003</v>
      </c>
    </row>
    <row r="82" s="6" customFormat="1" ht="13.199999999999999">
      <c r="A82" s="135" t="s">
        <v>209</v>
      </c>
      <c r="B82" s="135" t="s">
        <v>166</v>
      </c>
      <c r="C82" s="136" t="s">
        <v>189</v>
      </c>
      <c r="D82" s="137" t="s">
        <v>93</v>
      </c>
      <c r="E82" s="138">
        <v>22118.18</v>
      </c>
      <c r="F82" s="138">
        <v>22118.169999999998</v>
      </c>
      <c r="G82" s="138"/>
      <c r="H82" s="138">
        <f t="shared" si="75"/>
        <v>22118.169999999998</v>
      </c>
      <c r="I82" s="138">
        <f t="shared" si="76"/>
        <v>1.0000000002037268e-002</v>
      </c>
      <c r="J82" s="140">
        <v>0.67000000000000004</v>
      </c>
      <c r="K82" s="141">
        <f t="shared" si="77"/>
        <v>0.81000000000000005</v>
      </c>
      <c r="L82" s="141">
        <f t="shared" si="70"/>
        <v>17915.720000000001</v>
      </c>
      <c r="M82" s="141">
        <f t="shared" si="71"/>
        <v>17915.717700000001</v>
      </c>
      <c r="N82" s="141">
        <f t="shared" si="72"/>
        <v>0</v>
      </c>
      <c r="O82" s="141">
        <f t="shared" si="73"/>
        <v>17915.717700000001</v>
      </c>
      <c r="P82" s="141">
        <f t="shared" si="74"/>
        <v>2.3000000001047738e-003</v>
      </c>
      <c r="Q82" s="142">
        <f t="shared" si="69"/>
        <v>3.1490991840625805e-003</v>
      </c>
    </row>
    <row r="83" s="6" customFormat="1" ht="13.199999999999999">
      <c r="A83" s="135" t="s">
        <v>210</v>
      </c>
      <c r="B83" s="135" t="s">
        <v>153</v>
      </c>
      <c r="C83" s="136" t="s">
        <v>154</v>
      </c>
      <c r="D83" s="137" t="s">
        <v>89</v>
      </c>
      <c r="E83" s="138">
        <v>9830.2999999999993</v>
      </c>
      <c r="F83" s="138">
        <v>9830.2899999999991</v>
      </c>
      <c r="G83" s="138"/>
      <c r="H83" s="138">
        <f t="shared" si="75"/>
        <v>9830.2899999999991</v>
      </c>
      <c r="I83" s="138">
        <f t="shared" si="76"/>
        <v>1.0000000000218279e-002</v>
      </c>
      <c r="J83" s="140">
        <v>0.34000000000000002</v>
      </c>
      <c r="K83" s="141">
        <f t="shared" si="77"/>
        <v>0.40999999999999998</v>
      </c>
      <c r="L83" s="141">
        <f t="shared" si="70"/>
        <v>4030.4200000000001</v>
      </c>
      <c r="M83" s="141">
        <f t="shared" si="71"/>
        <v>4030.4188999999992</v>
      </c>
      <c r="N83" s="141">
        <f t="shared" si="72"/>
        <v>0</v>
      </c>
      <c r="O83" s="141">
        <f t="shared" si="73"/>
        <v>4030.4188999999992</v>
      </c>
      <c r="P83" s="141">
        <f t="shared" si="74"/>
        <v>1.1000000008607458e-003</v>
      </c>
      <c r="Q83" s="142">
        <f t="shared" si="69"/>
        <v>7.0843876209438156e-004</v>
      </c>
    </row>
    <row r="84" s="145" customFormat="1" ht="13.199999999999999">
      <c r="A84" s="146" t="s">
        <v>211</v>
      </c>
      <c r="B84" s="147"/>
      <c r="C84" s="148" t="s">
        <v>212</v>
      </c>
      <c r="D84" s="147"/>
      <c r="E84" s="149" t="s">
        <v>57</v>
      </c>
      <c r="F84" s="149"/>
      <c r="G84" s="149"/>
      <c r="H84" s="149"/>
      <c r="I84" s="150"/>
      <c r="J84" s="151" t="s">
        <v>57</v>
      </c>
      <c r="K84" s="152"/>
      <c r="L84" s="152">
        <f>SUM(L85:L93)</f>
        <v>175195.36397999999</v>
      </c>
      <c r="M84" s="152">
        <f t="shared" ref="M84:P84" si="78">SUM(M85:M93)</f>
        <v>174357.17853999999</v>
      </c>
      <c r="N84" s="152">
        <f t="shared" si="78"/>
        <v>0</v>
      </c>
      <c r="O84" s="152">
        <f t="shared" si="78"/>
        <v>174357.17853999999</v>
      </c>
      <c r="P84" s="152">
        <f t="shared" si="78"/>
        <v>838.18544000000452</v>
      </c>
      <c r="Q84" s="154">
        <f t="shared" si="69"/>
        <v>3.064728178183828e-002</v>
      </c>
    </row>
    <row r="85" s="6" customFormat="1" ht="13.199999999999999">
      <c r="A85" s="135" t="s">
        <v>213</v>
      </c>
      <c r="B85" s="135" t="s">
        <v>144</v>
      </c>
      <c r="C85" s="136" t="s">
        <v>145</v>
      </c>
      <c r="D85" s="137" t="s">
        <v>80</v>
      </c>
      <c r="E85" s="138">
        <v>13636.75</v>
      </c>
      <c r="F85" s="138">
        <v>13636.745999999999</v>
      </c>
      <c r="G85" s="138"/>
      <c r="H85" s="138">
        <f t="shared" si="75"/>
        <v>13636.745999999999</v>
      </c>
      <c r="I85" s="138">
        <f t="shared" si="76"/>
        <v>4.0000000008149073e-003</v>
      </c>
      <c r="J85" s="140">
        <v>0.67000000000000004</v>
      </c>
      <c r="K85" s="141">
        <f t="shared" si="77"/>
        <v>0.81000000000000005</v>
      </c>
      <c r="L85" s="141">
        <f t="shared" ref="L85:L93" si="79">TRUNC(E85*K85,2)</f>
        <v>11045.76</v>
      </c>
      <c r="M85" s="141">
        <f t="shared" ref="M85:M93" si="80">F85*K85</f>
        <v>11045.76426</v>
      </c>
      <c r="N85" s="141">
        <f t="shared" ref="N85:N93" si="81">G85*K85</f>
        <v>0</v>
      </c>
      <c r="O85" s="141">
        <f t="shared" ref="O85:O93" si="82">H85*K85</f>
        <v>11045.76426</v>
      </c>
      <c r="P85" s="141">
        <f t="shared" ref="P85:P93" si="83">L85-O85</f>
        <v>-4.259999999703723e-003</v>
      </c>
      <c r="Q85" s="142">
        <f t="shared" si="69"/>
        <v>1.9415469589875048e-003</v>
      </c>
    </row>
    <row r="86" s="164" customFormat="1" ht="26.399999999999999">
      <c r="A86" s="165" t="s">
        <v>214</v>
      </c>
      <c r="B86" s="165" t="s">
        <v>78</v>
      </c>
      <c r="C86" s="166" t="s">
        <v>79</v>
      </c>
      <c r="D86" s="167" t="s">
        <v>80</v>
      </c>
      <c r="E86" s="168">
        <v>13636.75</v>
      </c>
      <c r="F86" s="168">
        <v>13636.746999999999</v>
      </c>
      <c r="G86" s="168"/>
      <c r="H86" s="168">
        <f t="shared" si="75"/>
        <v>13636.746999999999</v>
      </c>
      <c r="I86" s="168">
        <f t="shared" si="76"/>
        <v>3.0000000006111804e-003</v>
      </c>
      <c r="J86" s="169">
        <v>3.9700000000000002</v>
      </c>
      <c r="K86" s="170">
        <f t="shared" si="77"/>
        <v>4.8399999999999999</v>
      </c>
      <c r="L86" s="170">
        <f>O86</f>
        <v>66001.855479999998</v>
      </c>
      <c r="M86" s="170">
        <f t="shared" si="80"/>
        <v>66001.855479999998</v>
      </c>
      <c r="N86" s="170">
        <f t="shared" si="81"/>
        <v>0</v>
      </c>
      <c r="O86" s="170">
        <f t="shared" si="82"/>
        <v>66001.855479999998</v>
      </c>
      <c r="P86" s="170">
        <f t="shared" si="83"/>
        <v>0</v>
      </c>
      <c r="Q86" s="171">
        <f t="shared" si="69"/>
        <v>1.1601343173580166e-002</v>
      </c>
    </row>
    <row r="87" s="6" customFormat="1" ht="13.199999999999999">
      <c r="A87" s="135" t="s">
        <v>215</v>
      </c>
      <c r="B87" s="135" t="s">
        <v>160</v>
      </c>
      <c r="C87" s="136" t="s">
        <v>182</v>
      </c>
      <c r="D87" s="137" t="s">
        <v>155</v>
      </c>
      <c r="E87" s="138">
        <v>520.52999999999997</v>
      </c>
      <c r="F87" s="138">
        <v>520.52999999999997</v>
      </c>
      <c r="G87" s="138"/>
      <c r="H87" s="138">
        <f t="shared" si="75"/>
        <v>520.52999999999997</v>
      </c>
      <c r="I87" s="138">
        <f t="shared" si="76"/>
        <v>0</v>
      </c>
      <c r="J87" s="140">
        <v>2.8300000000000001</v>
      </c>
      <c r="K87" s="141">
        <f t="shared" si="77"/>
        <v>3.4500000000000002</v>
      </c>
      <c r="L87" s="141">
        <f>E87*K87</f>
        <v>1795.8285000000001</v>
      </c>
      <c r="M87" s="141">
        <f t="shared" si="80"/>
        <v>1795.8285000000001</v>
      </c>
      <c r="N87" s="141">
        <f t="shared" si="81"/>
        <v>0</v>
      </c>
      <c r="O87" s="141">
        <f t="shared" si="82"/>
        <v>1795.8285000000001</v>
      </c>
      <c r="P87" s="141">
        <f t="shared" si="83"/>
        <v>0</v>
      </c>
      <c r="Q87" s="142">
        <f t="shared" si="69"/>
        <v>3.1565813654600776e-004</v>
      </c>
    </row>
    <row r="88" s="6" customFormat="1" ht="26.399999999999999">
      <c r="A88" s="135" t="s">
        <v>216</v>
      </c>
      <c r="B88" s="135" t="s">
        <v>163</v>
      </c>
      <c r="C88" s="136" t="s">
        <v>164</v>
      </c>
      <c r="D88" s="137" t="s">
        <v>155</v>
      </c>
      <c r="E88" s="138">
        <v>5881.9399999999996</v>
      </c>
      <c r="F88" s="138">
        <v>5862.7600000000002</v>
      </c>
      <c r="G88" s="138"/>
      <c r="H88" s="138">
        <f t="shared" si="75"/>
        <v>5862.7600000000002</v>
      </c>
      <c r="I88" s="176">
        <f t="shared" si="76"/>
        <v>19.179999999999382</v>
      </c>
      <c r="J88" s="140">
        <v>9.1600000000000001</v>
      </c>
      <c r="K88" s="141">
        <f t="shared" si="77"/>
        <v>11.18</v>
      </c>
      <c r="L88" s="141">
        <f t="shared" si="79"/>
        <v>65760.080000000002</v>
      </c>
      <c r="M88" s="141">
        <f t="shared" si="80"/>
        <v>65545.656799999997</v>
      </c>
      <c r="N88" s="141">
        <f t="shared" si="81"/>
        <v>0</v>
      </c>
      <c r="O88" s="141">
        <f t="shared" si="82"/>
        <v>65545.656799999997</v>
      </c>
      <c r="P88" s="141">
        <f t="shared" si="83"/>
        <v>214.42320000000473</v>
      </c>
      <c r="Q88" s="142">
        <f t="shared" si="69"/>
        <v>1.1521155769703043e-002</v>
      </c>
    </row>
    <row r="89" s="6" customFormat="1" ht="26.399999999999999">
      <c r="A89" s="135" t="s">
        <v>217</v>
      </c>
      <c r="B89" s="135" t="s">
        <v>172</v>
      </c>
      <c r="C89" s="136" t="s">
        <v>185</v>
      </c>
      <c r="D89" s="137" t="s">
        <v>155</v>
      </c>
      <c r="E89" s="138">
        <v>53.359999999999999</v>
      </c>
      <c r="F89" s="138">
        <v>0</v>
      </c>
      <c r="G89" s="138"/>
      <c r="H89" s="138">
        <f t="shared" si="75"/>
        <v>0</v>
      </c>
      <c r="I89" s="138">
        <f t="shared" si="76"/>
        <v>53.359999999999999</v>
      </c>
      <c r="J89" s="140">
        <v>9.5800000000000001</v>
      </c>
      <c r="K89" s="141">
        <f t="shared" si="77"/>
        <v>11.69</v>
      </c>
      <c r="L89" s="141">
        <f t="shared" si="79"/>
        <v>623.76999999999998</v>
      </c>
      <c r="M89" s="141">
        <f t="shared" si="80"/>
        <v>0</v>
      </c>
      <c r="N89" s="141">
        <f t="shared" si="81"/>
        <v>0</v>
      </c>
      <c r="O89" s="141">
        <f t="shared" si="82"/>
        <v>0</v>
      </c>
      <c r="P89" s="141">
        <f t="shared" si="83"/>
        <v>623.76999999999998</v>
      </c>
      <c r="Q89" s="142">
        <f t="shared" si="69"/>
        <v>0</v>
      </c>
    </row>
    <row r="90" s="6" customFormat="1" ht="13.199999999999999">
      <c r="A90" s="135" t="s">
        <v>218</v>
      </c>
      <c r="B90" s="135" t="s">
        <v>153</v>
      </c>
      <c r="C90" s="136" t="s">
        <v>154</v>
      </c>
      <c r="D90" s="137" t="s">
        <v>89</v>
      </c>
      <c r="E90" s="138">
        <v>2211.5999999999999</v>
      </c>
      <c r="F90" s="138">
        <v>2211.5900000000001</v>
      </c>
      <c r="G90" s="138"/>
      <c r="H90" s="138">
        <f t="shared" si="75"/>
        <v>2211.5900000000001</v>
      </c>
      <c r="I90" s="138">
        <f t="shared" si="76"/>
        <v>9.9999999997635314e-003</v>
      </c>
      <c r="J90" s="140">
        <v>0.34000000000000002</v>
      </c>
      <c r="K90" s="141">
        <f t="shared" si="77"/>
        <v>0.40999999999999998</v>
      </c>
      <c r="L90" s="141">
        <f t="shared" si="79"/>
        <v>906.75</v>
      </c>
      <c r="M90" s="141">
        <f t="shared" si="80"/>
        <v>906.75189999999998</v>
      </c>
      <c r="N90" s="141">
        <f t="shared" si="81"/>
        <v>0</v>
      </c>
      <c r="O90" s="141">
        <f t="shared" si="82"/>
        <v>906.75189999999998</v>
      </c>
      <c r="P90" s="141">
        <f t="shared" si="83"/>
        <v>-1.8999999999778083e-003</v>
      </c>
      <c r="Q90" s="142">
        <f t="shared" si="69"/>
        <v>1.5938248839661022e-004</v>
      </c>
    </row>
    <row r="91" s="6" customFormat="1" ht="13.199999999999999">
      <c r="A91" s="135" t="s">
        <v>219</v>
      </c>
      <c r="B91" s="135" t="s">
        <v>169</v>
      </c>
      <c r="C91" s="136" t="s">
        <v>170</v>
      </c>
      <c r="D91" s="137" t="s">
        <v>89</v>
      </c>
      <c r="E91" s="138">
        <v>5517.4099999999999</v>
      </c>
      <c r="F91" s="138">
        <v>5517.4099999999999</v>
      </c>
      <c r="G91" s="138"/>
      <c r="H91" s="138">
        <f t="shared" si="75"/>
        <v>5517.4099999999999</v>
      </c>
      <c r="I91" s="138">
        <f t="shared" si="76"/>
        <v>0</v>
      </c>
      <c r="J91" s="140">
        <v>0.98999999999999999</v>
      </c>
      <c r="K91" s="141">
        <f t="shared" si="77"/>
        <v>1.2</v>
      </c>
      <c r="L91" s="141">
        <f t="shared" si="79"/>
        <v>6620.8900000000003</v>
      </c>
      <c r="M91" s="141">
        <f t="shared" si="80"/>
        <v>6620.8919999999998</v>
      </c>
      <c r="N91" s="141">
        <f t="shared" si="81"/>
        <v>0</v>
      </c>
      <c r="O91" s="141">
        <f t="shared" si="82"/>
        <v>6620.8919999999998</v>
      </c>
      <c r="P91" s="141">
        <f t="shared" si="83"/>
        <v>-1.9999999994979589e-003</v>
      </c>
      <c r="Q91" s="142">
        <f t="shared" si="69"/>
        <v>1.1637739522411914e-003</v>
      </c>
    </row>
    <row r="92" s="6" customFormat="1" ht="13.199999999999999">
      <c r="A92" s="135" t="s">
        <v>220</v>
      </c>
      <c r="B92" s="135" t="s">
        <v>166</v>
      </c>
      <c r="C92" s="136" t="s">
        <v>167</v>
      </c>
      <c r="D92" s="137" t="s">
        <v>93</v>
      </c>
      <c r="E92" s="138">
        <v>12414.17</v>
      </c>
      <c r="F92" s="138">
        <v>12414.16</v>
      </c>
      <c r="G92" s="138"/>
      <c r="H92" s="138">
        <f t="shared" si="75"/>
        <v>12414.16</v>
      </c>
      <c r="I92" s="138">
        <f t="shared" si="76"/>
        <v>1.0000000000218279e-002</v>
      </c>
      <c r="J92" s="140">
        <v>0.67000000000000004</v>
      </c>
      <c r="K92" s="141">
        <f t="shared" si="77"/>
        <v>0.81000000000000005</v>
      </c>
      <c r="L92" s="141">
        <f t="shared" si="79"/>
        <v>10055.469999999999</v>
      </c>
      <c r="M92" s="141">
        <f t="shared" si="80"/>
        <v>10055.4696</v>
      </c>
      <c r="N92" s="141">
        <f t="shared" si="81"/>
        <v>0</v>
      </c>
      <c r="O92" s="141">
        <f t="shared" si="82"/>
        <v>10055.4696</v>
      </c>
      <c r="P92" s="141">
        <f t="shared" si="83"/>
        <v>3.9999999899009708e-004</v>
      </c>
      <c r="Q92" s="142">
        <f t="shared" si="69"/>
        <v>1.7674799102648331e-003</v>
      </c>
    </row>
    <row r="93" s="172" customFormat="1" ht="13.199999999999999">
      <c r="A93" s="173" t="s">
        <v>221</v>
      </c>
      <c r="B93" s="186" t="s">
        <v>157</v>
      </c>
      <c r="C93" s="174" t="s">
        <v>222</v>
      </c>
      <c r="D93" s="137" t="s">
        <v>89</v>
      </c>
      <c r="E93" s="176">
        <v>2211.5999999999999</v>
      </c>
      <c r="F93" s="176">
        <v>2211.5999999999999</v>
      </c>
      <c r="G93" s="176"/>
      <c r="H93" s="176">
        <f t="shared" si="75"/>
        <v>2211.5999999999999</v>
      </c>
      <c r="I93" s="176">
        <f t="shared" si="76"/>
        <v>0</v>
      </c>
      <c r="J93" s="177">
        <v>4.5899999999999999</v>
      </c>
      <c r="K93" s="178">
        <f t="shared" si="77"/>
        <v>5.5999999999999996</v>
      </c>
      <c r="L93" s="178">
        <f t="shared" si="79"/>
        <v>12384.959999999999</v>
      </c>
      <c r="M93" s="178">
        <f t="shared" si="80"/>
        <v>12384.959999999999</v>
      </c>
      <c r="N93" s="178">
        <f t="shared" si="81"/>
        <v>0</v>
      </c>
      <c r="O93" s="178">
        <f t="shared" si="82"/>
        <v>12384.959999999999</v>
      </c>
      <c r="P93" s="178">
        <f t="shared" si="83"/>
        <v>0</v>
      </c>
      <c r="Q93" s="142">
        <f t="shared" si="69"/>
        <v>2.1769413921189267e-003</v>
      </c>
    </row>
    <row r="94" s="145" customFormat="1" ht="13.199999999999999">
      <c r="A94" s="146" t="s">
        <v>223</v>
      </c>
      <c r="B94" s="147"/>
      <c r="C94" s="148" t="s">
        <v>224</v>
      </c>
      <c r="D94" s="147"/>
      <c r="E94" s="149" t="s">
        <v>57</v>
      </c>
      <c r="F94" s="149"/>
      <c r="G94" s="149"/>
      <c r="H94" s="149"/>
      <c r="I94" s="150"/>
      <c r="J94" s="151" t="s">
        <v>57</v>
      </c>
      <c r="K94" s="152"/>
      <c r="L94" s="152">
        <f>SUM(L95:L101)</f>
        <v>254028.859861</v>
      </c>
      <c r="M94" s="152">
        <f t="shared" ref="M94:O94" si="84">SUM(M95:M101)</f>
        <v>254028.87036100004</v>
      </c>
      <c r="N94" s="152">
        <f t="shared" si="84"/>
        <v>0</v>
      </c>
      <c r="O94" s="152">
        <f t="shared" si="84"/>
        <v>254028.87036100004</v>
      </c>
      <c r="P94" s="152">
        <f>IF(ABS(ROUND(SUM(P95:P101),2))&lt;=0.01,0,ROUND(SUM(P95:P101),2))</f>
        <v>0</v>
      </c>
      <c r="Q94" s="154">
        <f t="shared" si="69"/>
        <v>4.4651412897746441e-002</v>
      </c>
    </row>
    <row r="95" s="6" customFormat="1" ht="13.199999999999999">
      <c r="A95" s="135" t="s">
        <v>225</v>
      </c>
      <c r="B95" s="135" t="s">
        <v>144</v>
      </c>
      <c r="C95" s="136" t="s">
        <v>145</v>
      </c>
      <c r="D95" s="137" t="s">
        <v>80</v>
      </c>
      <c r="E95" s="138">
        <v>22774.290000000001</v>
      </c>
      <c r="F95" s="138">
        <v>22774.290000000001</v>
      </c>
      <c r="G95" s="138"/>
      <c r="H95" s="138">
        <f t="shared" si="75"/>
        <v>22774.290000000001</v>
      </c>
      <c r="I95" s="138">
        <f t="shared" si="76"/>
        <v>0</v>
      </c>
      <c r="J95" s="140">
        <v>0.67000000000000004</v>
      </c>
      <c r="K95" s="141">
        <f t="shared" si="77"/>
        <v>0.81000000000000005</v>
      </c>
      <c r="L95" s="141">
        <f t="shared" ref="L95:L101" si="85">TRUNC(E95*K95,2)</f>
        <v>18447.169999999998</v>
      </c>
      <c r="M95" s="141">
        <f t="shared" ref="M95:M101" si="86">F95*K95</f>
        <v>18447.174900000002</v>
      </c>
      <c r="N95" s="141">
        <f t="shared" ref="N95:N101" si="87">G95*K95</f>
        <v>0</v>
      </c>
      <c r="O95" s="141">
        <f t="shared" ref="O95:O101" si="88">H95*K95</f>
        <v>18447.174900000002</v>
      </c>
      <c r="P95" s="141">
        <f t="shared" ref="P95:P101" si="89">L95-O95</f>
        <v>-4.9000000035448465e-003</v>
      </c>
      <c r="Q95" s="142">
        <f t="shared" si="69"/>
        <v>3.2425150026699585e-003</v>
      </c>
    </row>
    <row r="96" s="164" customFormat="1" ht="26.399999999999999">
      <c r="A96" s="165" t="s">
        <v>226</v>
      </c>
      <c r="B96" s="165" t="s">
        <v>78</v>
      </c>
      <c r="C96" s="166" t="s">
        <v>79</v>
      </c>
      <c r="D96" s="167" t="s">
        <v>80</v>
      </c>
      <c r="E96" s="168">
        <v>22774.290000000001</v>
      </c>
      <c r="F96" s="168">
        <v>22774.286025000005</v>
      </c>
      <c r="G96" s="168"/>
      <c r="H96" s="168">
        <f t="shared" si="75"/>
        <v>22774.286025000005</v>
      </c>
      <c r="I96" s="168">
        <f t="shared" si="76"/>
        <v>3.9749999959894922e-003</v>
      </c>
      <c r="J96" s="169">
        <v>3.9700000000000002</v>
      </c>
      <c r="K96" s="170">
        <f t="shared" si="77"/>
        <v>4.8399999999999999</v>
      </c>
      <c r="L96" s="170">
        <f>O96</f>
        <v>110227.54436100002</v>
      </c>
      <c r="M96" s="170">
        <f t="shared" si="86"/>
        <v>110227.54436100002</v>
      </c>
      <c r="N96" s="170">
        <f t="shared" si="87"/>
        <v>0</v>
      </c>
      <c r="O96" s="170">
        <f t="shared" si="88"/>
        <v>110227.54436100002</v>
      </c>
      <c r="P96" s="170">
        <f t="shared" si="89"/>
        <v>0</v>
      </c>
      <c r="Q96" s="171">
        <f t="shared" si="69"/>
        <v>1.937502453549193e-002</v>
      </c>
    </row>
    <row r="97" s="6" customFormat="1" ht="13.199999999999999">
      <c r="A97" s="135" t="s">
        <v>227</v>
      </c>
      <c r="B97" s="135" t="s">
        <v>160</v>
      </c>
      <c r="C97" s="136" t="s">
        <v>182</v>
      </c>
      <c r="D97" s="137" t="s">
        <v>89</v>
      </c>
      <c r="E97" s="138">
        <v>3041.5900000000001</v>
      </c>
      <c r="F97" s="138">
        <v>3041.5900000000001</v>
      </c>
      <c r="G97" s="138"/>
      <c r="H97" s="138">
        <f t="shared" si="75"/>
        <v>3041.5900000000001</v>
      </c>
      <c r="I97" s="138">
        <f t="shared" si="76"/>
        <v>0</v>
      </c>
      <c r="J97" s="140">
        <v>2.8300000000000001</v>
      </c>
      <c r="K97" s="141">
        <f t="shared" si="77"/>
        <v>3.4500000000000002</v>
      </c>
      <c r="L97" s="141">
        <f>E97*K97</f>
        <v>10493.485500000001</v>
      </c>
      <c r="M97" s="141">
        <f t="shared" si="86"/>
        <v>10493.485500000001</v>
      </c>
      <c r="N97" s="141">
        <f t="shared" si="87"/>
        <v>0</v>
      </c>
      <c r="O97" s="141">
        <f t="shared" si="88"/>
        <v>10493.485500000001</v>
      </c>
      <c r="P97" s="141">
        <f t="shared" si="89"/>
        <v>0</v>
      </c>
      <c r="Q97" s="142">
        <f t="shared" si="69"/>
        <v>1.8444712726201598e-003</v>
      </c>
    </row>
    <row r="98" s="164" customFormat="1" ht="26.399999999999999">
      <c r="A98" s="165" t="s">
        <v>228</v>
      </c>
      <c r="B98" s="165" t="s">
        <v>163</v>
      </c>
      <c r="C98" s="166" t="s">
        <v>229</v>
      </c>
      <c r="D98" s="167" t="s">
        <v>89</v>
      </c>
      <c r="E98" s="168">
        <v>8400.8999999999996</v>
      </c>
      <c r="F98" s="168">
        <v>8400.8999999999996</v>
      </c>
      <c r="G98" s="168"/>
      <c r="H98" s="168">
        <f t="shared" si="75"/>
        <v>8400.8999999999996</v>
      </c>
      <c r="I98" s="183">
        <f t="shared" si="76"/>
        <v>0</v>
      </c>
      <c r="J98" s="169">
        <v>9.1600000000000001</v>
      </c>
      <c r="K98" s="170">
        <f t="shared" si="77"/>
        <v>11.18</v>
      </c>
      <c r="L98" s="170">
        <f t="shared" si="85"/>
        <v>93922.059999999998</v>
      </c>
      <c r="M98" s="170">
        <f t="shared" si="86"/>
        <v>93922.061999999991</v>
      </c>
      <c r="N98" s="170">
        <f t="shared" si="87"/>
        <v>0</v>
      </c>
      <c r="O98" s="170">
        <f t="shared" si="88"/>
        <v>93922.061999999991</v>
      </c>
      <c r="P98" s="170">
        <f t="shared" si="89"/>
        <v>-1.999999993131496e-003</v>
      </c>
      <c r="Q98" s="171">
        <f t="shared" si="69"/>
        <v>1.6508961224013654e-002</v>
      </c>
    </row>
    <row r="99" s="164" customFormat="1" ht="13.199999999999999">
      <c r="A99" s="165" t="s">
        <v>230</v>
      </c>
      <c r="B99" s="165" t="s">
        <v>153</v>
      </c>
      <c r="C99" s="166" t="s">
        <v>154</v>
      </c>
      <c r="D99" s="167" t="s">
        <v>89</v>
      </c>
      <c r="E99" s="168">
        <v>6825.8299999999999</v>
      </c>
      <c r="F99" s="168">
        <v>6825.8299999999999</v>
      </c>
      <c r="G99" s="168"/>
      <c r="H99" s="168">
        <f t="shared" si="75"/>
        <v>6825.8299999999999</v>
      </c>
      <c r="I99" s="168">
        <f t="shared" si="76"/>
        <v>0</v>
      </c>
      <c r="J99" s="169">
        <v>0.34000000000000002</v>
      </c>
      <c r="K99" s="170">
        <f t="shared" si="77"/>
        <v>0.40999999999999998</v>
      </c>
      <c r="L99" s="170">
        <f t="shared" si="85"/>
        <v>2798.5900000000001</v>
      </c>
      <c r="M99" s="170">
        <f t="shared" si="86"/>
        <v>2798.5902999999998</v>
      </c>
      <c r="N99" s="170">
        <f t="shared" si="87"/>
        <v>0</v>
      </c>
      <c r="O99" s="170">
        <f t="shared" si="88"/>
        <v>2798.5902999999998</v>
      </c>
      <c r="P99" s="170">
        <f t="shared" si="89"/>
        <v>-2.9999999969732016e-004</v>
      </c>
      <c r="Q99" s="171">
        <f t="shared" si="69"/>
        <v>4.9191657168473092e-004</v>
      </c>
    </row>
    <row r="100" s="6" customFormat="1" ht="13.199999999999999">
      <c r="A100" s="135" t="s">
        <v>231</v>
      </c>
      <c r="B100" s="135" t="s">
        <v>169</v>
      </c>
      <c r="C100" s="136" t="s">
        <v>170</v>
      </c>
      <c r="D100" s="137" t="s">
        <v>89</v>
      </c>
      <c r="E100" s="138">
        <v>6001.6599999999999</v>
      </c>
      <c r="F100" s="138">
        <v>6001.6599999999999</v>
      </c>
      <c r="G100" s="138"/>
      <c r="H100" s="138">
        <f t="shared" si="75"/>
        <v>6001.6599999999999</v>
      </c>
      <c r="I100" s="138">
        <f t="shared" si="76"/>
        <v>0</v>
      </c>
      <c r="J100" s="140">
        <v>0.98999999999999999</v>
      </c>
      <c r="K100" s="141">
        <f t="shared" si="77"/>
        <v>1.2</v>
      </c>
      <c r="L100" s="141">
        <f t="shared" si="85"/>
        <v>7201.9899999999998</v>
      </c>
      <c r="M100" s="141">
        <f t="shared" si="86"/>
        <v>7201.9919999999993</v>
      </c>
      <c r="N100" s="141">
        <f t="shared" si="87"/>
        <v>0</v>
      </c>
      <c r="O100" s="141">
        <f t="shared" si="88"/>
        <v>7201.9919999999993</v>
      </c>
      <c r="P100" s="141">
        <f t="shared" si="89"/>
        <v>-1.9999999994979589e-003</v>
      </c>
      <c r="Q100" s="142">
        <f t="shared" si="69"/>
        <v>1.2659156340036118e-003</v>
      </c>
    </row>
    <row r="101" s="6" customFormat="1" ht="13.199999999999999">
      <c r="A101" s="135" t="s">
        <v>232</v>
      </c>
      <c r="B101" s="135" t="s">
        <v>166</v>
      </c>
      <c r="C101" s="136" t="s">
        <v>233</v>
      </c>
      <c r="D101" s="137" t="s">
        <v>93</v>
      </c>
      <c r="E101" s="138">
        <v>13503.73</v>
      </c>
      <c r="F101" s="138">
        <v>13503.73</v>
      </c>
      <c r="G101" s="138"/>
      <c r="H101" s="138">
        <f t="shared" si="75"/>
        <v>13503.73</v>
      </c>
      <c r="I101" s="138">
        <f t="shared" si="76"/>
        <v>0</v>
      </c>
      <c r="J101" s="140">
        <v>0.67000000000000004</v>
      </c>
      <c r="K101" s="141">
        <f t="shared" si="77"/>
        <v>0.81000000000000005</v>
      </c>
      <c r="L101" s="141">
        <f t="shared" si="85"/>
        <v>10938.02</v>
      </c>
      <c r="M101" s="141">
        <f t="shared" si="86"/>
        <v>10938.0213</v>
      </c>
      <c r="N101" s="141">
        <f t="shared" si="87"/>
        <v>0</v>
      </c>
      <c r="O101" s="141">
        <f t="shared" si="88"/>
        <v>10938.0213</v>
      </c>
      <c r="P101" s="141">
        <f t="shared" si="89"/>
        <v>-1.299999999901047e-003</v>
      </c>
      <c r="Q101" s="142">
        <f t="shared" si="69"/>
        <v>1.9226086572623952e-003</v>
      </c>
    </row>
    <row r="102" s="145" customFormat="1" ht="13.199999999999999">
      <c r="A102" s="146" t="s">
        <v>234</v>
      </c>
      <c r="B102" s="147"/>
      <c r="C102" s="148" t="s">
        <v>235</v>
      </c>
      <c r="D102" s="147"/>
      <c r="E102" s="149" t="s">
        <v>57</v>
      </c>
      <c r="F102" s="149"/>
      <c r="G102" s="149"/>
      <c r="H102" s="149"/>
      <c r="I102" s="150"/>
      <c r="J102" s="151" t="s">
        <v>57</v>
      </c>
      <c r="K102" s="152"/>
      <c r="L102" s="152">
        <f>SUM(L103:L109)</f>
        <v>302759.76000000001</v>
      </c>
      <c r="M102" s="152">
        <f t="shared" ref="M102:O102" si="90">SUM(M103:M109)</f>
        <v>31413.35398</v>
      </c>
      <c r="N102" s="152">
        <f t="shared" si="90"/>
        <v>0</v>
      </c>
      <c r="O102" s="152">
        <f t="shared" si="90"/>
        <v>31413.35398</v>
      </c>
      <c r="P102" s="152">
        <f>SUM(P103:P109)</f>
        <v>271346.40601999999</v>
      </c>
      <c r="Q102" s="154">
        <f t="shared" si="69"/>
        <v>5.5216190075983961e-003</v>
      </c>
    </row>
    <row r="103" s="6" customFormat="1" ht="13.199999999999999">
      <c r="A103" s="135" t="s">
        <v>236</v>
      </c>
      <c r="B103" s="135" t="s">
        <v>144</v>
      </c>
      <c r="C103" s="136" t="s">
        <v>145</v>
      </c>
      <c r="D103" s="137" t="s">
        <v>80</v>
      </c>
      <c r="E103" s="138">
        <v>17760.959999999999</v>
      </c>
      <c r="F103" s="138">
        <v>17760.950000000001</v>
      </c>
      <c r="G103" s="138"/>
      <c r="H103" s="138">
        <f t="shared" si="75"/>
        <v>17760.950000000001</v>
      </c>
      <c r="I103" s="138">
        <f t="shared" si="76"/>
        <v>9.9999999983992893e-003</v>
      </c>
      <c r="J103" s="140">
        <v>0.67000000000000004</v>
      </c>
      <c r="K103" s="141">
        <f t="shared" ref="K103:K166" si="91">TRUNC(J103*1.2211,2)</f>
        <v>0.81000000000000005</v>
      </c>
      <c r="L103" s="141">
        <f t="shared" ref="L103:L109" si="92">TRUNC(E103*K103,2)</f>
        <v>14386.370000000001</v>
      </c>
      <c r="M103" s="141">
        <f t="shared" ref="M103:M109" si="93">F103*K103</f>
        <v>14386.369500000001</v>
      </c>
      <c r="N103" s="141">
        <f t="shared" ref="N103:N109" si="94">G103*K103</f>
        <v>0</v>
      </c>
      <c r="O103" s="141">
        <f t="shared" ref="O103:O109" si="95">H103*K103</f>
        <v>14386.369500000001</v>
      </c>
      <c r="P103" s="141">
        <f t="shared" ref="P103:P109" si="96">L103-O103</f>
        <v>5.0000000010186341e-004</v>
      </c>
      <c r="Q103" s="142">
        <f t="shared" si="69"/>
        <v>2.528735114757518e-003</v>
      </c>
    </row>
    <row r="104" s="164" customFormat="1" ht="26.399999999999999">
      <c r="A104" s="165" t="s">
        <v>237</v>
      </c>
      <c r="B104" s="165" t="s">
        <v>78</v>
      </c>
      <c r="C104" s="166" t="s">
        <v>79</v>
      </c>
      <c r="D104" s="167" t="s">
        <v>80</v>
      </c>
      <c r="E104" s="168">
        <v>17760.959999999999</v>
      </c>
      <c r="F104" s="168">
        <v>3517.9719999999998</v>
      </c>
      <c r="G104" s="187"/>
      <c r="H104" s="168">
        <f t="shared" si="75"/>
        <v>3517.9719999999998</v>
      </c>
      <c r="I104" s="168"/>
      <c r="J104" s="169">
        <v>3.9700000000000002</v>
      </c>
      <c r="K104" s="170">
        <f t="shared" si="91"/>
        <v>4.8399999999999999</v>
      </c>
      <c r="L104" s="170">
        <f t="shared" si="92"/>
        <v>85963.039999999994</v>
      </c>
      <c r="M104" s="170">
        <f t="shared" si="93"/>
        <v>17026.984479999999</v>
      </c>
      <c r="N104" s="170">
        <f t="shared" si="94"/>
        <v>0</v>
      </c>
      <c r="O104" s="170">
        <f t="shared" si="95"/>
        <v>17026.984479999999</v>
      </c>
      <c r="P104" s="170">
        <f t="shared" si="96"/>
        <v>68936.055519999994</v>
      </c>
      <c r="Q104" s="171">
        <f t="shared" si="69"/>
        <v>2.9928838928408776e-003</v>
      </c>
    </row>
    <row r="105" s="6" customFormat="1" ht="21" customHeight="1">
      <c r="A105" s="135" t="s">
        <v>238</v>
      </c>
      <c r="B105" s="135" t="s">
        <v>160</v>
      </c>
      <c r="C105" s="136" t="s">
        <v>182</v>
      </c>
      <c r="D105" s="137" t="s">
        <v>155</v>
      </c>
      <c r="E105" s="138">
        <v>25639.75</v>
      </c>
      <c r="F105" s="138">
        <v>0</v>
      </c>
      <c r="G105" s="188"/>
      <c r="H105" s="138">
        <f t="shared" si="75"/>
        <v>0</v>
      </c>
      <c r="I105" s="138">
        <f t="shared" si="76"/>
        <v>25639.75</v>
      </c>
      <c r="J105" s="140">
        <v>2.8300000000000001</v>
      </c>
      <c r="K105" s="141">
        <f t="shared" si="91"/>
        <v>3.4500000000000002</v>
      </c>
      <c r="L105" s="141">
        <f t="shared" si="92"/>
        <v>88457.130000000005</v>
      </c>
      <c r="M105" s="141">
        <f t="shared" si="93"/>
        <v>0</v>
      </c>
      <c r="N105" s="141">
        <f t="shared" si="94"/>
        <v>0</v>
      </c>
      <c r="O105" s="141">
        <f t="shared" si="95"/>
        <v>0</v>
      </c>
      <c r="P105" s="141">
        <f t="shared" si="96"/>
        <v>88457.130000000005</v>
      </c>
      <c r="Q105" s="142">
        <f t="shared" si="69"/>
        <v>0</v>
      </c>
    </row>
    <row r="106" s="6" customFormat="1" ht="26.399999999999999">
      <c r="A106" s="135" t="s">
        <v>239</v>
      </c>
      <c r="B106" s="135" t="s">
        <v>163</v>
      </c>
      <c r="C106" s="136" t="s">
        <v>229</v>
      </c>
      <c r="D106" s="137" t="s">
        <v>155</v>
      </c>
      <c r="E106" s="138">
        <v>2564.3499999999999</v>
      </c>
      <c r="F106" s="138">
        <v>0</v>
      </c>
      <c r="G106" s="188"/>
      <c r="H106" s="138">
        <f t="shared" si="75"/>
        <v>0</v>
      </c>
      <c r="I106" s="176">
        <f t="shared" si="76"/>
        <v>2564.3499999999999</v>
      </c>
      <c r="J106" s="140">
        <v>9.1600000000000001</v>
      </c>
      <c r="K106" s="141">
        <f t="shared" si="91"/>
        <v>11.18</v>
      </c>
      <c r="L106" s="141">
        <f t="shared" si="92"/>
        <v>28669.43</v>
      </c>
      <c r="M106" s="141">
        <f t="shared" si="93"/>
        <v>0</v>
      </c>
      <c r="N106" s="141">
        <f t="shared" si="94"/>
        <v>0</v>
      </c>
      <c r="O106" s="141">
        <f t="shared" si="95"/>
        <v>0</v>
      </c>
      <c r="P106" s="141">
        <f t="shared" si="96"/>
        <v>28669.43</v>
      </c>
      <c r="Q106" s="142">
        <f t="shared" si="69"/>
        <v>0</v>
      </c>
    </row>
    <row r="107" s="6" customFormat="1" ht="13.199999999999999">
      <c r="A107" s="135" t="s">
        <v>240</v>
      </c>
      <c r="B107" s="135" t="s">
        <v>153</v>
      </c>
      <c r="C107" s="136" t="s">
        <v>154</v>
      </c>
      <c r="D107" s="137" t="s">
        <v>89</v>
      </c>
      <c r="E107" s="138">
        <v>45193.25</v>
      </c>
      <c r="F107" s="138">
        <v>0</v>
      </c>
      <c r="G107" s="188"/>
      <c r="H107" s="138">
        <f t="shared" si="75"/>
        <v>0</v>
      </c>
      <c r="I107" s="138">
        <f t="shared" si="76"/>
        <v>45193.25</v>
      </c>
      <c r="J107" s="140">
        <v>0.34000000000000002</v>
      </c>
      <c r="K107" s="141">
        <f t="shared" si="91"/>
        <v>0.40999999999999998</v>
      </c>
      <c r="L107" s="141">
        <f t="shared" si="92"/>
        <v>18529.23</v>
      </c>
      <c r="M107" s="141">
        <f t="shared" si="93"/>
        <v>0</v>
      </c>
      <c r="N107" s="141">
        <f t="shared" si="94"/>
        <v>0</v>
      </c>
      <c r="O107" s="141">
        <f t="shared" si="95"/>
        <v>0</v>
      </c>
      <c r="P107" s="141">
        <f t="shared" si="96"/>
        <v>18529.23</v>
      </c>
      <c r="Q107" s="142">
        <f t="shared" si="69"/>
        <v>0</v>
      </c>
    </row>
    <row r="108" s="6" customFormat="1" ht="13.199999999999999">
      <c r="A108" s="135" t="s">
        <v>241</v>
      </c>
      <c r="B108" s="135" t="s">
        <v>169</v>
      </c>
      <c r="C108" s="136" t="s">
        <v>170</v>
      </c>
      <c r="D108" s="137" t="s">
        <v>89</v>
      </c>
      <c r="E108" s="138">
        <v>22085.880000000001</v>
      </c>
      <c r="F108" s="138">
        <v>0</v>
      </c>
      <c r="G108" s="188"/>
      <c r="H108" s="138">
        <f t="shared" si="75"/>
        <v>0</v>
      </c>
      <c r="I108" s="138">
        <f t="shared" si="76"/>
        <v>22085.880000000001</v>
      </c>
      <c r="J108" s="140">
        <v>0.98999999999999999</v>
      </c>
      <c r="K108" s="141">
        <f t="shared" si="91"/>
        <v>1.2</v>
      </c>
      <c r="L108" s="141">
        <f t="shared" si="92"/>
        <v>26503.049999999999</v>
      </c>
      <c r="M108" s="141">
        <f t="shared" si="93"/>
        <v>0</v>
      </c>
      <c r="N108" s="141">
        <f t="shared" si="94"/>
        <v>0</v>
      </c>
      <c r="O108" s="141">
        <f t="shared" si="95"/>
        <v>0</v>
      </c>
      <c r="P108" s="141">
        <f t="shared" si="96"/>
        <v>26503.049999999999</v>
      </c>
      <c r="Q108" s="142">
        <f t="shared" si="69"/>
        <v>0</v>
      </c>
    </row>
    <row r="109" s="6" customFormat="1" ht="13.199999999999999">
      <c r="A109" s="135" t="s">
        <v>242</v>
      </c>
      <c r="B109" s="135" t="s">
        <v>166</v>
      </c>
      <c r="C109" s="136" t="s">
        <v>189</v>
      </c>
      <c r="D109" s="137" t="s">
        <v>93</v>
      </c>
      <c r="E109" s="138">
        <v>49693.230000000003</v>
      </c>
      <c r="F109" s="138">
        <v>0</v>
      </c>
      <c r="G109" s="188"/>
      <c r="H109" s="138">
        <f t="shared" ref="H109:H172" si="97">F109+G109</f>
        <v>0</v>
      </c>
      <c r="I109" s="138">
        <f t="shared" ref="I109:I172" si="98">E109-H109</f>
        <v>49693.230000000003</v>
      </c>
      <c r="J109" s="140">
        <v>0.67000000000000004</v>
      </c>
      <c r="K109" s="141">
        <f t="shared" si="91"/>
        <v>0.81000000000000005</v>
      </c>
      <c r="L109" s="141">
        <f t="shared" si="92"/>
        <v>40251.510000000002</v>
      </c>
      <c r="M109" s="141">
        <f t="shared" si="93"/>
        <v>0</v>
      </c>
      <c r="N109" s="141">
        <f t="shared" si="94"/>
        <v>0</v>
      </c>
      <c r="O109" s="141">
        <f t="shared" si="95"/>
        <v>0</v>
      </c>
      <c r="P109" s="141">
        <f t="shared" si="96"/>
        <v>40251.510000000002</v>
      </c>
      <c r="Q109" s="142">
        <f t="shared" si="69"/>
        <v>0</v>
      </c>
    </row>
    <row r="110" s="145" customFormat="1" ht="13.199999999999999">
      <c r="A110" s="146" t="s">
        <v>243</v>
      </c>
      <c r="B110" s="147"/>
      <c r="C110" s="148" t="s">
        <v>244</v>
      </c>
      <c r="D110" s="147"/>
      <c r="E110" s="149" t="s">
        <v>57</v>
      </c>
      <c r="F110" s="149"/>
      <c r="G110" s="149"/>
      <c r="H110" s="149"/>
      <c r="I110" s="150"/>
      <c r="J110" s="151" t="s">
        <v>57</v>
      </c>
      <c r="K110" s="152"/>
      <c r="L110" s="152">
        <f>SUM(L111:L117)</f>
        <v>538802.03000000003</v>
      </c>
      <c r="M110" s="152">
        <f t="shared" ref="M110:P110" si="99">SUM(M111:M117)</f>
        <v>428368.11942800001</v>
      </c>
      <c r="N110" s="152">
        <f t="shared" si="99"/>
        <v>0</v>
      </c>
      <c r="O110" s="152">
        <f t="shared" si="99"/>
        <v>428368.11942800001</v>
      </c>
      <c r="P110" s="152">
        <f t="shared" si="99"/>
        <v>110433.91057199999</v>
      </c>
      <c r="Q110" s="154">
        <f t="shared" si="69"/>
        <v>7.5295543162590517e-002</v>
      </c>
    </row>
    <row r="111" s="6" customFormat="1" ht="13.199999999999999">
      <c r="A111" s="135" t="s">
        <v>245</v>
      </c>
      <c r="B111" s="135" t="s">
        <v>144</v>
      </c>
      <c r="C111" s="136" t="s">
        <v>145</v>
      </c>
      <c r="D111" s="137" t="s">
        <v>80</v>
      </c>
      <c r="E111" s="138">
        <v>14153.84</v>
      </c>
      <c r="F111" s="138">
        <v>14153.84</v>
      </c>
      <c r="G111" s="138"/>
      <c r="H111" s="138">
        <f t="shared" si="97"/>
        <v>14153.84</v>
      </c>
      <c r="I111" s="138">
        <f t="shared" si="98"/>
        <v>0</v>
      </c>
      <c r="J111" s="140">
        <v>0.67000000000000004</v>
      </c>
      <c r="K111" s="141">
        <f t="shared" si="91"/>
        <v>0.81000000000000005</v>
      </c>
      <c r="L111" s="141">
        <f t="shared" ref="L111:L117" si="100">TRUNC(E111*K111,2)</f>
        <v>11464.610000000001</v>
      </c>
      <c r="M111" s="141">
        <f t="shared" ref="M111:M117" si="101">F111*K111</f>
        <v>11464.610400000001</v>
      </c>
      <c r="N111" s="141">
        <f t="shared" ref="N111:N117" si="102">G111*K111</f>
        <v>0</v>
      </c>
      <c r="O111" s="141">
        <f t="shared" ref="O111:O117" si="103">H111*K111</f>
        <v>11464.610400000001</v>
      </c>
      <c r="P111" s="141">
        <f t="shared" ref="P111:P117" si="104">L111-O111</f>
        <v>-4.0000000080908649e-004</v>
      </c>
      <c r="Q111" s="142">
        <f t="shared" si="69"/>
        <v>2.0151687953999953e-003</v>
      </c>
    </row>
    <row r="112" s="164" customFormat="1" ht="26.399999999999999">
      <c r="A112" s="165" t="s">
        <v>246</v>
      </c>
      <c r="B112" s="165" t="s">
        <v>78</v>
      </c>
      <c r="C112" s="166" t="s">
        <v>79</v>
      </c>
      <c r="D112" s="167" t="s">
        <v>80</v>
      </c>
      <c r="E112" s="168">
        <v>14153.84</v>
      </c>
      <c r="F112" s="168">
        <v>14153.839</v>
      </c>
      <c r="G112" s="168"/>
      <c r="H112" s="168">
        <f t="shared" si="97"/>
        <v>14153.839</v>
      </c>
      <c r="I112" s="168">
        <f t="shared" si="98"/>
        <v>1.0000000002037268e-003</v>
      </c>
      <c r="J112" s="169">
        <v>3.9700000000000002</v>
      </c>
      <c r="K112" s="170">
        <f t="shared" si="91"/>
        <v>4.8399999999999999</v>
      </c>
      <c r="L112" s="170">
        <f t="shared" si="100"/>
        <v>68504.580000000002</v>
      </c>
      <c r="M112" s="170">
        <f t="shared" si="101"/>
        <v>68504.580759999997</v>
      </c>
      <c r="N112" s="170">
        <f t="shared" si="102"/>
        <v>0</v>
      </c>
      <c r="O112" s="170">
        <f t="shared" si="103"/>
        <v>68504.580759999997</v>
      </c>
      <c r="P112" s="170">
        <f t="shared" si="104"/>
        <v>-7.5999999535270035e-004</v>
      </c>
      <c r="Q112" s="171">
        <f t="shared" si="69"/>
        <v>1.2041254667451314e-002</v>
      </c>
    </row>
    <row r="113" s="172" customFormat="1" ht="13.199999999999999">
      <c r="A113" s="173" t="s">
        <v>247</v>
      </c>
      <c r="B113" s="173" t="s">
        <v>160</v>
      </c>
      <c r="C113" s="174" t="s">
        <v>182</v>
      </c>
      <c r="D113" s="175" t="s">
        <v>155</v>
      </c>
      <c r="E113" s="176">
        <v>28482.029999999999</v>
      </c>
      <c r="F113" s="176">
        <v>18497.02</v>
      </c>
      <c r="G113" s="189"/>
      <c r="H113" s="176">
        <f t="shared" si="97"/>
        <v>18497.02</v>
      </c>
      <c r="I113" s="176">
        <f t="shared" si="98"/>
        <v>9985.0099999999984</v>
      </c>
      <c r="J113" s="177">
        <v>2.8300000000000001</v>
      </c>
      <c r="K113" s="178">
        <f t="shared" si="91"/>
        <v>3.4500000000000002</v>
      </c>
      <c r="L113" s="178">
        <f t="shared" si="100"/>
        <v>98263</v>
      </c>
      <c r="M113" s="178">
        <f t="shared" si="101"/>
        <v>63814.719000000005</v>
      </c>
      <c r="N113" s="178">
        <f t="shared" si="102"/>
        <v>0</v>
      </c>
      <c r="O113" s="178">
        <f t="shared" si="103"/>
        <v>63814.719000000005</v>
      </c>
      <c r="P113" s="178">
        <f t="shared" si="104"/>
        <v>34448.280999999995</v>
      </c>
      <c r="Q113" s="142">
        <f t="shared" si="69"/>
        <v>1.1216903665214755e-002</v>
      </c>
    </row>
    <row r="114" s="179" customFormat="1" ht="26.399999999999999">
      <c r="A114" s="180" t="s">
        <v>248</v>
      </c>
      <c r="B114" s="180" t="s">
        <v>163</v>
      </c>
      <c r="C114" s="181" t="s">
        <v>164</v>
      </c>
      <c r="D114" s="182" t="s">
        <v>155</v>
      </c>
      <c r="E114" s="183">
        <v>17854.110000000001</v>
      </c>
      <c r="F114" s="183">
        <v>17853.762600000002</v>
      </c>
      <c r="G114" s="190"/>
      <c r="H114" s="183">
        <f t="shared" si="97"/>
        <v>17853.762600000002</v>
      </c>
      <c r="I114" s="183">
        <f t="shared" si="98"/>
        <v>0.34739999999874271</v>
      </c>
      <c r="J114" s="184">
        <v>9.1600000000000001</v>
      </c>
      <c r="K114" s="185">
        <f t="shared" si="91"/>
        <v>11.18</v>
      </c>
      <c r="L114" s="185">
        <f t="shared" si="100"/>
        <v>199608.94</v>
      </c>
      <c r="M114" s="185">
        <f t="shared" si="101"/>
        <v>199605.06586800001</v>
      </c>
      <c r="N114" s="185">
        <f t="shared" si="102"/>
        <v>0</v>
      </c>
      <c r="O114" s="185">
        <f t="shared" si="103"/>
        <v>199605.06586800001</v>
      </c>
      <c r="P114" s="185">
        <f t="shared" si="104"/>
        <v>3.8741319999971893</v>
      </c>
      <c r="Q114" s="171">
        <f t="shared" si="69"/>
        <v>3.5085178310198334e-002</v>
      </c>
    </row>
    <row r="115" s="172" customFormat="1" ht="13.199999999999999">
      <c r="A115" s="173" t="s">
        <v>249</v>
      </c>
      <c r="B115" s="173" t="s">
        <v>153</v>
      </c>
      <c r="C115" s="174" t="s">
        <v>154</v>
      </c>
      <c r="D115" s="175" t="s">
        <v>89</v>
      </c>
      <c r="E115" s="176">
        <v>5997.1199999999999</v>
      </c>
      <c r="F115" s="176">
        <v>3964.2800000000002</v>
      </c>
      <c r="G115" s="189"/>
      <c r="H115" s="176">
        <f t="shared" si="97"/>
        <v>3964.2800000000002</v>
      </c>
      <c r="I115" s="176">
        <f t="shared" si="98"/>
        <v>2032.8399999999997</v>
      </c>
      <c r="J115" s="177">
        <v>0.34000000000000002</v>
      </c>
      <c r="K115" s="178">
        <f t="shared" si="91"/>
        <v>0.40999999999999998</v>
      </c>
      <c r="L115" s="178">
        <f t="shared" si="100"/>
        <v>2458.8099999999999</v>
      </c>
      <c r="M115" s="178">
        <f t="shared" si="101"/>
        <v>1625.3548000000001</v>
      </c>
      <c r="N115" s="178">
        <f t="shared" si="102"/>
        <v>0</v>
      </c>
      <c r="O115" s="178">
        <f t="shared" si="103"/>
        <v>1625.3548000000001</v>
      </c>
      <c r="P115" s="178">
        <f t="shared" si="104"/>
        <v>833.45519999999988</v>
      </c>
      <c r="Q115" s="142">
        <f t="shared" si="69"/>
        <v>2.8569346538052443e-004</v>
      </c>
    </row>
    <row r="116" s="172" customFormat="1" ht="13.199999999999999">
      <c r="A116" s="173" t="s">
        <v>250</v>
      </c>
      <c r="B116" s="173" t="s">
        <v>169</v>
      </c>
      <c r="C116" s="174" t="s">
        <v>170</v>
      </c>
      <c r="D116" s="175" t="s">
        <v>89</v>
      </c>
      <c r="E116" s="176">
        <v>52440.730000000003</v>
      </c>
      <c r="F116" s="176">
        <v>26540.09</v>
      </c>
      <c r="G116" s="189"/>
      <c r="H116" s="176">
        <f t="shared" si="97"/>
        <v>26540.09</v>
      </c>
      <c r="I116" s="176">
        <f t="shared" si="98"/>
        <v>25900.640000000003</v>
      </c>
      <c r="J116" s="177">
        <v>0.98999999999999999</v>
      </c>
      <c r="K116" s="178">
        <f t="shared" si="91"/>
        <v>1.2</v>
      </c>
      <c r="L116" s="178">
        <f t="shared" si="100"/>
        <v>62928.870000000003</v>
      </c>
      <c r="M116" s="178">
        <f t="shared" si="101"/>
        <v>31848.108</v>
      </c>
      <c r="N116" s="178">
        <f t="shared" si="102"/>
        <v>0</v>
      </c>
      <c r="O116" s="178">
        <f t="shared" si="103"/>
        <v>31848.108</v>
      </c>
      <c r="P116" s="178">
        <f t="shared" si="104"/>
        <v>31080.762000000002</v>
      </c>
      <c r="Q116" s="142">
        <f t="shared" si="69"/>
        <v>5.5980370195684061e-003</v>
      </c>
    </row>
    <row r="117" s="172" customFormat="1" ht="13.199999999999999">
      <c r="A117" s="173" t="s">
        <v>251</v>
      </c>
      <c r="B117" s="173" t="s">
        <v>166</v>
      </c>
      <c r="C117" s="174" t="s">
        <v>189</v>
      </c>
      <c r="D117" s="175" t="s">
        <v>93</v>
      </c>
      <c r="E117" s="176">
        <v>117991.63</v>
      </c>
      <c r="F117" s="176">
        <v>63587.260000000002</v>
      </c>
      <c r="G117" s="189"/>
      <c r="H117" s="176">
        <f t="shared" si="97"/>
        <v>63587.260000000002</v>
      </c>
      <c r="I117" s="176">
        <f t="shared" si="98"/>
        <v>54404.370000000003</v>
      </c>
      <c r="J117" s="177">
        <v>0.67000000000000004</v>
      </c>
      <c r="K117" s="178">
        <f t="shared" si="91"/>
        <v>0.81000000000000005</v>
      </c>
      <c r="L117" s="178">
        <f t="shared" si="100"/>
        <v>95573.220000000001</v>
      </c>
      <c r="M117" s="178">
        <f t="shared" si="101"/>
        <v>51505.680600000007</v>
      </c>
      <c r="N117" s="178">
        <f t="shared" si="102"/>
        <v>0</v>
      </c>
      <c r="O117" s="178">
        <f t="shared" si="103"/>
        <v>51505.680600000007</v>
      </c>
      <c r="P117" s="178">
        <f t="shared" si="104"/>
        <v>44067.539399999994</v>
      </c>
      <c r="Q117" s="142">
        <f t="shared" si="69"/>
        <v>9.0533072393771813e-003</v>
      </c>
    </row>
    <row r="118" s="145" customFormat="1" ht="13.199999999999999">
      <c r="A118" s="146" t="s">
        <v>252</v>
      </c>
      <c r="B118" s="147"/>
      <c r="C118" s="148" t="s">
        <v>253</v>
      </c>
      <c r="D118" s="147"/>
      <c r="E118" s="149" t="s">
        <v>57</v>
      </c>
      <c r="F118" s="149"/>
      <c r="G118" s="149"/>
      <c r="H118" s="149"/>
      <c r="I118" s="150"/>
      <c r="J118" s="151" t="s">
        <v>57</v>
      </c>
      <c r="K118" s="152"/>
      <c r="L118" s="152">
        <f>SUM(L119:L125)</f>
        <v>193608.26000000001</v>
      </c>
      <c r="M118" s="152">
        <f t="shared" ref="M118:P118" si="105">SUM(M119:M125)</f>
        <v>193608.2794</v>
      </c>
      <c r="N118" s="152">
        <f t="shared" si="105"/>
        <v>0</v>
      </c>
      <c r="O118" s="152">
        <f t="shared" si="105"/>
        <v>193608.2794</v>
      </c>
      <c r="P118" s="152">
        <f t="shared" si="105"/>
        <v>-1.9399999981942528e-002</v>
      </c>
      <c r="Q118" s="154">
        <f t="shared" si="69"/>
        <v>3.4031105250463961e-002</v>
      </c>
    </row>
    <row r="119" s="6" customFormat="1" ht="13.199999999999999">
      <c r="A119" s="135" t="s">
        <v>254</v>
      </c>
      <c r="B119" s="135" t="s">
        <v>144</v>
      </c>
      <c r="C119" s="136" t="s">
        <v>145</v>
      </c>
      <c r="D119" s="137" t="s">
        <v>80</v>
      </c>
      <c r="E119" s="138">
        <v>13981.41</v>
      </c>
      <c r="F119" s="138">
        <v>13981.41</v>
      </c>
      <c r="G119" s="138"/>
      <c r="H119" s="138">
        <f t="shared" si="97"/>
        <v>13981.41</v>
      </c>
      <c r="I119" s="138">
        <f t="shared" si="98"/>
        <v>0</v>
      </c>
      <c r="J119" s="140">
        <v>0.67000000000000004</v>
      </c>
      <c r="K119" s="141">
        <f t="shared" si="91"/>
        <v>0.81000000000000005</v>
      </c>
      <c r="L119" s="141">
        <f t="shared" ref="L119:L125" si="106">TRUNC(E119*K119,2)</f>
        <v>11324.940000000001</v>
      </c>
      <c r="M119" s="141">
        <f t="shared" ref="M119:M125" si="107">F119*K119</f>
        <v>11324.9421</v>
      </c>
      <c r="N119" s="141">
        <f t="shared" ref="N119:N125" si="108">G119*K119</f>
        <v>0</v>
      </c>
      <c r="O119" s="141">
        <f t="shared" ref="O119:O125" si="109">H119*K119</f>
        <v>11324.9421</v>
      </c>
      <c r="P119" s="141">
        <f t="shared" ref="P119:P125" si="110">L119-O119</f>
        <v>-2.0999999997002305e-003</v>
      </c>
      <c r="Q119" s="142">
        <f t="shared" si="69"/>
        <v>1.9906188813561161e-003</v>
      </c>
    </row>
    <row r="120" s="191" customFormat="1" ht="26.399999999999999">
      <c r="A120" s="167" t="s">
        <v>255</v>
      </c>
      <c r="B120" s="167" t="s">
        <v>78</v>
      </c>
      <c r="C120" s="166" t="s">
        <v>79</v>
      </c>
      <c r="D120" s="167" t="s">
        <v>80</v>
      </c>
      <c r="E120" s="168">
        <v>13981.41</v>
      </c>
      <c r="F120" s="168">
        <v>13981.41</v>
      </c>
      <c r="G120" s="168"/>
      <c r="H120" s="168">
        <f t="shared" si="97"/>
        <v>13981.41</v>
      </c>
      <c r="I120" s="168">
        <f t="shared" si="98"/>
        <v>0</v>
      </c>
      <c r="J120" s="168">
        <v>3.9700000000000002</v>
      </c>
      <c r="K120" s="170">
        <f t="shared" si="91"/>
        <v>4.8399999999999999</v>
      </c>
      <c r="L120" s="170">
        <f t="shared" si="106"/>
        <v>67670.020000000004</v>
      </c>
      <c r="M120" s="170">
        <f t="shared" si="107"/>
        <v>67670.024399999995</v>
      </c>
      <c r="N120" s="170">
        <f t="shared" si="108"/>
        <v>0</v>
      </c>
      <c r="O120" s="170">
        <f t="shared" si="109"/>
        <v>67670.024399999995</v>
      </c>
      <c r="P120" s="170">
        <f t="shared" si="110"/>
        <v>-4.3999999907100573e-003</v>
      </c>
      <c r="Q120" s="171">
        <f t="shared" si="69"/>
        <v>1.189456220464642e-002</v>
      </c>
    </row>
    <row r="121" s="6" customFormat="1" ht="13.199999999999999">
      <c r="A121" s="135" t="s">
        <v>256</v>
      </c>
      <c r="B121" s="135" t="s">
        <v>160</v>
      </c>
      <c r="C121" s="136" t="s">
        <v>182</v>
      </c>
      <c r="D121" s="137" t="s">
        <v>155</v>
      </c>
      <c r="E121" s="138">
        <v>4312.0699999999997</v>
      </c>
      <c r="F121" s="138">
        <v>4312.0699999999997</v>
      </c>
      <c r="G121" s="138"/>
      <c r="H121" s="138">
        <f t="shared" si="97"/>
        <v>4312.0699999999997</v>
      </c>
      <c r="I121" s="138">
        <f t="shared" si="98"/>
        <v>0</v>
      </c>
      <c r="J121" s="140">
        <v>2.8300000000000001</v>
      </c>
      <c r="K121" s="141">
        <f t="shared" si="91"/>
        <v>3.4500000000000002</v>
      </c>
      <c r="L121" s="141">
        <f t="shared" si="106"/>
        <v>14876.639999999999</v>
      </c>
      <c r="M121" s="141">
        <f t="shared" si="107"/>
        <v>14876.6415</v>
      </c>
      <c r="N121" s="141">
        <f t="shared" si="108"/>
        <v>0</v>
      </c>
      <c r="O121" s="141">
        <f t="shared" si="109"/>
        <v>14876.6415</v>
      </c>
      <c r="P121" s="141">
        <f t="shared" si="110"/>
        <v>-1.5000000003055902e-003</v>
      </c>
      <c r="Q121" s="142">
        <f t="shared" si="69"/>
        <v>2.6149116878103926e-003</v>
      </c>
    </row>
    <row r="122" s="164" customFormat="1" ht="27.75" customHeight="1">
      <c r="A122" s="165" t="s">
        <v>257</v>
      </c>
      <c r="B122" s="165" t="s">
        <v>163</v>
      </c>
      <c r="C122" s="166" t="s">
        <v>164</v>
      </c>
      <c r="D122" s="167" t="s">
        <v>155</v>
      </c>
      <c r="E122" s="168">
        <v>7786.4099999999999</v>
      </c>
      <c r="F122" s="168">
        <v>7786.4099999999999</v>
      </c>
      <c r="G122" s="168"/>
      <c r="H122" s="168">
        <f t="shared" si="97"/>
        <v>7786.4099999999999</v>
      </c>
      <c r="I122" s="168">
        <f t="shared" si="98"/>
        <v>0</v>
      </c>
      <c r="J122" s="169">
        <v>9.1600000000000001</v>
      </c>
      <c r="K122" s="170">
        <f t="shared" si="91"/>
        <v>11.18</v>
      </c>
      <c r="L122" s="170">
        <f t="shared" si="106"/>
        <v>87052.059999999998</v>
      </c>
      <c r="M122" s="170">
        <f t="shared" si="107"/>
        <v>87052.063799999989</v>
      </c>
      <c r="N122" s="170">
        <f t="shared" si="108"/>
        <v>0</v>
      </c>
      <c r="O122" s="170">
        <f t="shared" si="109"/>
        <v>87052.063799999989</v>
      </c>
      <c r="P122" s="170">
        <f t="shared" si="110"/>
        <v>-3.799999991315417e-003</v>
      </c>
      <c r="Q122" s="171">
        <f t="shared" si="69"/>
        <v>1.5301401131339754e-002</v>
      </c>
    </row>
    <row r="123" s="6" customFormat="1" ht="13.199999999999999">
      <c r="A123" s="135" t="s">
        <v>258</v>
      </c>
      <c r="B123" s="135" t="s">
        <v>169</v>
      </c>
      <c r="C123" s="136" t="s">
        <v>170</v>
      </c>
      <c r="D123" s="137" t="s">
        <v>89</v>
      </c>
      <c r="E123" s="138">
        <v>2853.3099999999999</v>
      </c>
      <c r="F123" s="138">
        <v>2853.3099999999999</v>
      </c>
      <c r="G123" s="138"/>
      <c r="H123" s="138">
        <f t="shared" si="97"/>
        <v>2853.3099999999999</v>
      </c>
      <c r="I123" s="138">
        <f t="shared" si="98"/>
        <v>0</v>
      </c>
      <c r="J123" s="140">
        <v>0.98999999999999999</v>
      </c>
      <c r="K123" s="141">
        <f t="shared" si="91"/>
        <v>1.2</v>
      </c>
      <c r="L123" s="141">
        <f t="shared" si="106"/>
        <v>3423.9699999999998</v>
      </c>
      <c r="M123" s="141">
        <f t="shared" si="107"/>
        <v>3423.9719999999998</v>
      </c>
      <c r="N123" s="141">
        <f t="shared" si="108"/>
        <v>0</v>
      </c>
      <c r="O123" s="141">
        <f t="shared" si="109"/>
        <v>3423.9719999999998</v>
      </c>
      <c r="P123" s="141">
        <f t="shared" si="110"/>
        <v>-1.9999999999527063e-003</v>
      </c>
      <c r="Q123" s="142">
        <f t="shared" si="69"/>
        <v>6.0184178005066023e-004</v>
      </c>
    </row>
    <row r="124" s="6" customFormat="1" ht="13.199999999999999">
      <c r="A124" s="135" t="s">
        <v>259</v>
      </c>
      <c r="B124" s="135" t="s">
        <v>153</v>
      </c>
      <c r="C124" s="136" t="s">
        <v>154</v>
      </c>
      <c r="D124" s="137" t="s">
        <v>89</v>
      </c>
      <c r="E124" s="138">
        <v>9903.6299999999992</v>
      </c>
      <c r="F124" s="138">
        <v>9903.6200000000008</v>
      </c>
      <c r="G124" s="138"/>
      <c r="H124" s="138">
        <f t="shared" si="97"/>
        <v>9903.6200000000008</v>
      </c>
      <c r="I124" s="138">
        <f t="shared" si="98"/>
        <v>9.9999999983992893e-003</v>
      </c>
      <c r="J124" s="140">
        <v>0.34000000000000002</v>
      </c>
      <c r="K124" s="141">
        <f t="shared" si="91"/>
        <v>0.40999999999999998</v>
      </c>
      <c r="L124" s="141">
        <f t="shared" si="106"/>
        <v>4060.48</v>
      </c>
      <c r="M124" s="141">
        <f t="shared" si="107"/>
        <v>4060.4841999999999</v>
      </c>
      <c r="N124" s="141">
        <f t="shared" si="108"/>
        <v>0</v>
      </c>
      <c r="O124" s="141">
        <f t="shared" si="109"/>
        <v>4060.4841999999999</v>
      </c>
      <c r="P124" s="141">
        <f t="shared" si="110"/>
        <v>-4.1999999998552084e-003</v>
      </c>
      <c r="Q124" s="142">
        <f t="shared" si="69"/>
        <v>7.1372342962955923e-004</v>
      </c>
    </row>
    <row r="125" s="6" customFormat="1" ht="13.199999999999999">
      <c r="A125" s="135" t="s">
        <v>260</v>
      </c>
      <c r="B125" s="135" t="s">
        <v>166</v>
      </c>
      <c r="C125" s="136" t="s">
        <v>189</v>
      </c>
      <c r="D125" s="137" t="s">
        <v>93</v>
      </c>
      <c r="E125" s="138">
        <v>6419.9499999999998</v>
      </c>
      <c r="F125" s="138">
        <v>6419.9399999999996</v>
      </c>
      <c r="G125" s="138"/>
      <c r="H125" s="138">
        <f t="shared" si="97"/>
        <v>6419.9399999999996</v>
      </c>
      <c r="I125" s="138">
        <f t="shared" si="98"/>
        <v>1.0000000000218279e-002</v>
      </c>
      <c r="J125" s="140">
        <v>0.67000000000000004</v>
      </c>
      <c r="K125" s="141">
        <f t="shared" si="91"/>
        <v>0.81000000000000005</v>
      </c>
      <c r="L125" s="141">
        <f t="shared" si="106"/>
        <v>5200.1499999999996</v>
      </c>
      <c r="M125" s="141">
        <f t="shared" si="107"/>
        <v>5200.1513999999997</v>
      </c>
      <c r="N125" s="141">
        <f t="shared" si="108"/>
        <v>0</v>
      </c>
      <c r="O125" s="141">
        <f t="shared" si="109"/>
        <v>5200.1513999999997</v>
      </c>
      <c r="P125" s="141">
        <f t="shared" si="110"/>
        <v>-1.4000000001033186e-003</v>
      </c>
      <c r="Q125" s="142">
        <f t="shared" si="69"/>
        <v>9.1404613563105452e-004</v>
      </c>
    </row>
    <row r="126" s="125" customFormat="1" ht="13.199999999999999">
      <c r="A126" s="126" t="s">
        <v>32</v>
      </c>
      <c r="B126" s="127"/>
      <c r="C126" s="128" t="s">
        <v>33</v>
      </c>
      <c r="D126" s="127"/>
      <c r="E126" s="129" t="s">
        <v>57</v>
      </c>
      <c r="F126" s="129"/>
      <c r="G126" s="129"/>
      <c r="H126" s="129"/>
      <c r="I126" s="130"/>
      <c r="J126" s="131" t="s">
        <v>57</v>
      </c>
      <c r="K126" s="133"/>
      <c r="L126" s="133">
        <f>SUM(L127:L142)</f>
        <v>148174.82669999998</v>
      </c>
      <c r="M126" s="133">
        <f t="shared" ref="M126:P126" si="111">SUM(M127:M142)</f>
        <v>82715.418700000009</v>
      </c>
      <c r="N126" s="133">
        <f t="shared" si="111"/>
        <v>0</v>
      </c>
      <c r="O126" s="133">
        <f t="shared" si="111"/>
        <v>82715.418700000009</v>
      </c>
      <c r="P126" s="133">
        <f t="shared" si="111"/>
        <v>65459.40800000001</v>
      </c>
      <c r="Q126" s="134">
        <f t="shared" si="69"/>
        <v>1.4539136075891882e-002</v>
      </c>
    </row>
    <row r="127" s="6" customFormat="1" ht="13.199999999999999">
      <c r="A127" s="135" t="s">
        <v>261</v>
      </c>
      <c r="B127" s="135" t="s">
        <v>262</v>
      </c>
      <c r="C127" s="136" t="s">
        <v>263</v>
      </c>
      <c r="D127" s="137" t="s">
        <v>264</v>
      </c>
      <c r="E127" s="138">
        <v>224</v>
      </c>
      <c r="F127" s="138">
        <v>224</v>
      </c>
      <c r="G127" s="138"/>
      <c r="H127" s="138">
        <f t="shared" si="97"/>
        <v>224</v>
      </c>
      <c r="I127" s="138">
        <f t="shared" si="98"/>
        <v>0</v>
      </c>
      <c r="J127" s="140">
        <v>1.6299999999999999</v>
      </c>
      <c r="K127" s="141">
        <f t="shared" si="91"/>
        <v>1.99</v>
      </c>
      <c r="L127" s="141">
        <f t="shared" ref="L127:L142" si="112">TRUNC(E127*K127,2)</f>
        <v>445.75999999999999</v>
      </c>
      <c r="M127" s="141">
        <f t="shared" ref="M127:M142" si="113">F127*K127</f>
        <v>445.75999999999999</v>
      </c>
      <c r="N127" s="141">
        <f t="shared" ref="N127:N142" si="114">G127*K127</f>
        <v>0</v>
      </c>
      <c r="O127" s="141">
        <f t="shared" ref="O127:O142" si="115">H127*K127</f>
        <v>445.75999999999999</v>
      </c>
      <c r="P127" s="141">
        <f t="shared" ref="P127:P142" si="116">L127-O127</f>
        <v>0</v>
      </c>
      <c r="Q127" s="142">
        <f t="shared" si="69"/>
        <v>7.8352565930849409e-005</v>
      </c>
    </row>
    <row r="128" s="164" customFormat="1" ht="39.600000000000001">
      <c r="A128" s="165" t="s">
        <v>265</v>
      </c>
      <c r="B128" s="165" t="s">
        <v>266</v>
      </c>
      <c r="C128" s="166" t="s">
        <v>267</v>
      </c>
      <c r="D128" s="167" t="s">
        <v>89</v>
      </c>
      <c r="E128" s="168">
        <v>451.38</v>
      </c>
      <c r="F128" s="168">
        <v>0</v>
      </c>
      <c r="G128" s="187"/>
      <c r="H128" s="168">
        <f t="shared" si="97"/>
        <v>0</v>
      </c>
      <c r="I128" s="168">
        <f t="shared" si="98"/>
        <v>451.38</v>
      </c>
      <c r="J128" s="169">
        <v>6.7800000000000002</v>
      </c>
      <c r="K128" s="170">
        <f t="shared" si="91"/>
        <v>8.2699999999999996</v>
      </c>
      <c r="L128" s="170">
        <f t="shared" si="112"/>
        <v>3732.9099999999999</v>
      </c>
      <c r="M128" s="170">
        <f t="shared" si="113"/>
        <v>0</v>
      </c>
      <c r="N128" s="170">
        <f t="shared" si="114"/>
        <v>0</v>
      </c>
      <c r="O128" s="170">
        <f t="shared" si="115"/>
        <v>0</v>
      </c>
      <c r="P128" s="170">
        <f t="shared" si="116"/>
        <v>3732.9099999999999</v>
      </c>
      <c r="Q128" s="171">
        <f t="shared" si="69"/>
        <v>0</v>
      </c>
    </row>
    <row r="129" s="6" customFormat="1" ht="13.199999999999999">
      <c r="A129" s="135" t="s">
        <v>268</v>
      </c>
      <c r="B129" s="135" t="s">
        <v>269</v>
      </c>
      <c r="C129" s="136" t="s">
        <v>270</v>
      </c>
      <c r="D129" s="137" t="s">
        <v>80</v>
      </c>
      <c r="E129" s="138">
        <v>282.60000000000002</v>
      </c>
      <c r="F129" s="138">
        <v>282.60000000000002</v>
      </c>
      <c r="G129" s="188"/>
      <c r="H129" s="138">
        <f t="shared" si="97"/>
        <v>282.60000000000002</v>
      </c>
      <c r="I129" s="138">
        <f t="shared" si="98"/>
        <v>0</v>
      </c>
      <c r="J129" s="140">
        <v>24.309999999999999</v>
      </c>
      <c r="K129" s="141">
        <f t="shared" si="91"/>
        <v>29.68</v>
      </c>
      <c r="L129" s="141">
        <f t="shared" ref="L129:L130" si="117">O129</f>
        <v>8387.5680000000011</v>
      </c>
      <c r="M129" s="141">
        <f t="shared" si="113"/>
        <v>8387.5680000000011</v>
      </c>
      <c r="N129" s="141">
        <f t="shared" si="114"/>
        <v>0</v>
      </c>
      <c r="O129" s="141">
        <f t="shared" si="115"/>
        <v>8387.5680000000011</v>
      </c>
      <c r="P129" s="141">
        <f t="shared" si="116"/>
        <v>0</v>
      </c>
      <c r="Q129" s="142">
        <f t="shared" si="69"/>
        <v>1.4743078668330108e-003</v>
      </c>
    </row>
    <row r="130" s="6" customFormat="1" ht="13.199999999999999">
      <c r="A130" s="135" t="s">
        <v>271</v>
      </c>
      <c r="B130" s="135" t="s">
        <v>272</v>
      </c>
      <c r="C130" s="136" t="s">
        <v>273</v>
      </c>
      <c r="D130" s="137" t="s">
        <v>89</v>
      </c>
      <c r="E130" s="138">
        <v>14.130000000000001</v>
      </c>
      <c r="F130" s="138">
        <v>14.130000000000001</v>
      </c>
      <c r="G130" s="188"/>
      <c r="H130" s="138">
        <f t="shared" si="97"/>
        <v>14.130000000000001</v>
      </c>
      <c r="I130" s="138">
        <f t="shared" si="98"/>
        <v>0</v>
      </c>
      <c r="J130" s="140">
        <v>137.58000000000001</v>
      </c>
      <c r="K130" s="141">
        <f t="shared" si="91"/>
        <v>167.99000000000001</v>
      </c>
      <c r="L130" s="141">
        <f t="shared" si="117"/>
        <v>2373.6987000000004</v>
      </c>
      <c r="M130" s="141">
        <f t="shared" si="113"/>
        <v>2373.6987000000004</v>
      </c>
      <c r="N130" s="141">
        <f t="shared" si="114"/>
        <v>0</v>
      </c>
      <c r="O130" s="141">
        <f t="shared" si="115"/>
        <v>2373.6987000000004</v>
      </c>
      <c r="P130" s="141">
        <f t="shared" si="116"/>
        <v>0</v>
      </c>
      <c r="Q130" s="142">
        <f t="shared" si="69"/>
        <v>4.1723210672048094e-004</v>
      </c>
    </row>
    <row r="131" s="172" customFormat="1" ht="13.199999999999999">
      <c r="A131" s="173" t="s">
        <v>274</v>
      </c>
      <c r="B131" s="173" t="s">
        <v>275</v>
      </c>
      <c r="C131" s="174" t="s">
        <v>276</v>
      </c>
      <c r="D131" s="175" t="s">
        <v>264</v>
      </c>
      <c r="E131" s="176">
        <v>146.5</v>
      </c>
      <c r="F131" s="176">
        <v>146.5</v>
      </c>
      <c r="G131" s="189"/>
      <c r="H131" s="176">
        <f t="shared" si="97"/>
        <v>146.5</v>
      </c>
      <c r="I131" s="176">
        <f t="shared" si="98"/>
        <v>0</v>
      </c>
      <c r="J131" s="177">
        <v>217.91999999999999</v>
      </c>
      <c r="K131" s="178">
        <f t="shared" si="91"/>
        <v>266.10000000000002</v>
      </c>
      <c r="L131" s="178">
        <f t="shared" si="112"/>
        <v>38983.650000000001</v>
      </c>
      <c r="M131" s="178">
        <f t="shared" si="113"/>
        <v>38983.650000000001</v>
      </c>
      <c r="N131" s="178">
        <f t="shared" si="114"/>
        <v>0</v>
      </c>
      <c r="O131" s="178">
        <f t="shared" si="115"/>
        <v>38983.650000000001</v>
      </c>
      <c r="P131" s="178">
        <f t="shared" si="116"/>
        <v>0</v>
      </c>
      <c r="Q131" s="142">
        <f t="shared" si="69"/>
        <v>6.8522725386983086e-003</v>
      </c>
    </row>
    <row r="132" s="172" customFormat="1" ht="13.199999999999999">
      <c r="A132" s="173" t="s">
        <v>277</v>
      </c>
      <c r="B132" s="173" t="s">
        <v>278</v>
      </c>
      <c r="C132" s="174" t="s">
        <v>279</v>
      </c>
      <c r="D132" s="175" t="s">
        <v>264</v>
      </c>
      <c r="E132" s="176">
        <v>77.5</v>
      </c>
      <c r="F132" s="176">
        <v>77.5</v>
      </c>
      <c r="G132" s="189"/>
      <c r="H132" s="176">
        <f t="shared" si="97"/>
        <v>77.5</v>
      </c>
      <c r="I132" s="176">
        <f t="shared" si="98"/>
        <v>0</v>
      </c>
      <c r="J132" s="177">
        <v>150.77000000000001</v>
      </c>
      <c r="K132" s="178">
        <f t="shared" si="91"/>
        <v>184.09999999999999</v>
      </c>
      <c r="L132" s="178">
        <f t="shared" si="112"/>
        <v>14267.75</v>
      </c>
      <c r="M132" s="178">
        <f t="shared" si="113"/>
        <v>14267.75</v>
      </c>
      <c r="N132" s="178">
        <f t="shared" si="114"/>
        <v>0</v>
      </c>
      <c r="O132" s="178">
        <f t="shared" si="115"/>
        <v>14267.75</v>
      </c>
      <c r="P132" s="178">
        <f t="shared" si="116"/>
        <v>0</v>
      </c>
      <c r="Q132" s="142">
        <f t="shared" si="69"/>
        <v>2.5078850111267875e-003</v>
      </c>
    </row>
    <row r="133" s="179" customFormat="1" ht="26.399999999999999">
      <c r="A133" s="180" t="s">
        <v>280</v>
      </c>
      <c r="B133" s="180" t="s">
        <v>281</v>
      </c>
      <c r="C133" s="181" t="s">
        <v>282</v>
      </c>
      <c r="D133" s="182" t="s">
        <v>62</v>
      </c>
      <c r="E133" s="183">
        <v>3</v>
      </c>
      <c r="F133" s="183">
        <v>0</v>
      </c>
      <c r="G133" s="190"/>
      <c r="H133" s="183">
        <f t="shared" si="97"/>
        <v>0</v>
      </c>
      <c r="I133" s="183">
        <f t="shared" si="98"/>
        <v>3</v>
      </c>
      <c r="J133" s="184">
        <v>3515.3200000000002</v>
      </c>
      <c r="K133" s="185">
        <f t="shared" si="91"/>
        <v>4292.5500000000002</v>
      </c>
      <c r="L133" s="185">
        <f t="shared" si="112"/>
        <v>12877.65</v>
      </c>
      <c r="M133" s="185">
        <f t="shared" si="113"/>
        <v>0</v>
      </c>
      <c r="N133" s="185">
        <f t="shared" si="114"/>
        <v>0</v>
      </c>
      <c r="O133" s="185">
        <f t="shared" si="115"/>
        <v>0</v>
      </c>
      <c r="P133" s="185">
        <f t="shared" si="116"/>
        <v>12877.65</v>
      </c>
      <c r="Q133" s="171">
        <f t="shared" si="69"/>
        <v>0</v>
      </c>
    </row>
    <row r="134" s="179" customFormat="1" ht="26.399999999999999">
      <c r="A134" s="180" t="s">
        <v>283</v>
      </c>
      <c r="B134" s="180" t="s">
        <v>284</v>
      </c>
      <c r="C134" s="181" t="s">
        <v>285</v>
      </c>
      <c r="D134" s="182" t="s">
        <v>62</v>
      </c>
      <c r="E134" s="183">
        <v>5</v>
      </c>
      <c r="F134" s="183">
        <v>4</v>
      </c>
      <c r="G134" s="190"/>
      <c r="H134" s="183">
        <f t="shared" si="97"/>
        <v>4</v>
      </c>
      <c r="I134" s="183">
        <f t="shared" si="98"/>
        <v>1</v>
      </c>
      <c r="J134" s="184">
        <v>3675.4000000000001</v>
      </c>
      <c r="K134" s="185">
        <f t="shared" si="91"/>
        <v>4488.0299999999997</v>
      </c>
      <c r="L134" s="185">
        <f t="shared" si="112"/>
        <v>22440.150000000001</v>
      </c>
      <c r="M134" s="185">
        <f t="shared" si="113"/>
        <v>17952.119999999999</v>
      </c>
      <c r="N134" s="185">
        <f t="shared" si="114"/>
        <v>0</v>
      </c>
      <c r="O134" s="185">
        <f t="shared" si="115"/>
        <v>17952.119999999999</v>
      </c>
      <c r="P134" s="185">
        <f t="shared" si="116"/>
        <v>4488.0300000000025</v>
      </c>
      <c r="Q134" s="171">
        <f t="shared" si="69"/>
        <v>3.1554977250056542e-003</v>
      </c>
    </row>
    <row r="135" s="179" customFormat="1" ht="13.199999999999999">
      <c r="A135" s="180" t="s">
        <v>286</v>
      </c>
      <c r="B135" s="180" t="s">
        <v>287</v>
      </c>
      <c r="C135" s="181" t="s">
        <v>288</v>
      </c>
      <c r="D135" s="182" t="s">
        <v>62</v>
      </c>
      <c r="E135" s="183">
        <v>4</v>
      </c>
      <c r="F135" s="183">
        <v>0</v>
      </c>
      <c r="G135" s="190"/>
      <c r="H135" s="183">
        <f t="shared" si="97"/>
        <v>0</v>
      </c>
      <c r="I135" s="183">
        <f t="shared" si="98"/>
        <v>4</v>
      </c>
      <c r="J135" s="184">
        <v>4387.0200000000004</v>
      </c>
      <c r="K135" s="185">
        <f t="shared" si="91"/>
        <v>5356.9899999999998</v>
      </c>
      <c r="L135" s="185">
        <f t="shared" si="112"/>
        <v>21427.959999999999</v>
      </c>
      <c r="M135" s="185">
        <f t="shared" si="113"/>
        <v>0</v>
      </c>
      <c r="N135" s="185">
        <f t="shared" si="114"/>
        <v>0</v>
      </c>
      <c r="O135" s="185">
        <f t="shared" si="115"/>
        <v>0</v>
      </c>
      <c r="P135" s="185">
        <f t="shared" si="116"/>
        <v>21427.959999999999</v>
      </c>
      <c r="Q135" s="171">
        <f t="shared" si="69"/>
        <v>0</v>
      </c>
    </row>
    <row r="136" s="164" customFormat="1" ht="26.399999999999999">
      <c r="A136" s="165" t="s">
        <v>289</v>
      </c>
      <c r="B136" s="165" t="s">
        <v>290</v>
      </c>
      <c r="C136" s="166" t="s">
        <v>291</v>
      </c>
      <c r="D136" s="167" t="s">
        <v>89</v>
      </c>
      <c r="E136" s="168">
        <v>371.69</v>
      </c>
      <c r="F136" s="168">
        <v>0</v>
      </c>
      <c r="G136" s="187"/>
      <c r="H136" s="168">
        <f t="shared" si="97"/>
        <v>0</v>
      </c>
      <c r="I136" s="168">
        <f t="shared" si="98"/>
        <v>371.69</v>
      </c>
      <c r="J136" s="169">
        <v>21.579999999999998</v>
      </c>
      <c r="K136" s="170">
        <f t="shared" si="91"/>
        <v>26.350000000000001</v>
      </c>
      <c r="L136" s="170">
        <f t="shared" si="112"/>
        <v>9794.0300000000007</v>
      </c>
      <c r="M136" s="170">
        <f t="shared" si="113"/>
        <v>0</v>
      </c>
      <c r="N136" s="170">
        <f t="shared" si="114"/>
        <v>0</v>
      </c>
      <c r="O136" s="170">
        <f t="shared" si="115"/>
        <v>0</v>
      </c>
      <c r="P136" s="170">
        <f t="shared" si="116"/>
        <v>9794.0300000000007</v>
      </c>
      <c r="Q136" s="171">
        <f t="shared" si="69"/>
        <v>0</v>
      </c>
    </row>
    <row r="137" s="164" customFormat="1" ht="13.199999999999999">
      <c r="A137" s="165" t="s">
        <v>292</v>
      </c>
      <c r="B137" s="165" t="s">
        <v>293</v>
      </c>
      <c r="C137" s="166" t="s">
        <v>294</v>
      </c>
      <c r="D137" s="167" t="s">
        <v>62</v>
      </c>
      <c r="E137" s="168">
        <v>1</v>
      </c>
      <c r="F137" s="168">
        <v>0</v>
      </c>
      <c r="G137" s="187"/>
      <c r="H137" s="168">
        <f t="shared" si="97"/>
        <v>0</v>
      </c>
      <c r="I137" s="168">
        <f t="shared" si="98"/>
        <v>1</v>
      </c>
      <c r="J137" s="169">
        <v>1925.29</v>
      </c>
      <c r="K137" s="170">
        <f t="shared" si="91"/>
        <v>2350.9699999999998</v>
      </c>
      <c r="L137" s="170">
        <f t="shared" si="112"/>
        <v>2350.9699999999998</v>
      </c>
      <c r="M137" s="170">
        <f t="shared" si="113"/>
        <v>0</v>
      </c>
      <c r="N137" s="170">
        <f t="shared" si="114"/>
        <v>0</v>
      </c>
      <c r="O137" s="170">
        <f t="shared" si="115"/>
        <v>0</v>
      </c>
      <c r="P137" s="170">
        <f t="shared" si="116"/>
        <v>2350.9699999999998</v>
      </c>
      <c r="Q137" s="171">
        <f t="shared" si="69"/>
        <v>0</v>
      </c>
    </row>
    <row r="138" s="6" customFormat="1" ht="13.199999999999999">
      <c r="A138" s="135" t="s">
        <v>295</v>
      </c>
      <c r="B138" s="135" t="s">
        <v>296</v>
      </c>
      <c r="C138" s="136" t="s">
        <v>297</v>
      </c>
      <c r="D138" s="137" t="s">
        <v>264</v>
      </c>
      <c r="E138" s="138">
        <v>1.2</v>
      </c>
      <c r="F138" s="138">
        <v>1.2</v>
      </c>
      <c r="G138" s="188"/>
      <c r="H138" s="138">
        <f t="shared" si="97"/>
        <v>1.2</v>
      </c>
      <c r="I138" s="138">
        <f t="shared" si="98"/>
        <v>0</v>
      </c>
      <c r="J138" s="140">
        <v>208.06</v>
      </c>
      <c r="K138" s="141">
        <f t="shared" si="91"/>
        <v>254.06</v>
      </c>
      <c r="L138" s="141">
        <f t="shared" si="112"/>
        <v>304.87</v>
      </c>
      <c r="M138" s="141">
        <f t="shared" si="113"/>
        <v>304.87200000000001</v>
      </c>
      <c r="N138" s="141">
        <f t="shared" si="114"/>
        <v>0</v>
      </c>
      <c r="O138" s="141">
        <f t="shared" si="115"/>
        <v>304.87200000000001</v>
      </c>
      <c r="P138" s="141">
        <f t="shared" si="116"/>
        <v>-2.0000000000095497e-003</v>
      </c>
      <c r="Q138" s="142">
        <f t="shared" si="69"/>
        <v>5.358826157679003e-005</v>
      </c>
    </row>
    <row r="139" s="6" customFormat="1" ht="13.199999999999999">
      <c r="A139" s="135" t="s">
        <v>298</v>
      </c>
      <c r="B139" s="135" t="s">
        <v>299</v>
      </c>
      <c r="C139" s="136" t="s">
        <v>300</v>
      </c>
      <c r="D139" s="137" t="s">
        <v>264</v>
      </c>
      <c r="E139" s="138">
        <v>224</v>
      </c>
      <c r="F139" s="138">
        <v>0</v>
      </c>
      <c r="G139" s="188"/>
      <c r="H139" s="138">
        <f t="shared" si="97"/>
        <v>0</v>
      </c>
      <c r="I139" s="138">
        <f t="shared" si="98"/>
        <v>224</v>
      </c>
      <c r="J139" s="140">
        <v>2.1600000000000001</v>
      </c>
      <c r="K139" s="141">
        <f t="shared" si="91"/>
        <v>2.6299999999999999</v>
      </c>
      <c r="L139" s="141">
        <f t="shared" si="112"/>
        <v>589.12</v>
      </c>
      <c r="M139" s="141">
        <f t="shared" si="113"/>
        <v>0</v>
      </c>
      <c r="N139" s="141">
        <f t="shared" si="114"/>
        <v>0</v>
      </c>
      <c r="O139" s="141">
        <f t="shared" si="115"/>
        <v>0</v>
      </c>
      <c r="P139" s="141">
        <f t="shared" si="116"/>
        <v>589.12</v>
      </c>
      <c r="Q139" s="142">
        <f t="shared" ref="Q139:Q140" si="118">O139/$L$181</f>
        <v>0</v>
      </c>
    </row>
    <row r="140" s="6" customFormat="1" ht="13.199999999999999">
      <c r="A140" s="135" t="s">
        <v>301</v>
      </c>
      <c r="B140" s="135" t="s">
        <v>169</v>
      </c>
      <c r="C140" s="136" t="s">
        <v>302</v>
      </c>
      <c r="D140" s="137" t="s">
        <v>89</v>
      </c>
      <c r="E140" s="138">
        <v>103.59</v>
      </c>
      <c r="F140" s="138">
        <v>0</v>
      </c>
      <c r="G140" s="188"/>
      <c r="H140" s="138">
        <f t="shared" si="97"/>
        <v>0</v>
      </c>
      <c r="I140" s="138">
        <f t="shared" si="98"/>
        <v>103.59</v>
      </c>
      <c r="J140" s="140">
        <v>0.98999999999999999</v>
      </c>
      <c r="K140" s="141">
        <f t="shared" si="91"/>
        <v>1.2</v>
      </c>
      <c r="L140" s="141">
        <f t="shared" si="112"/>
        <v>124.3</v>
      </c>
      <c r="M140" s="141">
        <f t="shared" si="113"/>
        <v>0</v>
      </c>
      <c r="N140" s="141">
        <f t="shared" si="114"/>
        <v>0</v>
      </c>
      <c r="O140" s="141">
        <f t="shared" si="115"/>
        <v>0</v>
      </c>
      <c r="P140" s="141">
        <f t="shared" si="116"/>
        <v>124.3</v>
      </c>
      <c r="Q140" s="142">
        <f t="shared" si="118"/>
        <v>0</v>
      </c>
    </row>
    <row r="141" s="6" customFormat="1" ht="26.399999999999999">
      <c r="A141" s="135" t="s">
        <v>303</v>
      </c>
      <c r="B141" s="135" t="s">
        <v>304</v>
      </c>
      <c r="C141" s="136" t="s">
        <v>305</v>
      </c>
      <c r="D141" s="137" t="s">
        <v>306</v>
      </c>
      <c r="E141" s="138">
        <v>4661.8599999999997</v>
      </c>
      <c r="F141" s="138">
        <v>0</v>
      </c>
      <c r="G141" s="188"/>
      <c r="H141" s="138">
        <f t="shared" si="97"/>
        <v>0</v>
      </c>
      <c r="I141" s="138">
        <f t="shared" si="98"/>
        <v>4661.8599999999997</v>
      </c>
      <c r="J141" s="140">
        <v>0.77000000000000002</v>
      </c>
      <c r="K141" s="141">
        <f t="shared" si="91"/>
        <v>0.93999999999999995</v>
      </c>
      <c r="L141" s="141">
        <f t="shared" si="112"/>
        <v>4382.1400000000003</v>
      </c>
      <c r="M141" s="141">
        <f t="shared" si="113"/>
        <v>0</v>
      </c>
      <c r="N141" s="141">
        <f t="shared" si="114"/>
        <v>0</v>
      </c>
      <c r="O141" s="141">
        <f t="shared" si="115"/>
        <v>0</v>
      </c>
      <c r="P141" s="141">
        <f t="shared" si="116"/>
        <v>4382.1400000000003</v>
      </c>
      <c r="Q141" s="142">
        <f t="shared" ref="Q141:Q181" si="119">O141/$L$181</f>
        <v>0</v>
      </c>
    </row>
    <row r="142" s="6" customFormat="1" ht="13.199999999999999">
      <c r="A142" s="135" t="s">
        <v>307</v>
      </c>
      <c r="B142" s="135" t="s">
        <v>308</v>
      </c>
      <c r="C142" s="136" t="s">
        <v>309</v>
      </c>
      <c r="D142" s="137" t="s">
        <v>310</v>
      </c>
      <c r="E142" s="138">
        <v>155.40000000000001</v>
      </c>
      <c r="F142" s="138">
        <v>0</v>
      </c>
      <c r="G142" s="188"/>
      <c r="H142" s="138">
        <f t="shared" si="97"/>
        <v>0</v>
      </c>
      <c r="I142" s="138">
        <f t="shared" si="98"/>
        <v>155.40000000000001</v>
      </c>
      <c r="J142" s="140">
        <v>30</v>
      </c>
      <c r="K142" s="141">
        <f t="shared" si="91"/>
        <v>36.630000000000003</v>
      </c>
      <c r="L142" s="141">
        <f t="shared" si="112"/>
        <v>5692.3000000000002</v>
      </c>
      <c r="M142" s="141">
        <f t="shared" si="113"/>
        <v>0</v>
      </c>
      <c r="N142" s="141">
        <f t="shared" si="114"/>
        <v>0</v>
      </c>
      <c r="O142" s="141">
        <f t="shared" si="115"/>
        <v>0</v>
      </c>
      <c r="P142" s="141">
        <f t="shared" si="116"/>
        <v>5692.3000000000002</v>
      </c>
      <c r="Q142" s="142">
        <f t="shared" si="119"/>
        <v>0</v>
      </c>
    </row>
    <row r="143" s="116" customFormat="1" ht="13.199999999999999">
      <c r="A143" s="117" t="s">
        <v>34</v>
      </c>
      <c r="B143" s="118"/>
      <c r="C143" s="119" t="s">
        <v>35</v>
      </c>
      <c r="D143" s="118"/>
      <c r="E143" s="143" t="s">
        <v>57</v>
      </c>
      <c r="F143" s="143"/>
      <c r="G143" s="143"/>
      <c r="H143" s="143"/>
      <c r="I143" s="120"/>
      <c r="J143" s="121" t="s">
        <v>57</v>
      </c>
      <c r="K143" s="123"/>
      <c r="L143" s="123">
        <f>L144+L146+L152+L157+L167</f>
        <v>1937333.21</v>
      </c>
      <c r="M143" s="123">
        <f t="shared" ref="M143:P143" si="120">M144+M146+M152+M157+M167</f>
        <v>191379.84821</v>
      </c>
      <c r="N143" s="123">
        <f t="shared" si="120"/>
        <v>484375.60539008002</v>
      </c>
      <c r="O143" s="123">
        <f t="shared" si="120"/>
        <v>675755.45360007999</v>
      </c>
      <c r="P143" s="123">
        <f t="shared" si="120"/>
        <v>1261577.7563999202</v>
      </c>
      <c r="Q143" s="124">
        <f t="shared" si="119"/>
        <v>0.11877955341738003</v>
      </c>
    </row>
    <row r="144" s="125" customFormat="1" ht="13.199999999999999">
      <c r="A144" s="126" t="s">
        <v>311</v>
      </c>
      <c r="B144" s="127"/>
      <c r="C144" s="128" t="s">
        <v>312</v>
      </c>
      <c r="D144" s="127"/>
      <c r="E144" s="129" t="s">
        <v>57</v>
      </c>
      <c r="F144" s="129"/>
      <c r="G144" s="129"/>
      <c r="H144" s="129"/>
      <c r="I144" s="130"/>
      <c r="J144" s="131" t="s">
        <v>57</v>
      </c>
      <c r="K144" s="133"/>
      <c r="L144" s="133">
        <f>L145</f>
        <v>16607.220000000001</v>
      </c>
      <c r="M144" s="133">
        <f t="shared" ref="M144:P144" si="121">M145</f>
        <v>16604.433400000002</v>
      </c>
      <c r="N144" s="133">
        <f t="shared" si="121"/>
        <v>0</v>
      </c>
      <c r="O144" s="133">
        <f t="shared" si="121"/>
        <v>16604.433400000002</v>
      </c>
      <c r="P144" s="133">
        <f t="shared" si="121"/>
        <v>2.7865999999994528</v>
      </c>
      <c r="Q144" s="134">
        <f t="shared" si="119"/>
        <v>2.9186108280642013e-003</v>
      </c>
    </row>
    <row r="145" s="6" customFormat="1" ht="13.199999999999999">
      <c r="A145" s="135" t="s">
        <v>313</v>
      </c>
      <c r="B145" s="135" t="s">
        <v>314</v>
      </c>
      <c r="C145" s="136" t="s">
        <v>315</v>
      </c>
      <c r="D145" s="137" t="s">
        <v>316</v>
      </c>
      <c r="E145" s="138">
        <v>12677.27</v>
      </c>
      <c r="F145" s="138">
        <v>12675.140000000001</v>
      </c>
      <c r="G145" s="138"/>
      <c r="H145" s="138">
        <f t="shared" si="97"/>
        <v>12675.140000000001</v>
      </c>
      <c r="I145" s="138">
        <f t="shared" si="98"/>
        <v>2.1299999999991996</v>
      </c>
      <c r="J145" s="140">
        <v>1.0800000000000001</v>
      </c>
      <c r="K145" s="141">
        <f t="shared" si="91"/>
        <v>1.3100000000000001</v>
      </c>
      <c r="L145" s="141">
        <f>TRUNC(E145*K145,2)</f>
        <v>16607.220000000001</v>
      </c>
      <c r="M145" s="141">
        <f>F145*K145</f>
        <v>16604.433400000002</v>
      </c>
      <c r="N145" s="141">
        <f>G145*K145</f>
        <v>0</v>
      </c>
      <c r="O145" s="141">
        <f>H145*K145</f>
        <v>16604.433400000002</v>
      </c>
      <c r="P145" s="141">
        <f>L145-O145</f>
        <v>2.7865999999994528</v>
      </c>
      <c r="Q145" s="142">
        <f t="shared" si="119"/>
        <v>2.9186108280642013e-003</v>
      </c>
    </row>
    <row r="146" s="125" customFormat="1" ht="13.199999999999999">
      <c r="A146" s="126" t="s">
        <v>317</v>
      </c>
      <c r="B146" s="127"/>
      <c r="C146" s="128" t="s">
        <v>318</v>
      </c>
      <c r="D146" s="127"/>
      <c r="E146" s="129" t="s">
        <v>57</v>
      </c>
      <c r="F146" s="129"/>
      <c r="G146" s="129"/>
      <c r="H146" s="129"/>
      <c r="I146" s="130"/>
      <c r="J146" s="131" t="s">
        <v>57</v>
      </c>
      <c r="K146" s="133"/>
      <c r="L146" s="133">
        <f>L147+L150</f>
        <v>157595.53</v>
      </c>
      <c r="M146" s="144">
        <f t="shared" ref="M146:P146" si="122">M147+M150</f>
        <v>156843.92280999999</v>
      </c>
      <c r="N146" s="144">
        <f t="shared" si="122"/>
        <v>0</v>
      </c>
      <c r="O146" s="144">
        <f t="shared" si="122"/>
        <v>156843.92280999999</v>
      </c>
      <c r="P146" s="144">
        <f t="shared" si="122"/>
        <v>751.607190000017</v>
      </c>
      <c r="Q146" s="134">
        <f t="shared" si="119"/>
        <v>2.75689245397155e-002</v>
      </c>
    </row>
    <row r="147" s="192" customFormat="1" ht="13.199999999999999">
      <c r="A147" s="193" t="s">
        <v>319</v>
      </c>
      <c r="B147" s="194"/>
      <c r="C147" s="195" t="s">
        <v>320</v>
      </c>
      <c r="D147" s="194"/>
      <c r="E147" s="196" t="s">
        <v>57</v>
      </c>
      <c r="F147" s="196"/>
      <c r="G147" s="196"/>
      <c r="H147" s="196"/>
      <c r="I147" s="197"/>
      <c r="J147" s="198" t="s">
        <v>57</v>
      </c>
      <c r="K147" s="199"/>
      <c r="L147" s="199">
        <f>SUM(L148:L149)</f>
        <v>93631.460000000006</v>
      </c>
      <c r="M147" s="199">
        <f t="shared" ref="M147:P147" si="123">SUM(M148:M149)</f>
        <v>92879.870800000004</v>
      </c>
      <c r="N147" s="199">
        <f t="shared" si="123"/>
        <v>0</v>
      </c>
      <c r="O147" s="199">
        <f t="shared" si="123"/>
        <v>92879.870800000004</v>
      </c>
      <c r="P147" s="199">
        <f t="shared" si="123"/>
        <v>751.58920000000944</v>
      </c>
      <c r="Q147" s="200">
        <f t="shared" si="119"/>
        <v>1.6325772165528031e-002</v>
      </c>
    </row>
    <row r="148" s="6" customFormat="1" ht="26.399999999999999">
      <c r="A148" s="135" t="s">
        <v>321</v>
      </c>
      <c r="B148" s="135" t="s">
        <v>87</v>
      </c>
      <c r="C148" s="136" t="s">
        <v>88</v>
      </c>
      <c r="D148" s="137" t="s">
        <v>89</v>
      </c>
      <c r="E148" s="138">
        <v>3139.0500000000002</v>
      </c>
      <c r="F148" s="138">
        <v>3121.1599999999999</v>
      </c>
      <c r="G148" s="138"/>
      <c r="H148" s="138">
        <f t="shared" si="97"/>
        <v>3121.1599999999999</v>
      </c>
      <c r="I148" s="138">
        <f t="shared" si="98"/>
        <v>17.890000000000327</v>
      </c>
      <c r="J148" s="140">
        <v>5.6699999999999999</v>
      </c>
      <c r="K148" s="141">
        <f t="shared" si="91"/>
        <v>6.9199999999999999</v>
      </c>
      <c r="L148" s="141">
        <f t="shared" ref="L148:L149" si="124">TRUNC(E148*K148,2)</f>
        <v>21722.220000000001</v>
      </c>
      <c r="M148" s="141">
        <f t="shared" ref="M148:M151" si="125">F148*K148</f>
        <v>21598.427199999998</v>
      </c>
      <c r="N148" s="141">
        <f t="shared" ref="N148:N151" si="126">G148*K148</f>
        <v>0</v>
      </c>
      <c r="O148" s="141">
        <f t="shared" ref="O148:O151" si="127">H148*K148</f>
        <v>21598.427199999998</v>
      </c>
      <c r="P148" s="141">
        <f t="shared" ref="P148:P151" si="128">L148-O148</f>
        <v>123.7928000000029</v>
      </c>
      <c r="Q148" s="142">
        <f t="shared" si="119"/>
        <v>3.796420026899343e-003</v>
      </c>
    </row>
    <row r="149" s="6" customFormat="1" ht="13.199999999999999">
      <c r="A149" s="135" t="s">
        <v>322</v>
      </c>
      <c r="B149" s="135" t="s">
        <v>323</v>
      </c>
      <c r="C149" s="136" t="s">
        <v>324</v>
      </c>
      <c r="D149" s="137" t="s">
        <v>93</v>
      </c>
      <c r="E149" s="138">
        <v>78162.220000000001</v>
      </c>
      <c r="F149" s="138">
        <v>77479.830000000002</v>
      </c>
      <c r="G149" s="138"/>
      <c r="H149" s="138">
        <f t="shared" si="97"/>
        <v>77479.830000000002</v>
      </c>
      <c r="I149" s="138">
        <f t="shared" si="98"/>
        <v>682.38999999999942</v>
      </c>
      <c r="J149" s="140">
        <v>0.76000000000000001</v>
      </c>
      <c r="K149" s="141">
        <f t="shared" si="91"/>
        <v>0.92000000000000004</v>
      </c>
      <c r="L149" s="141">
        <f t="shared" si="124"/>
        <v>71909.240000000005</v>
      </c>
      <c r="M149" s="141">
        <f t="shared" si="125"/>
        <v>71281.443599999999</v>
      </c>
      <c r="N149" s="141">
        <f t="shared" si="126"/>
        <v>0</v>
      </c>
      <c r="O149" s="141">
        <f t="shared" si="127"/>
        <v>71281.443599999999</v>
      </c>
      <c r="P149" s="141">
        <f t="shared" si="128"/>
        <v>627.79640000000654</v>
      </c>
      <c r="Q149" s="142">
        <f t="shared" si="119"/>
        <v>1.2529352138628689e-002</v>
      </c>
    </row>
    <row r="150" s="192" customFormat="1" ht="13.199999999999999">
      <c r="A150" s="193" t="s">
        <v>325</v>
      </c>
      <c r="B150" s="194"/>
      <c r="C150" s="195" t="s">
        <v>326</v>
      </c>
      <c r="D150" s="194"/>
      <c r="E150" s="196" t="s">
        <v>57</v>
      </c>
      <c r="F150" s="196"/>
      <c r="G150" s="196"/>
      <c r="H150" s="196"/>
      <c r="I150" s="197"/>
      <c r="J150" s="198" t="s">
        <v>57</v>
      </c>
      <c r="K150" s="199"/>
      <c r="L150" s="199">
        <f>SUM(L151)</f>
        <v>63964.07</v>
      </c>
      <c r="M150" s="199">
        <f t="shared" ref="M150:P150" si="129">SUM(M151)</f>
        <v>63964.052009999992</v>
      </c>
      <c r="N150" s="199">
        <f t="shared" si="129"/>
        <v>0</v>
      </c>
      <c r="O150" s="199">
        <f t="shared" si="129"/>
        <v>63964.052009999992</v>
      </c>
      <c r="P150" s="199">
        <f t="shared" si="129"/>
        <v>1.7990000007557683e-002</v>
      </c>
      <c r="Q150" s="200">
        <f t="shared" si="119"/>
        <v>1.1243152374187467e-002</v>
      </c>
    </row>
    <row r="151" s="6" customFormat="1" ht="13.199999999999999">
      <c r="A151" s="135" t="s">
        <v>327</v>
      </c>
      <c r="B151" s="135" t="s">
        <v>328</v>
      </c>
      <c r="C151" s="136" t="s">
        <v>329</v>
      </c>
      <c r="D151" s="137" t="s">
        <v>89</v>
      </c>
      <c r="E151" s="138">
        <v>2414.6500000000001</v>
      </c>
      <c r="F151" s="138">
        <v>2414.6489999999999</v>
      </c>
      <c r="G151" s="138"/>
      <c r="H151" s="138">
        <f t="shared" si="97"/>
        <v>2414.6489999999999</v>
      </c>
      <c r="I151" s="138">
        <f t="shared" si="98"/>
        <v>1.0000000002037268e-003</v>
      </c>
      <c r="J151" s="140">
        <v>21.699999999999999</v>
      </c>
      <c r="K151" s="141">
        <f t="shared" si="91"/>
        <v>26.489999999999998</v>
      </c>
      <c r="L151" s="141">
        <f>TRUNC(E151*K151,2)</f>
        <v>63964.07</v>
      </c>
      <c r="M151" s="141">
        <f t="shared" si="125"/>
        <v>63964.052009999992</v>
      </c>
      <c r="N151" s="141">
        <f t="shared" si="126"/>
        <v>0</v>
      </c>
      <c r="O151" s="141">
        <f t="shared" si="127"/>
        <v>63964.052009999992</v>
      </c>
      <c r="P151" s="141">
        <f t="shared" si="128"/>
        <v>1.7990000007557683e-002</v>
      </c>
      <c r="Q151" s="142">
        <f t="shared" si="119"/>
        <v>1.1243152374187467e-002</v>
      </c>
    </row>
    <row r="152" s="125" customFormat="1" ht="13.199999999999999">
      <c r="A152" s="126" t="s">
        <v>330</v>
      </c>
      <c r="B152" s="127"/>
      <c r="C152" s="128" t="s">
        <v>331</v>
      </c>
      <c r="D152" s="127"/>
      <c r="E152" s="129" t="s">
        <v>57</v>
      </c>
      <c r="F152" s="129"/>
      <c r="G152" s="129"/>
      <c r="H152" s="129"/>
      <c r="I152" s="130"/>
      <c r="J152" s="131" t="s">
        <v>57</v>
      </c>
      <c r="K152" s="133"/>
      <c r="L152" s="133">
        <f>L153</f>
        <v>502390.95000000001</v>
      </c>
      <c r="M152" s="133">
        <f t="shared" ref="M152:P152" si="130">M153</f>
        <v>17931.491999999998</v>
      </c>
      <c r="N152" s="133">
        <f t="shared" si="130"/>
        <v>484375.60539008002</v>
      </c>
      <c r="O152" s="133">
        <f t="shared" si="130"/>
        <v>502307.09739007999</v>
      </c>
      <c r="P152" s="133">
        <f t="shared" si="130"/>
        <v>83.852609919969836</v>
      </c>
      <c r="Q152" s="134">
        <f t="shared" si="119"/>
        <v>8.8292018049600324e-002</v>
      </c>
    </row>
    <row r="153" s="145" customFormat="1" ht="13.199999999999999">
      <c r="A153" s="146" t="s">
        <v>332</v>
      </c>
      <c r="B153" s="147"/>
      <c r="C153" s="148" t="s">
        <v>333</v>
      </c>
      <c r="D153" s="147"/>
      <c r="E153" s="149" t="s">
        <v>57</v>
      </c>
      <c r="F153" s="149"/>
      <c r="G153" s="149"/>
      <c r="H153" s="149"/>
      <c r="I153" s="150"/>
      <c r="J153" s="151" t="s">
        <v>57</v>
      </c>
      <c r="K153" s="152"/>
      <c r="L153" s="152">
        <f>SUM(L154:L156)</f>
        <v>502390.95000000001</v>
      </c>
      <c r="M153" s="152">
        <f t="shared" ref="M153:P153" si="131">SUM(M154:M156)</f>
        <v>17931.491999999998</v>
      </c>
      <c r="N153" s="152">
        <f t="shared" si="131"/>
        <v>484375.60539008002</v>
      </c>
      <c r="O153" s="152">
        <f t="shared" si="131"/>
        <v>502307.09739007999</v>
      </c>
      <c r="P153" s="152">
        <f t="shared" si="131"/>
        <v>83.852609919969836</v>
      </c>
      <c r="Q153" s="154">
        <f t="shared" si="119"/>
        <v>8.8292018049600324e-002</v>
      </c>
    </row>
    <row r="154" s="6" customFormat="1" ht="26.399999999999999">
      <c r="A154" s="135" t="s">
        <v>334</v>
      </c>
      <c r="B154" s="135" t="s">
        <v>335</v>
      </c>
      <c r="C154" s="136" t="s">
        <v>336</v>
      </c>
      <c r="D154" s="137" t="s">
        <v>89</v>
      </c>
      <c r="E154" s="138">
        <v>1609.54</v>
      </c>
      <c r="F154" s="138">
        <v>0</v>
      </c>
      <c r="G154" s="201">
        <f>'[1]04.03.01.01'!$G$47</f>
        <v>1609.54</v>
      </c>
      <c r="H154" s="138">
        <f t="shared" si="97"/>
        <v>1609.54</v>
      </c>
      <c r="I154" s="138">
        <f t="shared" si="98"/>
        <v>0</v>
      </c>
      <c r="J154" s="140">
        <v>167.80000000000001</v>
      </c>
      <c r="K154" s="141">
        <f t="shared" si="91"/>
        <v>204.90000000000001</v>
      </c>
      <c r="L154" s="141">
        <f t="shared" ref="L154:L156" si="132">TRUNC(E154*K154,2)</f>
        <v>329794.73999999999</v>
      </c>
      <c r="M154" s="141">
        <f t="shared" ref="M154:M156" si="133">F154*K154</f>
        <v>0</v>
      </c>
      <c r="N154" s="141">
        <f t="shared" ref="N154:N156" si="134">G154*K154</f>
        <v>329794.74599999998</v>
      </c>
      <c r="O154" s="141">
        <f t="shared" ref="O154:O156" si="135">H154*K154</f>
        <v>329794.74599999998</v>
      </c>
      <c r="P154" s="141">
        <f t="shared" ref="P154:P156" si="136">L154-O154</f>
        <v>-5.9999999939464033e-003</v>
      </c>
      <c r="Q154" s="142">
        <f t="shared" si="119"/>
        <v>5.7969007043280542e-002</v>
      </c>
    </row>
    <row r="155" s="6" customFormat="1" ht="13.199999999999999">
      <c r="A155" s="135" t="s">
        <v>337</v>
      </c>
      <c r="B155" s="135" t="s">
        <v>169</v>
      </c>
      <c r="C155" s="136" t="s">
        <v>302</v>
      </c>
      <c r="D155" s="137" t="s">
        <v>89</v>
      </c>
      <c r="E155" s="138">
        <v>2092.5300000000002</v>
      </c>
      <c r="F155" s="138">
        <v>1126.3499999999999</v>
      </c>
      <c r="G155" s="201">
        <f>'[1]04.03.01.02'!$G$47</f>
        <v>966.05200000000013</v>
      </c>
      <c r="H155" s="138">
        <f t="shared" si="97"/>
        <v>2092.402</v>
      </c>
      <c r="I155" s="138">
        <f t="shared" si="98"/>
        <v>0.12800000000015643</v>
      </c>
      <c r="J155" s="140">
        <v>0.98999999999999999</v>
      </c>
      <c r="K155" s="141">
        <f t="shared" si="91"/>
        <v>1.2</v>
      </c>
      <c r="L155" s="141">
        <f t="shared" si="132"/>
        <v>2511.0300000000002</v>
      </c>
      <c r="M155" s="141">
        <f t="shared" si="133"/>
        <v>1351.6199999999999</v>
      </c>
      <c r="N155" s="141">
        <f t="shared" si="134"/>
        <v>1159.2624000000001</v>
      </c>
      <c r="O155" s="141">
        <f t="shared" si="135"/>
        <v>2510.8824</v>
      </c>
      <c r="P155" s="141">
        <f t="shared" si="136"/>
        <v>0.14760000000023865</v>
      </c>
      <c r="Q155" s="142">
        <f t="shared" si="119"/>
        <v>4.4134529520506417e-004</v>
      </c>
    </row>
    <row r="156" s="6" customFormat="1" ht="13.199999999999999">
      <c r="A156" s="135" t="s">
        <v>338</v>
      </c>
      <c r="B156" s="135" t="s">
        <v>323</v>
      </c>
      <c r="C156" s="136" t="s">
        <v>324</v>
      </c>
      <c r="D156" s="137" t="s">
        <v>93</v>
      </c>
      <c r="E156" s="138">
        <v>184875.20000000001</v>
      </c>
      <c r="F156" s="138">
        <v>18021.599999999999</v>
      </c>
      <c r="G156" s="201">
        <f>'[1]04.03.01.03'!$G$47</f>
        <v>166762.60542400001</v>
      </c>
      <c r="H156" s="138">
        <f t="shared" si="97"/>
        <v>184784.20542400001</v>
      </c>
      <c r="I156" s="138">
        <f t="shared" si="98"/>
        <v>90.994575999997323</v>
      </c>
      <c r="J156" s="140">
        <v>0.76000000000000001</v>
      </c>
      <c r="K156" s="141">
        <f t="shared" si="91"/>
        <v>0.92000000000000004</v>
      </c>
      <c r="L156" s="141">
        <f t="shared" si="132"/>
        <v>170085.17999999999</v>
      </c>
      <c r="M156" s="141">
        <f t="shared" si="133"/>
        <v>16579.871999999999</v>
      </c>
      <c r="N156" s="141">
        <f t="shared" si="134"/>
        <v>153421.59699008003</v>
      </c>
      <c r="O156" s="141">
        <f t="shared" si="135"/>
        <v>170001.46899008003</v>
      </c>
      <c r="P156" s="141">
        <f t="shared" si="136"/>
        <v>83.711009919963544</v>
      </c>
      <c r="Q156" s="142">
        <f t="shared" si="119"/>
        <v>2.9881665711114721e-002</v>
      </c>
    </row>
    <row r="157" s="125" customFormat="1" ht="13.199999999999999">
      <c r="A157" s="126" t="s">
        <v>339</v>
      </c>
      <c r="B157" s="127"/>
      <c r="C157" s="128" t="s">
        <v>340</v>
      </c>
      <c r="D157" s="127"/>
      <c r="E157" s="129" t="s">
        <v>57</v>
      </c>
      <c r="F157" s="129"/>
      <c r="G157" s="129"/>
      <c r="H157" s="129"/>
      <c r="I157" s="130"/>
      <c r="J157" s="131" t="s">
        <v>57</v>
      </c>
      <c r="K157" s="133"/>
      <c r="L157" s="133">
        <f>L158+L160+L162+L164</f>
        <v>890909.3600000001</v>
      </c>
      <c r="M157" s="133">
        <f t="shared" ref="M157:P157" si="137">M158+M160+M162+M164</f>
        <v>0</v>
      </c>
      <c r="N157" s="133">
        <f t="shared" si="137"/>
        <v>0</v>
      </c>
      <c r="O157" s="133">
        <f t="shared" si="137"/>
        <v>0</v>
      </c>
      <c r="P157" s="133">
        <f t="shared" si="137"/>
        <v>890909.3600000001</v>
      </c>
      <c r="Q157" s="134">
        <f t="shared" si="119"/>
        <v>0</v>
      </c>
    </row>
    <row r="158" s="145" customFormat="1" ht="13.199999999999999">
      <c r="A158" s="146" t="s">
        <v>341</v>
      </c>
      <c r="B158" s="147"/>
      <c r="C158" s="148" t="s">
        <v>342</v>
      </c>
      <c r="D158" s="147"/>
      <c r="E158" s="149" t="s">
        <v>57</v>
      </c>
      <c r="F158" s="149"/>
      <c r="G158" s="149"/>
      <c r="H158" s="149"/>
      <c r="I158" s="150"/>
      <c r="J158" s="151" t="s">
        <v>57</v>
      </c>
      <c r="K158" s="152"/>
      <c r="L158" s="152">
        <f>L159</f>
        <v>108087.32000000001</v>
      </c>
      <c r="M158" s="152">
        <f t="shared" ref="M158:P158" si="138">M159</f>
        <v>0</v>
      </c>
      <c r="N158" s="152">
        <f t="shared" si="138"/>
        <v>0</v>
      </c>
      <c r="O158" s="152">
        <f t="shared" si="138"/>
        <v>0</v>
      </c>
      <c r="P158" s="152">
        <f t="shared" si="138"/>
        <v>108087.32000000001</v>
      </c>
      <c r="Q158" s="154">
        <f t="shared" si="119"/>
        <v>0</v>
      </c>
    </row>
    <row r="159" s="6" customFormat="1" ht="13.199999999999999">
      <c r="A159" s="135" t="s">
        <v>343</v>
      </c>
      <c r="B159" s="135" t="s">
        <v>344</v>
      </c>
      <c r="C159" s="136" t="s">
        <v>345</v>
      </c>
      <c r="D159" s="137" t="s">
        <v>80</v>
      </c>
      <c r="E159" s="138">
        <v>8048.1999999999998</v>
      </c>
      <c r="F159" s="138">
        <v>0</v>
      </c>
      <c r="G159" s="138"/>
      <c r="H159" s="138">
        <f t="shared" si="97"/>
        <v>0</v>
      </c>
      <c r="I159" s="138">
        <f t="shared" si="98"/>
        <v>8048.1999999999998</v>
      </c>
      <c r="J159" s="140">
        <v>11</v>
      </c>
      <c r="K159" s="141">
        <f t="shared" si="91"/>
        <v>13.43</v>
      </c>
      <c r="L159" s="141">
        <f>TRUNC(E159*K159,2)</f>
        <v>108087.32000000001</v>
      </c>
      <c r="M159" s="141">
        <f>F159*K159</f>
        <v>0</v>
      </c>
      <c r="N159" s="141">
        <f>G159*K159</f>
        <v>0</v>
      </c>
      <c r="O159" s="141">
        <f>H159*K159</f>
        <v>0</v>
      </c>
      <c r="P159" s="141">
        <f>L159-O159</f>
        <v>108087.32000000001</v>
      </c>
      <c r="Q159" s="142">
        <f t="shared" si="119"/>
        <v>0</v>
      </c>
    </row>
    <row r="160" s="145" customFormat="1" ht="13.199999999999999">
      <c r="A160" s="146" t="s">
        <v>346</v>
      </c>
      <c r="B160" s="147"/>
      <c r="C160" s="148" t="s">
        <v>347</v>
      </c>
      <c r="D160" s="147"/>
      <c r="E160" s="149" t="s">
        <v>57</v>
      </c>
      <c r="F160" s="149"/>
      <c r="G160" s="149"/>
      <c r="H160" s="149"/>
      <c r="I160" s="150"/>
      <c r="J160" s="151" t="s">
        <v>57</v>
      </c>
      <c r="K160" s="152"/>
      <c r="L160" s="152">
        <f>L161</f>
        <v>34848.699999999997</v>
      </c>
      <c r="M160" s="152">
        <f t="shared" ref="M160:P160" si="139">M161</f>
        <v>0</v>
      </c>
      <c r="N160" s="152">
        <f t="shared" si="139"/>
        <v>0</v>
      </c>
      <c r="O160" s="152">
        <f t="shared" si="139"/>
        <v>0</v>
      </c>
      <c r="P160" s="152">
        <f t="shared" si="139"/>
        <v>34848.699999999997</v>
      </c>
      <c r="Q160" s="154">
        <f t="shared" si="119"/>
        <v>0</v>
      </c>
    </row>
    <row r="161" s="6" customFormat="1" ht="13.199999999999999">
      <c r="A161" s="135" t="s">
        <v>348</v>
      </c>
      <c r="B161" s="135" t="s">
        <v>349</v>
      </c>
      <c r="C161" s="136" t="s">
        <v>350</v>
      </c>
      <c r="D161" s="137" t="s">
        <v>80</v>
      </c>
      <c r="E161" s="138">
        <v>8048.1999999999998</v>
      </c>
      <c r="F161" s="138">
        <v>0</v>
      </c>
      <c r="G161" s="138"/>
      <c r="H161" s="138">
        <f t="shared" si="97"/>
        <v>0</v>
      </c>
      <c r="I161" s="138">
        <f t="shared" si="98"/>
        <v>8048.1999999999998</v>
      </c>
      <c r="J161" s="140">
        <v>3.5499999999999998</v>
      </c>
      <c r="K161" s="141">
        <f t="shared" si="91"/>
        <v>4.3300000000000001</v>
      </c>
      <c r="L161" s="141">
        <f>TRUNC(E161*K161,2)</f>
        <v>34848.699999999997</v>
      </c>
      <c r="M161" s="141">
        <f>F161*K161</f>
        <v>0</v>
      </c>
      <c r="N161" s="141">
        <f>G161*K161</f>
        <v>0</v>
      </c>
      <c r="O161" s="141">
        <f>H161*K161</f>
        <v>0</v>
      </c>
      <c r="P161" s="141">
        <f>L161-O161</f>
        <v>34848.699999999997</v>
      </c>
      <c r="Q161" s="142">
        <f t="shared" si="119"/>
        <v>0</v>
      </c>
    </row>
    <row r="162" s="145" customFormat="1" ht="13.199999999999999">
      <c r="A162" s="146" t="s">
        <v>351</v>
      </c>
      <c r="B162" s="147"/>
      <c r="C162" s="148" t="s">
        <v>352</v>
      </c>
      <c r="D162" s="147"/>
      <c r="E162" s="149" t="s">
        <v>57</v>
      </c>
      <c r="F162" s="149"/>
      <c r="G162" s="149"/>
      <c r="H162" s="149"/>
      <c r="I162" s="150"/>
      <c r="J162" s="151" t="s">
        <v>57</v>
      </c>
      <c r="K162" s="152"/>
      <c r="L162" s="152">
        <f>L163</f>
        <v>716434.66000000003</v>
      </c>
      <c r="M162" s="152">
        <f t="shared" ref="M162:P162" si="140">M163</f>
        <v>0</v>
      </c>
      <c r="N162" s="152">
        <f t="shared" si="140"/>
        <v>0</v>
      </c>
      <c r="O162" s="152">
        <f t="shared" si="140"/>
        <v>0</v>
      </c>
      <c r="P162" s="152">
        <f t="shared" si="140"/>
        <v>716434.66000000003</v>
      </c>
      <c r="Q162" s="154">
        <f t="shared" si="119"/>
        <v>0</v>
      </c>
    </row>
    <row r="163" s="6" customFormat="1" ht="26.399999999999999">
      <c r="A163" s="135" t="s">
        <v>353</v>
      </c>
      <c r="B163" s="135" t="s">
        <v>354</v>
      </c>
      <c r="C163" s="136" t="s">
        <v>355</v>
      </c>
      <c r="D163" s="137" t="s">
        <v>89</v>
      </c>
      <c r="E163" s="138">
        <v>402.41000000000003</v>
      </c>
      <c r="F163" s="138">
        <v>0</v>
      </c>
      <c r="G163" s="138"/>
      <c r="H163" s="138">
        <f t="shared" si="97"/>
        <v>0</v>
      </c>
      <c r="I163" s="138">
        <f t="shared" si="98"/>
        <v>402.41000000000003</v>
      </c>
      <c r="J163" s="140">
        <v>1458</v>
      </c>
      <c r="K163" s="141">
        <f t="shared" si="91"/>
        <v>1780.3599999999999</v>
      </c>
      <c r="L163" s="141">
        <f>TRUNC(E163*K163,2)</f>
        <v>716434.66000000003</v>
      </c>
      <c r="M163" s="141">
        <f>F163*K163</f>
        <v>0</v>
      </c>
      <c r="N163" s="141">
        <f>G163*K163</f>
        <v>0</v>
      </c>
      <c r="O163" s="141">
        <f>H163*K163</f>
        <v>0</v>
      </c>
      <c r="P163" s="141">
        <f>L163-O163</f>
        <v>716434.66000000003</v>
      </c>
      <c r="Q163" s="142">
        <f t="shared" si="119"/>
        <v>0</v>
      </c>
    </row>
    <row r="164" s="145" customFormat="1" ht="13.199999999999999">
      <c r="A164" s="146" t="s">
        <v>356</v>
      </c>
      <c r="B164" s="147"/>
      <c r="C164" s="148" t="s">
        <v>357</v>
      </c>
      <c r="D164" s="147"/>
      <c r="E164" s="149" t="s">
        <v>57</v>
      </c>
      <c r="F164" s="149"/>
      <c r="G164" s="149"/>
      <c r="H164" s="149"/>
      <c r="I164" s="150"/>
      <c r="J164" s="151" t="s">
        <v>57</v>
      </c>
      <c r="K164" s="152"/>
      <c r="L164" s="152">
        <f>SUM(L165:L166)</f>
        <v>31538.68</v>
      </c>
      <c r="M164" s="152">
        <f t="shared" ref="M164:P164" si="141">SUM(M165:M166)</f>
        <v>0</v>
      </c>
      <c r="N164" s="152">
        <f t="shared" si="141"/>
        <v>0</v>
      </c>
      <c r="O164" s="152">
        <f t="shared" si="141"/>
        <v>0</v>
      </c>
      <c r="P164" s="152">
        <f t="shared" si="141"/>
        <v>31538.68</v>
      </c>
      <c r="Q164" s="154">
        <f t="shared" si="119"/>
        <v>0</v>
      </c>
    </row>
    <row r="165" s="6" customFormat="1" ht="13.199999999999999">
      <c r="A165" s="135" t="s">
        <v>358</v>
      </c>
      <c r="B165" s="135" t="s">
        <v>359</v>
      </c>
      <c r="C165" s="136" t="s">
        <v>360</v>
      </c>
      <c r="D165" s="137" t="s">
        <v>89</v>
      </c>
      <c r="E165" s="138">
        <v>402.41000000000003</v>
      </c>
      <c r="F165" s="138">
        <v>0</v>
      </c>
      <c r="G165" s="138"/>
      <c r="H165" s="138">
        <f t="shared" si="97"/>
        <v>0</v>
      </c>
      <c r="I165" s="138">
        <f t="shared" si="98"/>
        <v>402.41000000000003</v>
      </c>
      <c r="J165" s="140">
        <v>6.3200000000000003</v>
      </c>
      <c r="K165" s="141">
        <f t="shared" si="91"/>
        <v>7.71</v>
      </c>
      <c r="L165" s="141">
        <f t="shared" ref="L165:L166" si="142">TRUNC(E165*K165,2)</f>
        <v>3102.5799999999999</v>
      </c>
      <c r="M165" s="141">
        <f t="shared" ref="M165:M166" si="143">F165*K165</f>
        <v>0</v>
      </c>
      <c r="N165" s="141">
        <f t="shared" ref="N165:N166" si="144">G165*K165</f>
        <v>0</v>
      </c>
      <c r="O165" s="141">
        <f t="shared" ref="O165:O166" si="145">H165*K165</f>
        <v>0</v>
      </c>
      <c r="P165" s="141">
        <f t="shared" ref="P165:P166" si="146">L165-O165</f>
        <v>3102.5799999999999</v>
      </c>
      <c r="Q165" s="142">
        <f t="shared" si="119"/>
        <v>0</v>
      </c>
    </row>
    <row r="166" s="6" customFormat="1" ht="26.399999999999999">
      <c r="A166" s="135" t="s">
        <v>361</v>
      </c>
      <c r="B166" s="135" t="s">
        <v>362</v>
      </c>
      <c r="C166" s="136" t="s">
        <v>363</v>
      </c>
      <c r="D166" s="137" t="s">
        <v>93</v>
      </c>
      <c r="E166" s="138">
        <v>18957.400000000001</v>
      </c>
      <c r="F166" s="138">
        <v>0</v>
      </c>
      <c r="G166" s="138"/>
      <c r="H166" s="138">
        <f t="shared" si="97"/>
        <v>0</v>
      </c>
      <c r="I166" s="138">
        <f t="shared" si="98"/>
        <v>18957.400000000001</v>
      </c>
      <c r="J166" s="140">
        <v>1.23</v>
      </c>
      <c r="K166" s="141">
        <f t="shared" si="91"/>
        <v>1.5</v>
      </c>
      <c r="L166" s="141">
        <f t="shared" si="142"/>
        <v>28436.099999999999</v>
      </c>
      <c r="M166" s="141">
        <f t="shared" si="143"/>
        <v>0</v>
      </c>
      <c r="N166" s="141">
        <f t="shared" si="144"/>
        <v>0</v>
      </c>
      <c r="O166" s="141">
        <f t="shared" si="145"/>
        <v>0</v>
      </c>
      <c r="P166" s="141">
        <f t="shared" si="146"/>
        <v>28436.099999999999</v>
      </c>
      <c r="Q166" s="142">
        <f t="shared" si="119"/>
        <v>0</v>
      </c>
    </row>
    <row r="167" s="125" customFormat="1" ht="13.199999999999999">
      <c r="A167" s="126" t="s">
        <v>364</v>
      </c>
      <c r="B167" s="127"/>
      <c r="C167" s="128" t="s">
        <v>365</v>
      </c>
      <c r="D167" s="127"/>
      <c r="E167" s="129" t="s">
        <v>57</v>
      </c>
      <c r="F167" s="129"/>
      <c r="G167" s="129"/>
      <c r="H167" s="129"/>
      <c r="I167" s="130"/>
      <c r="J167" s="131" t="s">
        <v>57</v>
      </c>
      <c r="K167" s="133"/>
      <c r="L167" s="133">
        <f>SUM(L168:L175)</f>
        <v>369830.15000000002</v>
      </c>
      <c r="M167" s="133">
        <f t="shared" ref="M167:P167" si="147">SUM(M168:M175)</f>
        <v>0</v>
      </c>
      <c r="N167" s="133">
        <f t="shared" si="147"/>
        <v>0</v>
      </c>
      <c r="O167" s="133">
        <f t="shared" si="147"/>
        <v>0</v>
      </c>
      <c r="P167" s="133">
        <f t="shared" si="147"/>
        <v>369830.15000000002</v>
      </c>
      <c r="Q167" s="134">
        <f t="shared" si="119"/>
        <v>0</v>
      </c>
    </row>
    <row r="168" s="6" customFormat="1" ht="26.399999999999999">
      <c r="A168" s="135" t="s">
        <v>366</v>
      </c>
      <c r="B168" s="135" t="s">
        <v>367</v>
      </c>
      <c r="C168" s="136" t="s">
        <v>368</v>
      </c>
      <c r="D168" s="137" t="s">
        <v>264</v>
      </c>
      <c r="E168" s="138">
        <v>1599.5899999999999</v>
      </c>
      <c r="F168" s="138">
        <v>0</v>
      </c>
      <c r="G168" s="138"/>
      <c r="H168" s="138">
        <f t="shared" si="97"/>
        <v>0</v>
      </c>
      <c r="I168" s="138">
        <f t="shared" si="98"/>
        <v>1599.5899999999999</v>
      </c>
      <c r="J168" s="140">
        <v>33.920000000000002</v>
      </c>
      <c r="K168" s="141">
        <f t="shared" ref="K167:K180" si="148">TRUNC(J168*1.2211,2)</f>
        <v>41.409999999999997</v>
      </c>
      <c r="L168" s="141">
        <f t="shared" ref="L168:L175" si="149">TRUNC(E168*K168,2)</f>
        <v>66239.020000000004</v>
      </c>
      <c r="M168" s="141">
        <f t="shared" ref="M168:M175" si="150">F168*K168</f>
        <v>0</v>
      </c>
      <c r="N168" s="141">
        <f t="shared" ref="N168:N175" si="151">G168*K168</f>
        <v>0</v>
      </c>
      <c r="O168" s="141">
        <f t="shared" ref="O168:O175" si="152">H168*K168</f>
        <v>0</v>
      </c>
      <c r="P168" s="141">
        <f t="shared" ref="P168:P175" si="153">L168-O168</f>
        <v>66239.020000000004</v>
      </c>
      <c r="Q168" s="142">
        <f t="shared" si="119"/>
        <v>0</v>
      </c>
    </row>
    <row r="169" s="6" customFormat="1" ht="26.399999999999999">
      <c r="A169" s="135" t="s">
        <v>369</v>
      </c>
      <c r="B169" s="135" t="s">
        <v>370</v>
      </c>
      <c r="C169" s="136" t="s">
        <v>371</v>
      </c>
      <c r="D169" s="137" t="s">
        <v>264</v>
      </c>
      <c r="E169" s="138">
        <v>1110</v>
      </c>
      <c r="F169" s="138">
        <v>0</v>
      </c>
      <c r="G169" s="138"/>
      <c r="H169" s="138">
        <f t="shared" si="97"/>
        <v>0</v>
      </c>
      <c r="I169" s="138">
        <f t="shared" si="98"/>
        <v>1110</v>
      </c>
      <c r="J169" s="140">
        <v>33.909999999999997</v>
      </c>
      <c r="K169" s="141">
        <f t="shared" si="148"/>
        <v>41.399999999999999</v>
      </c>
      <c r="L169" s="141">
        <f t="shared" si="149"/>
        <v>45954</v>
      </c>
      <c r="M169" s="141">
        <f t="shared" si="150"/>
        <v>0</v>
      </c>
      <c r="N169" s="141">
        <f t="shared" si="151"/>
        <v>0</v>
      </c>
      <c r="O169" s="141">
        <f t="shared" si="152"/>
        <v>0</v>
      </c>
      <c r="P169" s="141">
        <f t="shared" si="153"/>
        <v>45954</v>
      </c>
      <c r="Q169" s="142">
        <f t="shared" si="119"/>
        <v>0</v>
      </c>
    </row>
    <row r="170" s="6" customFormat="1" ht="13.199999999999999">
      <c r="A170" s="135" t="s">
        <v>372</v>
      </c>
      <c r="B170" s="135" t="s">
        <v>373</v>
      </c>
      <c r="C170" s="136" t="s">
        <v>374</v>
      </c>
      <c r="D170" s="137" t="s">
        <v>264</v>
      </c>
      <c r="E170" s="138">
        <v>2709.5900000000001</v>
      </c>
      <c r="F170" s="138">
        <v>0</v>
      </c>
      <c r="G170" s="138"/>
      <c r="H170" s="138">
        <f t="shared" si="97"/>
        <v>0</v>
      </c>
      <c r="I170" s="138">
        <f t="shared" si="98"/>
        <v>2709.5900000000001</v>
      </c>
      <c r="J170" s="140">
        <v>1.5</v>
      </c>
      <c r="K170" s="141">
        <f t="shared" si="148"/>
        <v>1.8300000000000001</v>
      </c>
      <c r="L170" s="141">
        <f t="shared" si="149"/>
        <v>4958.54</v>
      </c>
      <c r="M170" s="141">
        <f t="shared" si="150"/>
        <v>0</v>
      </c>
      <c r="N170" s="141">
        <f t="shared" si="151"/>
        <v>0</v>
      </c>
      <c r="O170" s="141">
        <f t="shared" si="152"/>
        <v>0</v>
      </c>
      <c r="P170" s="141">
        <f t="shared" si="153"/>
        <v>4958.54</v>
      </c>
      <c r="Q170" s="142">
        <f t="shared" si="119"/>
        <v>0</v>
      </c>
    </row>
    <row r="171" s="6" customFormat="1" ht="13.199999999999999">
      <c r="A171" s="135" t="s">
        <v>375</v>
      </c>
      <c r="B171" s="135" t="s">
        <v>376</v>
      </c>
      <c r="C171" s="136" t="s">
        <v>377</v>
      </c>
      <c r="D171" s="137" t="s">
        <v>80</v>
      </c>
      <c r="E171" s="138">
        <v>3257.8699999999999</v>
      </c>
      <c r="F171" s="138">
        <v>0</v>
      </c>
      <c r="G171" s="138"/>
      <c r="H171" s="138">
        <f t="shared" si="97"/>
        <v>0</v>
      </c>
      <c r="I171" s="138">
        <f t="shared" si="98"/>
        <v>3257.8699999999999</v>
      </c>
      <c r="J171" s="140">
        <v>3.5600000000000001</v>
      </c>
      <c r="K171" s="141">
        <f t="shared" si="148"/>
        <v>4.3399999999999999</v>
      </c>
      <c r="L171" s="141">
        <f t="shared" si="149"/>
        <v>14139.15</v>
      </c>
      <c r="M171" s="141">
        <f t="shared" si="150"/>
        <v>0</v>
      </c>
      <c r="N171" s="141">
        <f t="shared" si="151"/>
        <v>0</v>
      </c>
      <c r="O171" s="141">
        <f t="shared" si="152"/>
        <v>0</v>
      </c>
      <c r="P171" s="141">
        <f t="shared" si="153"/>
        <v>14139.15</v>
      </c>
      <c r="Q171" s="142">
        <f t="shared" si="119"/>
        <v>0</v>
      </c>
    </row>
    <row r="172" s="6" customFormat="1" ht="26.399999999999999">
      <c r="A172" s="135" t="s">
        <v>378</v>
      </c>
      <c r="B172" s="135" t="s">
        <v>379</v>
      </c>
      <c r="C172" s="136" t="s">
        <v>380</v>
      </c>
      <c r="D172" s="137" t="s">
        <v>89</v>
      </c>
      <c r="E172" s="138">
        <v>228.05000000000001</v>
      </c>
      <c r="F172" s="138">
        <v>0</v>
      </c>
      <c r="G172" s="138"/>
      <c r="H172" s="138">
        <f t="shared" si="97"/>
        <v>0</v>
      </c>
      <c r="I172" s="138">
        <f t="shared" si="98"/>
        <v>228.05000000000001</v>
      </c>
      <c r="J172" s="140">
        <v>665.60000000000002</v>
      </c>
      <c r="K172" s="141">
        <f t="shared" si="148"/>
        <v>812.75999999999999</v>
      </c>
      <c r="L172" s="141">
        <f t="shared" si="149"/>
        <v>185349.91</v>
      </c>
      <c r="M172" s="141">
        <f t="shared" si="150"/>
        <v>0</v>
      </c>
      <c r="N172" s="141">
        <f t="shared" si="151"/>
        <v>0</v>
      </c>
      <c r="O172" s="141">
        <f t="shared" si="152"/>
        <v>0</v>
      </c>
      <c r="P172" s="141">
        <f t="shared" si="153"/>
        <v>185349.91</v>
      </c>
      <c r="Q172" s="142">
        <f t="shared" si="119"/>
        <v>0</v>
      </c>
    </row>
    <row r="173" s="6" customFormat="1" ht="13.199999999999999">
      <c r="A173" s="135" t="s">
        <v>381</v>
      </c>
      <c r="B173" s="135" t="s">
        <v>382</v>
      </c>
      <c r="C173" s="136" t="s">
        <v>383</v>
      </c>
      <c r="D173" s="137" t="s">
        <v>80</v>
      </c>
      <c r="E173" s="138">
        <v>1344</v>
      </c>
      <c r="F173" s="138">
        <v>0</v>
      </c>
      <c r="G173" s="138"/>
      <c r="H173" s="138">
        <f t="shared" ref="H173:H180" si="154">F173+G173</f>
        <v>0</v>
      </c>
      <c r="I173" s="138">
        <f t="shared" ref="I173:I180" si="155">E173-H173</f>
        <v>1344</v>
      </c>
      <c r="J173" s="140">
        <v>24.859999999999999</v>
      </c>
      <c r="K173" s="141">
        <f t="shared" si="148"/>
        <v>30.350000000000001</v>
      </c>
      <c r="L173" s="141">
        <f t="shared" si="149"/>
        <v>40790.400000000001</v>
      </c>
      <c r="M173" s="141">
        <f t="shared" si="150"/>
        <v>0</v>
      </c>
      <c r="N173" s="141">
        <f t="shared" si="151"/>
        <v>0</v>
      </c>
      <c r="O173" s="141">
        <f t="shared" si="152"/>
        <v>0</v>
      </c>
      <c r="P173" s="141">
        <f t="shared" si="153"/>
        <v>40790.400000000001</v>
      </c>
      <c r="Q173" s="142">
        <f t="shared" si="119"/>
        <v>0</v>
      </c>
    </row>
    <row r="174" s="6" customFormat="1" ht="13.199999999999999">
      <c r="A174" s="135" t="s">
        <v>384</v>
      </c>
      <c r="B174" s="135" t="s">
        <v>385</v>
      </c>
      <c r="C174" s="136" t="s">
        <v>386</v>
      </c>
      <c r="D174" s="137" t="s">
        <v>62</v>
      </c>
      <c r="E174" s="138">
        <v>1</v>
      </c>
      <c r="F174" s="138">
        <v>0</v>
      </c>
      <c r="G174" s="138"/>
      <c r="H174" s="138">
        <f t="shared" si="154"/>
        <v>0</v>
      </c>
      <c r="I174" s="138">
        <f t="shared" si="155"/>
        <v>1</v>
      </c>
      <c r="J174" s="140">
        <v>4236.4200000000001</v>
      </c>
      <c r="K174" s="141">
        <f t="shared" si="148"/>
        <v>5173.0900000000001</v>
      </c>
      <c r="L174" s="141">
        <f t="shared" si="149"/>
        <v>5173.0900000000001</v>
      </c>
      <c r="M174" s="141">
        <f t="shared" si="150"/>
        <v>0</v>
      </c>
      <c r="N174" s="141">
        <f t="shared" si="151"/>
        <v>0</v>
      </c>
      <c r="O174" s="141">
        <f t="shared" si="152"/>
        <v>0</v>
      </c>
      <c r="P174" s="141">
        <f t="shared" si="153"/>
        <v>5173.0900000000001</v>
      </c>
      <c r="Q174" s="142">
        <f t="shared" si="119"/>
        <v>0</v>
      </c>
    </row>
    <row r="175" s="6" customFormat="1" ht="13.199999999999999">
      <c r="A175" s="135" t="s">
        <v>387</v>
      </c>
      <c r="B175" s="135" t="s">
        <v>388</v>
      </c>
      <c r="C175" s="136" t="s">
        <v>389</v>
      </c>
      <c r="D175" s="137" t="s">
        <v>390</v>
      </c>
      <c r="E175" s="138">
        <v>12677.27</v>
      </c>
      <c r="F175" s="138">
        <v>0</v>
      </c>
      <c r="G175" s="138"/>
      <c r="H175" s="138">
        <f t="shared" si="154"/>
        <v>0</v>
      </c>
      <c r="I175" s="138">
        <f t="shared" si="155"/>
        <v>12677.27</v>
      </c>
      <c r="J175" s="140">
        <v>0.46999999999999997</v>
      </c>
      <c r="K175" s="141">
        <f t="shared" si="148"/>
        <v>0.56999999999999995</v>
      </c>
      <c r="L175" s="141">
        <f t="shared" si="149"/>
        <v>7226.04</v>
      </c>
      <c r="M175" s="141">
        <f t="shared" si="150"/>
        <v>0</v>
      </c>
      <c r="N175" s="141">
        <f t="shared" si="151"/>
        <v>0</v>
      </c>
      <c r="O175" s="141">
        <f t="shared" si="152"/>
        <v>0</v>
      </c>
      <c r="P175" s="141">
        <f t="shared" si="153"/>
        <v>7226.04</v>
      </c>
      <c r="Q175" s="142">
        <f t="shared" si="119"/>
        <v>0</v>
      </c>
    </row>
    <row r="176" s="116" customFormat="1" ht="13.199999999999999">
      <c r="A176" s="117" t="s">
        <v>36</v>
      </c>
      <c r="B176" s="118"/>
      <c r="C176" s="119" t="s">
        <v>391</v>
      </c>
      <c r="D176" s="118"/>
      <c r="E176" s="143" t="s">
        <v>57</v>
      </c>
      <c r="F176" s="143"/>
      <c r="G176" s="143"/>
      <c r="H176" s="143"/>
      <c r="I176" s="120"/>
      <c r="J176" s="121" t="s">
        <v>57</v>
      </c>
      <c r="K176" s="123"/>
      <c r="L176" s="123">
        <f>L177</f>
        <v>27634.150000000001</v>
      </c>
      <c r="M176" s="123">
        <f t="shared" ref="M176:P176" si="156">M177</f>
        <v>0</v>
      </c>
      <c r="N176" s="123">
        <f t="shared" si="156"/>
        <v>0</v>
      </c>
      <c r="O176" s="123">
        <f t="shared" si="156"/>
        <v>0</v>
      </c>
      <c r="P176" s="123">
        <f t="shared" si="156"/>
        <v>27634.150000000001</v>
      </c>
      <c r="Q176" s="124">
        <f t="shared" si="119"/>
        <v>0</v>
      </c>
    </row>
    <row r="177" s="125" customFormat="1" ht="13.199999999999999">
      <c r="A177" s="126" t="s">
        <v>392</v>
      </c>
      <c r="B177" s="127"/>
      <c r="C177" s="128" t="s">
        <v>393</v>
      </c>
      <c r="D177" s="127"/>
      <c r="E177" s="129" t="s">
        <v>57</v>
      </c>
      <c r="F177" s="129"/>
      <c r="G177" s="129"/>
      <c r="H177" s="129"/>
      <c r="I177" s="130"/>
      <c r="J177" s="131" t="s">
        <v>57</v>
      </c>
      <c r="K177" s="133"/>
      <c r="L177" s="133">
        <f>SUM(L178:L180)</f>
        <v>27634.150000000001</v>
      </c>
      <c r="M177" s="133">
        <f t="shared" ref="M177:P177" si="157">SUM(M178:M180)</f>
        <v>0</v>
      </c>
      <c r="N177" s="133">
        <f t="shared" si="157"/>
        <v>0</v>
      </c>
      <c r="O177" s="133">
        <f t="shared" si="157"/>
        <v>0</v>
      </c>
      <c r="P177" s="133">
        <f t="shared" si="157"/>
        <v>27634.150000000001</v>
      </c>
      <c r="Q177" s="134">
        <f t="shared" si="119"/>
        <v>0</v>
      </c>
    </row>
    <row r="178" s="6" customFormat="1" ht="26.399999999999999">
      <c r="A178" s="135" t="s">
        <v>394</v>
      </c>
      <c r="B178" s="135" t="s">
        <v>395</v>
      </c>
      <c r="C178" s="136" t="s">
        <v>396</v>
      </c>
      <c r="D178" s="137" t="s">
        <v>316</v>
      </c>
      <c r="E178" s="138">
        <v>230</v>
      </c>
      <c r="F178" s="138">
        <v>0</v>
      </c>
      <c r="G178" s="138"/>
      <c r="H178" s="138">
        <f t="shared" si="154"/>
        <v>0</v>
      </c>
      <c r="I178" s="138">
        <f t="shared" si="155"/>
        <v>230</v>
      </c>
      <c r="J178" s="140">
        <v>68.489999999999995</v>
      </c>
      <c r="K178" s="141">
        <f t="shared" si="148"/>
        <v>83.629999999999995</v>
      </c>
      <c r="L178" s="141">
        <f t="shared" ref="L178:L180" si="158">TRUNC(E178*K178,2)</f>
        <v>19234.900000000001</v>
      </c>
      <c r="M178" s="141">
        <f t="shared" ref="M178:M180" si="159">F178*K178</f>
        <v>0</v>
      </c>
      <c r="N178" s="141">
        <f t="shared" ref="N178:N180" si="160">G178*K178</f>
        <v>0</v>
      </c>
      <c r="O178" s="141">
        <f t="shared" ref="O178:O180" si="161">H178*K178</f>
        <v>0</v>
      </c>
      <c r="P178" s="141">
        <f t="shared" ref="P178:P180" si="162">L178-O178</f>
        <v>19234.900000000001</v>
      </c>
      <c r="Q178" s="142">
        <f t="shared" si="119"/>
        <v>0</v>
      </c>
    </row>
    <row r="179" s="6" customFormat="1" ht="26.399999999999999">
      <c r="A179" s="135" t="s">
        <v>397</v>
      </c>
      <c r="B179" s="135" t="s">
        <v>398</v>
      </c>
      <c r="C179" s="136" t="s">
        <v>399</v>
      </c>
      <c r="D179" s="137" t="s">
        <v>62</v>
      </c>
      <c r="E179" s="138">
        <v>6</v>
      </c>
      <c r="F179" s="138">
        <v>0</v>
      </c>
      <c r="G179" s="138"/>
      <c r="H179" s="138">
        <f t="shared" si="154"/>
        <v>0</v>
      </c>
      <c r="I179" s="138">
        <f t="shared" si="155"/>
        <v>6</v>
      </c>
      <c r="J179" s="140">
        <v>569.95000000000005</v>
      </c>
      <c r="K179" s="141">
        <v>695.95500000000004</v>
      </c>
      <c r="L179" s="141">
        <f t="shared" si="158"/>
        <v>4175.7299999999996</v>
      </c>
      <c r="M179" s="141">
        <f t="shared" si="159"/>
        <v>0</v>
      </c>
      <c r="N179" s="141">
        <f t="shared" si="160"/>
        <v>0</v>
      </c>
      <c r="O179" s="141">
        <f t="shared" si="161"/>
        <v>0</v>
      </c>
      <c r="P179" s="141">
        <f t="shared" si="162"/>
        <v>4175.7299999999996</v>
      </c>
      <c r="Q179" s="142">
        <f t="shared" si="119"/>
        <v>0</v>
      </c>
    </row>
    <row r="180" s="6" customFormat="1" ht="26.399999999999999">
      <c r="A180" s="135" t="s">
        <v>400</v>
      </c>
      <c r="B180" s="135" t="s">
        <v>401</v>
      </c>
      <c r="C180" s="136" t="s">
        <v>402</v>
      </c>
      <c r="D180" s="137" t="s">
        <v>62</v>
      </c>
      <c r="E180" s="138">
        <v>6</v>
      </c>
      <c r="F180" s="138">
        <v>0</v>
      </c>
      <c r="G180" s="138"/>
      <c r="H180" s="138">
        <f t="shared" si="154"/>
        <v>0</v>
      </c>
      <c r="I180" s="138">
        <f t="shared" si="155"/>
        <v>6</v>
      </c>
      <c r="J180" s="140">
        <v>576.47000000000003</v>
      </c>
      <c r="K180" s="141">
        <f t="shared" si="148"/>
        <v>703.91999999999996</v>
      </c>
      <c r="L180" s="141">
        <f t="shared" si="158"/>
        <v>4223.5200000000004</v>
      </c>
      <c r="M180" s="141">
        <f t="shared" si="159"/>
        <v>0</v>
      </c>
      <c r="N180" s="141">
        <f t="shared" si="160"/>
        <v>0</v>
      </c>
      <c r="O180" s="141">
        <f t="shared" si="161"/>
        <v>0</v>
      </c>
      <c r="P180" s="141">
        <f t="shared" si="162"/>
        <v>4223.5200000000004</v>
      </c>
      <c r="Q180" s="142">
        <f t="shared" si="119"/>
        <v>0</v>
      </c>
    </row>
    <row r="181" s="202" customFormat="1" ht="13.199999999999999">
      <c r="A181" s="203"/>
      <c r="B181" s="204"/>
      <c r="C181" s="205" t="s">
        <v>403</v>
      </c>
      <c r="D181" s="206"/>
      <c r="E181" s="206"/>
      <c r="F181" s="206"/>
      <c r="G181" s="206"/>
      <c r="H181" s="206"/>
      <c r="I181" s="206"/>
      <c r="J181" s="206"/>
      <c r="K181" s="207"/>
      <c r="L181" s="208">
        <f>L12+L19+L41+L143+L176</f>
        <v>5689156.3754709512</v>
      </c>
      <c r="M181" s="208">
        <f t="shared" ref="M181:P181" si="163">M12+M19+M41+M143+M176</f>
        <v>3386141.1569174505</v>
      </c>
      <c r="N181" s="208">
        <f t="shared" si="163"/>
        <v>501754.96909808001</v>
      </c>
      <c r="O181" s="208">
        <f t="shared" si="163"/>
        <v>3887896.12601553</v>
      </c>
      <c r="P181" s="208">
        <f t="shared" si="163"/>
        <v>1801260.26687542</v>
      </c>
      <c r="Q181" s="209">
        <f t="shared" si="119"/>
        <v>0.68338710863676833</v>
      </c>
      <c r="R181" s="210"/>
    </row>
    <row r="182" ht="30.899999999999999" customHeight="1">
      <c r="A182" s="211"/>
      <c r="B182" s="212"/>
      <c r="C182" s="212"/>
      <c r="D182" s="212"/>
      <c r="E182" s="212"/>
      <c r="F182" s="212"/>
      <c r="G182" s="212"/>
      <c r="H182" s="212"/>
      <c r="I182" s="212"/>
      <c r="J182" s="212"/>
      <c r="K182" s="212"/>
      <c r="L182" s="212"/>
      <c r="M182" s="212"/>
      <c r="N182" s="212"/>
      <c r="O182" s="212"/>
      <c r="P182" s="212"/>
      <c r="Q182" s="213"/>
    </row>
    <row r="185" ht="12">
      <c r="L185" s="214"/>
      <c r="M185" s="214"/>
      <c r="N185" s="215"/>
      <c r="O185" s="214"/>
      <c r="P185" s="214"/>
    </row>
    <row r="187" ht="13.199999999999999">
      <c r="J187" s="216"/>
    </row>
  </sheetData>
  <mergeCells count="12">
    <mergeCell ref="A2:C3"/>
    <mergeCell ref="A5:J5"/>
    <mergeCell ref="A6:Q6"/>
    <mergeCell ref="A9:A10"/>
    <mergeCell ref="B9:B10"/>
    <mergeCell ref="C9:C10"/>
    <mergeCell ref="D9:I9"/>
    <mergeCell ref="K9:K10"/>
    <mergeCell ref="L9:P9"/>
    <mergeCell ref="A181:B181"/>
    <mergeCell ref="C181:K181"/>
    <mergeCell ref="A182:Q182"/>
  </mergeCells>
  <printOptions headings="0" gridLines="0" horizontalCentered="1"/>
  <pageMargins left="0" right="0" top="0.59055118110236193" bottom="0.78740157500000008" header="0.31496062992126" footer="0.31496062992126"/>
  <pageSetup paperSize="9" scale="45" fitToWidth="0" fitToHeight="0" pageOrder="downThenOver" orientation="landscape" usePrinterDefaults="1" blackAndWhite="0" draft="0" cellComments="none" useFirstPageNumber="0" errors="displayed" horizontalDpi="600" verticalDpi="600" copies="1"/>
  <headerFooter/>
  <rowBreaks count="1" manualBreakCount="1">
    <brk id="65" man="1" max="16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tabColor rgb="FF00B050"/>
    <outlinePr applyStyles="0" summaryBelow="1" summaryRight="1" showOutlineSymbols="1"/>
    <pageSetUpPr autoPageBreaks="1" fitToPage="0"/>
  </sheetPr>
  <sheetViews>
    <sheetView zoomScale="80" workbookViewId="0">
      <selection activeCell="B15" activeCellId="0" sqref="B15:C15"/>
    </sheetView>
  </sheetViews>
  <sheetFormatPr defaultColWidth="9.33203125" defaultRowHeight="13.199999999999999"/>
  <cols>
    <col customWidth="1" min="1" max="1" style="217" width="14.109375"/>
    <col customWidth="1" min="2" max="2" style="217" width="70.33203125"/>
    <col bestFit="1" customWidth="1" min="3" max="3" style="218" width="17"/>
    <col bestFit="1" customWidth="1" min="4" max="4" style="217" width="25.44140625"/>
    <col customWidth="1" min="5" max="5" style="217" width="22"/>
    <col customWidth="1" min="6" max="6" style="217" width="20"/>
    <col min="7" max="16384" style="217" width="9.33203125"/>
  </cols>
  <sheetData>
    <row r="1" ht="12.75" customHeight="1">
      <c r="A1" s="219" t="s">
        <v>0</v>
      </c>
      <c r="B1" s="219"/>
      <c r="C1" s="219"/>
      <c r="D1" s="220"/>
      <c r="E1" s="221"/>
      <c r="F1" s="221"/>
      <c r="G1" s="221"/>
      <c r="H1" s="221"/>
      <c r="I1" s="222"/>
      <c r="J1" s="223"/>
      <c r="K1" s="223"/>
      <c r="L1" s="223"/>
      <c r="M1" s="223"/>
    </row>
    <row r="2">
      <c r="A2" s="219"/>
      <c r="B2" s="219"/>
      <c r="C2" s="219"/>
      <c r="D2" s="220"/>
      <c r="E2" s="221"/>
      <c r="F2" s="221"/>
      <c r="G2" s="221"/>
      <c r="H2" s="221"/>
      <c r="I2" s="222"/>
      <c r="J2" s="223"/>
      <c r="K2" s="223"/>
      <c r="L2" s="223"/>
      <c r="M2" s="223"/>
    </row>
    <row r="3">
      <c r="A3" s="219"/>
      <c r="B3" s="219"/>
      <c r="C3" s="219"/>
      <c r="D3" s="220"/>
      <c r="E3" s="224"/>
      <c r="F3" s="224"/>
      <c r="G3" s="224"/>
      <c r="H3" s="224"/>
      <c r="I3" s="222"/>
      <c r="J3" s="223"/>
      <c r="K3" s="223"/>
      <c r="L3" s="223"/>
      <c r="M3" s="223"/>
    </row>
    <row r="4" ht="29.25" customHeight="1">
      <c r="A4" s="219" t="s">
        <v>404</v>
      </c>
      <c r="B4" s="219"/>
      <c r="C4" s="219"/>
      <c r="D4" s="220"/>
      <c r="E4" s="221"/>
      <c r="F4" s="221"/>
      <c r="G4" s="221"/>
      <c r="H4" s="221"/>
      <c r="I4" s="221"/>
      <c r="J4" s="223"/>
      <c r="K4" s="223"/>
      <c r="L4" s="223"/>
      <c r="M4" s="223"/>
    </row>
    <row r="5" ht="15.6">
      <c r="A5" s="225" t="s">
        <v>405</v>
      </c>
      <c r="B5" s="225"/>
      <c r="C5" s="225"/>
      <c r="D5" s="225"/>
      <c r="E5" s="226"/>
      <c r="F5" s="226"/>
      <c r="G5" s="226"/>
      <c r="H5" s="226"/>
      <c r="I5" s="226"/>
      <c r="J5" s="226"/>
      <c r="K5" s="226"/>
      <c r="L5" s="226"/>
      <c r="M5" s="226"/>
    </row>
    <row r="6" ht="15.75" customHeight="1">
      <c r="A6" s="227" t="s">
        <v>10</v>
      </c>
      <c r="B6" s="228" t="s">
        <v>11</v>
      </c>
      <c r="C6" s="229" t="s">
        <v>406</v>
      </c>
      <c r="D6" s="229">
        <f>'BOLETIM DE MEDIÇÃO'!G7</f>
        <v>14</v>
      </c>
      <c r="E6" s="230"/>
      <c r="F6" s="222"/>
      <c r="G6" s="222"/>
      <c r="H6" s="222"/>
      <c r="I6" s="231"/>
      <c r="J6" s="223"/>
      <c r="K6" s="223"/>
      <c r="L6" s="223"/>
      <c r="M6" s="231"/>
    </row>
    <row r="7" ht="21" customHeight="1">
      <c r="A7" s="227" t="s">
        <v>42</v>
      </c>
      <c r="B7" s="227" t="s">
        <v>407</v>
      </c>
      <c r="C7" s="227" t="s">
        <v>408</v>
      </c>
      <c r="D7" s="232" t="str">
        <f>'BOLETIM DE MEDIÇÃO'!G8</f>
        <v xml:space="preserve">10/08/2026 a31/08/2026</v>
      </c>
      <c r="E7" s="233"/>
      <c r="F7" s="233"/>
      <c r="G7" s="233"/>
      <c r="H7" s="233"/>
      <c r="I7" s="233"/>
      <c r="J7" s="233"/>
      <c r="K7" s="233"/>
      <c r="L7" s="233"/>
      <c r="M7" s="233"/>
    </row>
    <row r="10" ht="14.4">
      <c r="B10" s="234" t="s">
        <v>409</v>
      </c>
      <c r="C10" s="235">
        <f>RESUMO!C21</f>
        <v>5689156.3754709503</v>
      </c>
    </row>
    <row r="11" ht="14.4">
      <c r="B11" s="236" t="s">
        <v>410</v>
      </c>
      <c r="C11" s="237">
        <f>RESUMO!C15</f>
        <v>197044.93999999997</v>
      </c>
    </row>
    <row r="12" ht="14.4">
      <c r="B12" s="236" t="s">
        <v>411</v>
      </c>
      <c r="C12" s="237">
        <f>C10-C11</f>
        <v>5492111.4354709499</v>
      </c>
    </row>
    <row r="13" ht="14.4">
      <c r="B13" s="238" t="s">
        <v>412</v>
      </c>
      <c r="C13" s="239">
        <f>C11/C12</f>
        <v>3.5877811715068257e-002</v>
      </c>
    </row>
    <row r="14" ht="14.4">
      <c r="B14" s="240"/>
      <c r="C14" s="241"/>
    </row>
    <row r="15" ht="14.4">
      <c r="B15" s="242" t="s">
        <v>413</v>
      </c>
      <c r="C15" s="242"/>
    </row>
    <row r="16" ht="14.4">
      <c r="B16" s="238" t="s">
        <v>414</v>
      </c>
      <c r="C16" s="243">
        <f>'BOLETIM DE MEDIÇÃO'!N181-'BOLETIM DE MEDIÇÃO'!N13</f>
        <v>484375.60539008002</v>
      </c>
      <c r="D16" s="244"/>
      <c r="F16" s="245"/>
    </row>
    <row r="17" ht="14.4">
      <c r="B17" s="236" t="s">
        <v>415</v>
      </c>
      <c r="C17" s="246">
        <f>C16/C12</f>
        <v>8.8194788303406796e-002</v>
      </c>
      <c r="D17" s="244"/>
    </row>
    <row r="24">
      <c r="C24" s="247"/>
    </row>
  </sheetData>
  <mergeCells count="5">
    <mergeCell ref="A1:C3"/>
    <mergeCell ref="D1:D4"/>
    <mergeCell ref="A4:C4"/>
    <mergeCell ref="A5:D5"/>
    <mergeCell ref="B15:C15"/>
  </mergeCells>
  <printOptions headings="0" gridLines="0"/>
  <pageMargins left="1.1023622047244095" right="0.51181102362204722" top="1.5748031496062991" bottom="0.78740157480314954" header="0.31496062992125984" footer="0.31496062992125984"/>
  <pageSetup paperSize="9" scale="73" fitToWidth="1" fitToHeight="1" pageOrder="downThenOver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pageBreakPreview" topLeftCell="A12" zoomScale="115" workbookViewId="0">
      <selection activeCell="B41" activeCellId="0" sqref="B41"/>
    </sheetView>
  </sheetViews>
  <sheetFormatPr defaultColWidth="9.33203125" defaultRowHeight="13.199999999999999"/>
  <cols>
    <col customWidth="1" min="1" max="1" style="217" width="14.109375"/>
    <col customWidth="1" min="2" max="2" style="217" width="64"/>
    <col bestFit="1" customWidth="1" min="3" max="3" style="218" width="22.44140625"/>
    <col customWidth="1" min="4" max="4" style="217" width="23"/>
    <col customWidth="1" min="5" max="5" style="217" width="22"/>
    <col bestFit="1" customWidth="1" min="6" max="6" style="217" width="12.44140625"/>
    <col min="7" max="16384" style="217" width="9.33203125"/>
  </cols>
  <sheetData>
    <row r="1" ht="12.75" customHeight="1">
      <c r="A1" s="248" t="s">
        <v>0</v>
      </c>
      <c r="B1" s="248"/>
      <c r="C1" s="248"/>
      <c r="D1" s="249"/>
      <c r="E1" s="250"/>
      <c r="F1" s="250"/>
      <c r="G1" s="250"/>
      <c r="H1" s="250"/>
      <c r="I1" s="222"/>
      <c r="J1" s="223"/>
      <c r="K1" s="223"/>
      <c r="L1" s="223"/>
      <c r="M1" s="223"/>
    </row>
    <row r="2">
      <c r="A2" s="248"/>
      <c r="B2" s="248"/>
      <c r="C2" s="248"/>
      <c r="D2" s="249"/>
      <c r="E2" s="250"/>
      <c r="F2" s="250"/>
      <c r="G2" s="250"/>
      <c r="H2" s="250"/>
      <c r="I2" s="222"/>
      <c r="J2" s="223"/>
      <c r="K2" s="223"/>
      <c r="L2" s="223"/>
      <c r="M2" s="223"/>
    </row>
    <row r="3">
      <c r="A3" s="248"/>
      <c r="B3" s="248"/>
      <c r="C3" s="248"/>
      <c r="D3" s="249"/>
      <c r="E3" s="251"/>
      <c r="F3" s="251"/>
      <c r="G3" s="251"/>
      <c r="H3" s="251"/>
      <c r="I3" s="222"/>
      <c r="J3" s="223"/>
      <c r="K3" s="223"/>
      <c r="L3" s="223"/>
      <c r="M3" s="223"/>
    </row>
    <row r="4" ht="29.25" customHeight="1">
      <c r="A4" s="248" t="s">
        <v>404</v>
      </c>
      <c r="B4" s="248"/>
      <c r="C4" s="248"/>
      <c r="D4" s="249"/>
      <c r="E4" s="250"/>
      <c r="F4" s="250"/>
      <c r="G4" s="250"/>
      <c r="H4" s="250"/>
      <c r="I4" s="250"/>
      <c r="J4" s="223"/>
      <c r="K4" s="223"/>
      <c r="L4" s="223"/>
      <c r="M4" s="223"/>
    </row>
    <row r="5" ht="15.6">
      <c r="A5" s="252" t="s">
        <v>416</v>
      </c>
      <c r="B5" s="252"/>
      <c r="C5" s="252"/>
      <c r="D5" s="252"/>
      <c r="E5" s="253"/>
      <c r="F5" s="253"/>
      <c r="G5" s="253"/>
      <c r="H5" s="253"/>
      <c r="I5" s="253"/>
      <c r="J5" s="253"/>
      <c r="K5" s="253"/>
      <c r="L5" s="253"/>
      <c r="M5" s="253"/>
    </row>
    <row r="6" ht="15.75" customHeight="1">
      <c r="A6" s="254" t="s">
        <v>10</v>
      </c>
      <c r="B6" s="255" t="s">
        <v>11</v>
      </c>
      <c r="C6" s="229" t="s">
        <v>406</v>
      </c>
      <c r="D6" s="229">
        <f>'BOLETIM DE MEDIÇÃO'!G7</f>
        <v>14</v>
      </c>
      <c r="E6" s="230"/>
      <c r="F6" s="222"/>
      <c r="G6" s="222"/>
      <c r="H6" s="222"/>
      <c r="I6" s="256"/>
      <c r="J6" s="223"/>
      <c r="K6" s="223"/>
      <c r="L6" s="223"/>
      <c r="M6" s="256"/>
    </row>
    <row r="7" ht="21" customHeight="1">
      <c r="A7" s="254" t="s">
        <v>42</v>
      </c>
      <c r="B7" s="254" t="s">
        <v>407</v>
      </c>
      <c r="C7" s="257" t="s">
        <v>408</v>
      </c>
      <c r="D7" s="258" t="str">
        <f>'BOLETIM DE MEDIÇÃO'!G8</f>
        <v xml:space="preserve">10/08/2026 a31/08/2026</v>
      </c>
      <c r="E7" s="259"/>
      <c r="F7" s="259"/>
      <c r="G7" s="259"/>
      <c r="H7" s="259"/>
      <c r="I7" s="259"/>
      <c r="J7" s="259"/>
      <c r="K7" s="259"/>
      <c r="L7" s="259"/>
      <c r="M7" s="259"/>
    </row>
    <row r="8">
      <c r="G8" s="217" t="s">
        <v>417</v>
      </c>
    </row>
    <row r="35">
      <c r="A35" s="260" t="s">
        <v>418</v>
      </c>
      <c r="B35" s="260"/>
      <c r="C35" s="260"/>
    </row>
    <row r="36" ht="26.399999999999999">
      <c r="A36" s="261" t="s">
        <v>191</v>
      </c>
      <c r="B36" s="262">
        <v>13451.379999999999</v>
      </c>
      <c r="C36" s="263" t="s">
        <v>419</v>
      </c>
    </row>
    <row r="37" ht="26.399999999999999">
      <c r="A37" s="261" t="s">
        <v>201</v>
      </c>
      <c r="B37" s="262">
        <v>12171.83</v>
      </c>
      <c r="C37" s="263" t="s">
        <v>419</v>
      </c>
    </row>
    <row r="38" ht="26.399999999999999">
      <c r="A38" s="261" t="s">
        <v>212</v>
      </c>
      <c r="B38" s="262">
        <v>13142.09</v>
      </c>
      <c r="C38" s="263" t="s">
        <v>419</v>
      </c>
    </row>
    <row r="39" ht="26.399999999999999">
      <c r="A39" s="261" t="s">
        <v>420</v>
      </c>
      <c r="B39" s="262">
        <f>9774.71*0.7</f>
        <v>6842.2969999999987</v>
      </c>
      <c r="C39" s="263" t="s">
        <v>419</v>
      </c>
    </row>
    <row r="40" ht="26.399999999999999">
      <c r="A40" s="261" t="s">
        <v>421</v>
      </c>
      <c r="B40" s="262">
        <v>9774.7070000000003</v>
      </c>
      <c r="C40" s="263" t="s">
        <v>419</v>
      </c>
    </row>
    <row r="41">
      <c r="A41" s="261"/>
      <c r="B41" s="261"/>
      <c r="C41" s="264"/>
    </row>
  </sheetData>
  <mergeCells count="5">
    <mergeCell ref="A1:C3"/>
    <mergeCell ref="D1:D4"/>
    <mergeCell ref="A4:C4"/>
    <mergeCell ref="A5:D5"/>
    <mergeCell ref="A35:C35"/>
  </mergeCells>
  <printOptions headings="0" gridLines="0"/>
  <pageMargins left="0.511811024" right="0.511811024" top="0.78740157500000008" bottom="0.78740157500000008" header="0.31496062000000008" footer="0.31496062000000008"/>
  <pageSetup paperSize="9" scale="71" fitToWidth="1" fitToHeight="1" pageOrder="downThenOver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view="pageBreakPreview" topLeftCell="A4" zoomScale="100" workbookViewId="0">
      <selection activeCell="D9" activeCellId="0" sqref="D9"/>
    </sheetView>
  </sheetViews>
  <sheetFormatPr defaultRowHeight="13.199999999999999"/>
  <cols>
    <col customWidth="1" min="1" max="1" width="9.44140625"/>
    <col customWidth="1" min="2" max="2" width="6.6640625"/>
    <col customWidth="1" min="3" max="4" width="12.44140625"/>
    <col customWidth="1" min="5" max="5" width="12"/>
    <col customWidth="1" min="6" max="6" width="15.109375"/>
    <col customWidth="1" min="7" max="7" width="14.44140625"/>
    <col customWidth="1" min="8" max="9" width="15.109375"/>
  </cols>
  <sheetData>
    <row r="1" ht="58.950000000000003" customHeight="1">
      <c r="A1" s="265"/>
      <c r="B1" s="266"/>
      <c r="C1" s="267"/>
      <c r="D1" s="268" t="s">
        <v>422</v>
      </c>
      <c r="E1" s="266"/>
      <c r="F1" s="269"/>
      <c r="G1" s="270"/>
      <c r="H1" s="271"/>
      <c r="I1" s="270"/>
    </row>
    <row r="2" ht="19.199999999999999" customHeight="1">
      <c r="A2" s="272" t="s">
        <v>423</v>
      </c>
      <c r="B2" s="272"/>
      <c r="C2" s="273" t="s">
        <v>424</v>
      </c>
      <c r="D2" s="273"/>
      <c r="E2" s="273"/>
      <c r="F2" s="274"/>
      <c r="G2" s="266"/>
      <c r="H2" s="266"/>
      <c r="I2" s="267"/>
    </row>
    <row r="3" ht="18" customHeight="1">
      <c r="A3" s="272" t="s">
        <v>425</v>
      </c>
      <c r="B3" s="272"/>
      <c r="C3" s="273" t="s">
        <v>426</v>
      </c>
      <c r="D3" s="273"/>
      <c r="E3" s="273"/>
      <c r="F3" s="275" t="s">
        <v>427</v>
      </c>
      <c r="G3" s="276" t="s">
        <v>428</v>
      </c>
      <c r="H3" s="276"/>
      <c r="I3" s="276"/>
    </row>
    <row r="4" ht="19.199999999999999" customHeight="1">
      <c r="A4" s="272" t="s">
        <v>429</v>
      </c>
      <c r="B4" s="272"/>
      <c r="C4" s="273" t="s">
        <v>430</v>
      </c>
      <c r="D4" s="273"/>
      <c r="E4" s="273"/>
      <c r="F4" s="277" t="s">
        <v>431</v>
      </c>
      <c r="G4" s="278" t="s">
        <v>432</v>
      </c>
      <c r="H4" s="279"/>
      <c r="I4" s="280"/>
    </row>
    <row r="5" ht="16.5" customHeight="1">
      <c r="A5" s="272" t="s">
        <v>433</v>
      </c>
      <c r="B5" s="272"/>
      <c r="C5" s="281" t="s">
        <v>434</v>
      </c>
      <c r="D5" s="281"/>
      <c r="E5" s="272" t="s">
        <v>435</v>
      </c>
      <c r="F5" s="282" t="s">
        <v>436</v>
      </c>
      <c r="G5" s="283"/>
      <c r="H5" s="284" t="s">
        <v>437</v>
      </c>
      <c r="I5" s="285"/>
    </row>
    <row r="6" ht="14.25" customHeight="1">
      <c r="A6" s="272"/>
      <c r="B6" s="272"/>
      <c r="C6" s="272" t="s">
        <v>438</v>
      </c>
      <c r="D6" s="272" t="s">
        <v>439</v>
      </c>
      <c r="E6" s="272"/>
      <c r="F6" s="272" t="s">
        <v>438</v>
      </c>
      <c r="G6" s="272" t="s">
        <v>439</v>
      </c>
      <c r="H6" s="272" t="s">
        <v>438</v>
      </c>
      <c r="I6" s="272" t="s">
        <v>439</v>
      </c>
    </row>
    <row r="7" ht="14.25" customHeight="1">
      <c r="A7" s="286" t="s">
        <v>440</v>
      </c>
      <c r="B7" s="286"/>
      <c r="C7" s="286">
        <v>0</v>
      </c>
      <c r="D7" s="286">
        <v>11.949999999999999</v>
      </c>
      <c r="E7" s="286">
        <v>0</v>
      </c>
      <c r="F7" s="286">
        <f t="shared" ref="F7:F24" si="164">E7*C7</f>
        <v>0</v>
      </c>
      <c r="G7" s="286">
        <f>F7*D7</f>
        <v>0</v>
      </c>
      <c r="H7" s="286">
        <f>F7</f>
        <v>0</v>
      </c>
      <c r="I7" s="286">
        <f>G7</f>
        <v>0</v>
      </c>
      <c r="K7" s="286"/>
    </row>
    <row r="8" ht="14.25" customHeight="1">
      <c r="A8" s="286" t="s">
        <v>441</v>
      </c>
      <c r="B8" s="286"/>
      <c r="C8" s="286">
        <v>21.100000000000001</v>
      </c>
      <c r="D8" s="286">
        <v>18.359999999999999</v>
      </c>
      <c r="E8" s="286">
        <v>10</v>
      </c>
      <c r="F8" s="286">
        <f t="shared" si="164"/>
        <v>211</v>
      </c>
      <c r="G8" s="286">
        <f t="shared" ref="G8:G24" si="165">D8*E8</f>
        <v>183.59999999999999</v>
      </c>
      <c r="H8" s="286">
        <f t="shared" ref="H8:I24" si="166">H7+F8</f>
        <v>211</v>
      </c>
      <c r="I8" s="286">
        <f>I7+G8</f>
        <v>183.59999999999999</v>
      </c>
      <c r="K8" s="286"/>
    </row>
    <row r="9" ht="14.25" customHeight="1">
      <c r="A9" s="286" t="s">
        <v>442</v>
      </c>
      <c r="B9" s="286"/>
      <c r="C9" s="286">
        <v>18.170000000000002</v>
      </c>
      <c r="D9" s="286">
        <v>21.640000000000001</v>
      </c>
      <c r="E9" s="286">
        <v>10</v>
      </c>
      <c r="F9" s="286">
        <f t="shared" si="164"/>
        <v>181.70000000000002</v>
      </c>
      <c r="G9" s="286">
        <f t="shared" si="165"/>
        <v>216.40000000000001</v>
      </c>
      <c r="H9" s="286">
        <f t="shared" si="166"/>
        <v>392.70000000000005</v>
      </c>
      <c r="I9" s="286">
        <f t="shared" si="166"/>
        <v>400</v>
      </c>
      <c r="K9" s="286"/>
    </row>
    <row r="10" ht="14.25" customHeight="1">
      <c r="A10" s="286" t="s">
        <v>443</v>
      </c>
      <c r="B10" s="286"/>
      <c r="C10" s="286">
        <v>15.289999999999999</v>
      </c>
      <c r="D10" s="286">
        <v>15.25</v>
      </c>
      <c r="E10" s="286">
        <v>10</v>
      </c>
      <c r="F10" s="286">
        <f t="shared" si="164"/>
        <v>152.89999999999998</v>
      </c>
      <c r="G10" s="286">
        <f t="shared" si="165"/>
        <v>152.5</v>
      </c>
      <c r="H10" s="286">
        <f t="shared" si="166"/>
        <v>545.60000000000002</v>
      </c>
      <c r="I10" s="286">
        <f t="shared" si="166"/>
        <v>552.5</v>
      </c>
      <c r="K10" s="286"/>
    </row>
    <row r="11" ht="14.25" customHeight="1">
      <c r="A11" s="287" t="s">
        <v>444</v>
      </c>
      <c r="B11" s="288"/>
      <c r="C11" s="286">
        <v>14.18</v>
      </c>
      <c r="D11" s="286">
        <v>2.1800000000000002</v>
      </c>
      <c r="E11" s="286">
        <v>10</v>
      </c>
      <c r="F11" s="286">
        <f t="shared" si="164"/>
        <v>141.80000000000001</v>
      </c>
      <c r="G11" s="286">
        <f t="shared" si="165"/>
        <v>21.800000000000001</v>
      </c>
      <c r="H11" s="286">
        <f t="shared" si="166"/>
        <v>687.40000000000009</v>
      </c>
      <c r="I11" s="286">
        <f t="shared" si="166"/>
        <v>574.29999999999995</v>
      </c>
      <c r="K11" s="286"/>
    </row>
    <row r="12" ht="14.25" customHeight="1">
      <c r="A12" s="287" t="s">
        <v>445</v>
      </c>
      <c r="B12" s="288"/>
      <c r="C12" s="286">
        <v>18.219999999999999</v>
      </c>
      <c r="D12" s="286">
        <v>2.7799999999999998</v>
      </c>
      <c r="E12" s="286">
        <v>10</v>
      </c>
      <c r="F12" s="286">
        <f t="shared" si="164"/>
        <v>182.19999999999999</v>
      </c>
      <c r="G12" s="286">
        <f t="shared" si="165"/>
        <v>27.799999999999997</v>
      </c>
      <c r="H12" s="286">
        <f t="shared" si="166"/>
        <v>869.60000000000014</v>
      </c>
      <c r="I12" s="286">
        <f t="shared" si="166"/>
        <v>602.09999999999991</v>
      </c>
      <c r="K12" s="286"/>
    </row>
    <row r="13" ht="14.25" customHeight="1">
      <c r="A13" s="287" t="s">
        <v>446</v>
      </c>
      <c r="B13" s="288"/>
      <c r="C13" s="286">
        <v>15.119999999999999</v>
      </c>
      <c r="D13" s="286">
        <v>0.56000000000000005</v>
      </c>
      <c r="E13" s="286">
        <v>10</v>
      </c>
      <c r="F13" s="286">
        <f t="shared" si="164"/>
        <v>151.19999999999999</v>
      </c>
      <c r="G13" s="286">
        <f t="shared" si="165"/>
        <v>5.6000000000000005</v>
      </c>
      <c r="H13" s="286">
        <f t="shared" si="166"/>
        <v>1020.8000000000002</v>
      </c>
      <c r="I13" s="286">
        <f t="shared" si="166"/>
        <v>607.69999999999993</v>
      </c>
      <c r="K13" s="286"/>
    </row>
    <row r="14" ht="14.25" customHeight="1">
      <c r="A14" s="287" t="s">
        <v>447</v>
      </c>
      <c r="B14" s="288"/>
      <c r="C14" s="286">
        <v>18.140000000000001</v>
      </c>
      <c r="D14" s="286">
        <v>1.123</v>
      </c>
      <c r="E14" s="286">
        <v>10</v>
      </c>
      <c r="F14" s="286">
        <f t="shared" si="164"/>
        <v>181.40000000000001</v>
      </c>
      <c r="G14" s="286">
        <f t="shared" si="165"/>
        <v>11.23</v>
      </c>
      <c r="H14" s="286">
        <f t="shared" si="166"/>
        <v>1202.2000000000003</v>
      </c>
      <c r="I14" s="286">
        <f t="shared" si="166"/>
        <v>618.92999999999995</v>
      </c>
      <c r="K14" s="286"/>
    </row>
    <row r="15" ht="14.25" customHeight="1">
      <c r="A15" s="287" t="s">
        <v>448</v>
      </c>
      <c r="B15" s="288"/>
      <c r="C15" s="286">
        <v>11.65</v>
      </c>
      <c r="D15" s="286">
        <v>0.28000000000000003</v>
      </c>
      <c r="E15" s="286">
        <v>10</v>
      </c>
      <c r="F15" s="286">
        <f t="shared" si="164"/>
        <v>116.5</v>
      </c>
      <c r="G15" s="286">
        <f t="shared" si="165"/>
        <v>2.8000000000000003</v>
      </c>
      <c r="H15" s="286">
        <f t="shared" si="166"/>
        <v>1318.7000000000003</v>
      </c>
      <c r="I15" s="286">
        <f t="shared" si="166"/>
        <v>621.7299999999999</v>
      </c>
      <c r="K15" s="286"/>
    </row>
    <row r="16" ht="14.25" customHeight="1">
      <c r="A16" s="287" t="s">
        <v>449</v>
      </c>
      <c r="B16" s="288"/>
      <c r="C16" s="286">
        <v>16.98</v>
      </c>
      <c r="D16" s="286">
        <v>2.3500000000000001</v>
      </c>
      <c r="E16" s="286">
        <v>10</v>
      </c>
      <c r="F16" s="286">
        <f t="shared" si="164"/>
        <v>169.80000000000001</v>
      </c>
      <c r="G16" s="286">
        <f t="shared" si="165"/>
        <v>23.5</v>
      </c>
      <c r="H16" s="286">
        <f t="shared" si="166"/>
        <v>1488.5000000000002</v>
      </c>
      <c r="I16" s="286">
        <f t="shared" si="166"/>
        <v>645.2299999999999</v>
      </c>
      <c r="K16" s="286"/>
    </row>
    <row r="17" ht="14.25" customHeight="1">
      <c r="A17" s="287" t="s">
        <v>450</v>
      </c>
      <c r="B17" s="288"/>
      <c r="C17" s="286">
        <v>11.9</v>
      </c>
      <c r="D17" s="286">
        <v>8.0700000000000003</v>
      </c>
      <c r="E17" s="286">
        <v>10</v>
      </c>
      <c r="F17" s="286">
        <f t="shared" si="164"/>
        <v>119</v>
      </c>
      <c r="G17" s="286">
        <f t="shared" si="165"/>
        <v>80.700000000000003</v>
      </c>
      <c r="H17" s="286">
        <f t="shared" si="166"/>
        <v>1607.5000000000002</v>
      </c>
      <c r="I17" s="286">
        <f t="shared" si="166"/>
        <v>725.92999999999995</v>
      </c>
      <c r="K17" s="286"/>
    </row>
    <row r="18" ht="14.25" customHeight="1">
      <c r="A18" s="287" t="s">
        <v>451</v>
      </c>
      <c r="B18" s="288"/>
      <c r="C18" s="286">
        <v>15.06</v>
      </c>
      <c r="D18" s="286">
        <v>12.369999999999999</v>
      </c>
      <c r="E18" s="286">
        <v>10</v>
      </c>
      <c r="F18" s="286">
        <f t="shared" si="164"/>
        <v>150.59999999999999</v>
      </c>
      <c r="G18" s="286">
        <f t="shared" si="165"/>
        <v>123.69999999999999</v>
      </c>
      <c r="H18" s="286">
        <f t="shared" si="166"/>
        <v>1758.1000000000001</v>
      </c>
      <c r="I18" s="286">
        <f t="shared" si="166"/>
        <v>849.62999999999988</v>
      </c>
      <c r="K18" s="286"/>
    </row>
    <row r="19" ht="14.25" customHeight="1">
      <c r="A19" s="287" t="s">
        <v>452</v>
      </c>
      <c r="B19" s="288"/>
      <c r="C19" s="286">
        <v>22.010000000000002</v>
      </c>
      <c r="D19" s="286">
        <v>18.010000000000002</v>
      </c>
      <c r="E19" s="286">
        <v>10</v>
      </c>
      <c r="F19" s="286">
        <f t="shared" si="164"/>
        <v>220.10000000000002</v>
      </c>
      <c r="G19" s="286">
        <f t="shared" si="165"/>
        <v>180.10000000000002</v>
      </c>
      <c r="H19" s="286">
        <f t="shared" si="166"/>
        <v>1978.2000000000003</v>
      </c>
      <c r="I19" s="286">
        <f>I18+G19</f>
        <v>1029.73</v>
      </c>
      <c r="K19" s="286"/>
    </row>
    <row r="20" ht="14.25" customHeight="1">
      <c r="A20" s="287" t="s">
        <v>453</v>
      </c>
      <c r="B20" s="288"/>
      <c r="C20" s="286">
        <v>22.199999999999999</v>
      </c>
      <c r="D20" s="286">
        <v>18.489999999999998</v>
      </c>
      <c r="E20" s="286">
        <v>10</v>
      </c>
      <c r="F20" s="286">
        <f t="shared" si="164"/>
        <v>222</v>
      </c>
      <c r="G20" s="286">
        <f t="shared" si="165"/>
        <v>184.89999999999998</v>
      </c>
      <c r="H20" s="286">
        <f t="shared" si="166"/>
        <v>2200.2000000000003</v>
      </c>
      <c r="I20" s="286">
        <f t="shared" si="166"/>
        <v>1214.6300000000001</v>
      </c>
      <c r="K20" s="286"/>
    </row>
    <row r="21" ht="14.25" customHeight="1">
      <c r="A21" s="287" t="s">
        <v>454</v>
      </c>
      <c r="B21" s="288"/>
      <c r="C21" s="286">
        <v>17.550000000000001</v>
      </c>
      <c r="D21" s="286">
        <v>15.890000000000001</v>
      </c>
      <c r="E21" s="286">
        <v>10</v>
      </c>
      <c r="F21" s="286">
        <f t="shared" si="164"/>
        <v>175.5</v>
      </c>
      <c r="G21" s="286">
        <f t="shared" si="165"/>
        <v>158.90000000000001</v>
      </c>
      <c r="H21" s="286">
        <f t="shared" si="166"/>
        <v>2375.7000000000003</v>
      </c>
      <c r="I21" s="286">
        <f t="shared" si="166"/>
        <v>1373.5300000000002</v>
      </c>
      <c r="K21" s="286"/>
    </row>
    <row r="22" ht="14.25" customHeight="1">
      <c r="A22" s="287" t="s">
        <v>455</v>
      </c>
      <c r="B22" s="288"/>
      <c r="C22" s="286">
        <v>19.440000000000001</v>
      </c>
      <c r="D22" s="286">
        <v>28.899999999999999</v>
      </c>
      <c r="E22" s="286">
        <v>10</v>
      </c>
      <c r="F22" s="286">
        <f t="shared" si="164"/>
        <v>194.40000000000001</v>
      </c>
      <c r="G22" s="286">
        <f t="shared" si="165"/>
        <v>289</v>
      </c>
      <c r="H22" s="286">
        <f t="shared" si="166"/>
        <v>2570.1000000000004</v>
      </c>
      <c r="I22" s="286">
        <f t="shared" si="166"/>
        <v>1662.5300000000002</v>
      </c>
      <c r="K22" s="286"/>
    </row>
    <row r="23" ht="14.25" customHeight="1">
      <c r="A23" s="287" t="s">
        <v>456</v>
      </c>
      <c r="B23" s="288"/>
      <c r="C23" s="286">
        <v>21.949999999999999</v>
      </c>
      <c r="D23" s="286">
        <v>21.73</v>
      </c>
      <c r="E23" s="286">
        <v>10</v>
      </c>
      <c r="F23" s="286">
        <f t="shared" si="164"/>
        <v>219.5</v>
      </c>
      <c r="G23" s="286">
        <f t="shared" si="165"/>
        <v>217.30000000000001</v>
      </c>
      <c r="H23" s="286">
        <f t="shared" si="166"/>
        <v>2789.6000000000004</v>
      </c>
      <c r="I23" s="286">
        <f t="shared" si="166"/>
        <v>1879.8300000000002</v>
      </c>
      <c r="K23" s="286"/>
    </row>
    <row r="24" ht="14.25" customHeight="1">
      <c r="A24" s="287" t="s">
        <v>457</v>
      </c>
      <c r="B24" s="288"/>
      <c r="C24" s="286">
        <v>21.68</v>
      </c>
      <c r="D24" s="286">
        <v>15.98</v>
      </c>
      <c r="E24" s="286">
        <v>10</v>
      </c>
      <c r="F24" s="286">
        <f t="shared" si="164"/>
        <v>216.80000000000001</v>
      </c>
      <c r="G24" s="286">
        <f t="shared" si="165"/>
        <v>159.80000000000001</v>
      </c>
      <c r="H24" s="286">
        <f t="shared" si="166"/>
        <v>3006.4000000000005</v>
      </c>
      <c r="I24" s="286">
        <f t="shared" si="166"/>
        <v>2039.6300000000001</v>
      </c>
      <c r="K24" s="286"/>
    </row>
    <row r="25">
      <c r="F25" s="289" t="s">
        <v>458</v>
      </c>
      <c r="G25" s="290"/>
      <c r="H25" s="291">
        <f>H24</f>
        <v>3006.4000000000005</v>
      </c>
      <c r="I25" s="292" t="s">
        <v>459</v>
      </c>
    </row>
    <row r="26">
      <c r="F26" s="289" t="s">
        <v>460</v>
      </c>
      <c r="G26" s="290"/>
      <c r="H26" s="293"/>
      <c r="I26" s="294">
        <f>I24</f>
        <v>2039.6300000000001</v>
      </c>
    </row>
  </sheetData>
  <mergeCells count="37">
    <mergeCell ref="A1:C1"/>
    <mergeCell ref="D1:G1"/>
    <mergeCell ref="H1:I1"/>
    <mergeCell ref="A2:B2"/>
    <mergeCell ref="C2:E2"/>
    <mergeCell ref="F2:I2"/>
    <mergeCell ref="A7:B7"/>
    <mergeCell ref="A3:B3"/>
    <mergeCell ref="C3:E3"/>
    <mergeCell ref="G3:I3"/>
    <mergeCell ref="A4:B4"/>
    <mergeCell ref="C4:E4"/>
    <mergeCell ref="G4:I4"/>
    <mergeCell ref="A5:B6"/>
    <mergeCell ref="C5:D5"/>
    <mergeCell ref="E5:E6"/>
    <mergeCell ref="F5:G5"/>
    <mergeCell ref="H5:I5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F26:H26"/>
    <mergeCell ref="A20:B20"/>
    <mergeCell ref="A21:B21"/>
    <mergeCell ref="A22:B22"/>
    <mergeCell ref="A23:B23"/>
    <mergeCell ref="A24:B24"/>
    <mergeCell ref="F25:G25"/>
  </mergeCells>
  <printOptions headings="0" gridLines="0"/>
  <pageMargins left="0.69999999999999996" right="0.69999999999999996" top="0.75" bottom="0.75" header="0.29999999999999999" footer="0.29999999999999999"/>
  <pageSetup paperSize="9" scale="86" fitToWidth="1" fitToHeight="0" pageOrder="downThenOver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view="pageBreakPreview" zoomScale="85" workbookViewId="0">
      <selection activeCell="D19" activeCellId="0" sqref="D19"/>
    </sheetView>
  </sheetViews>
  <sheetFormatPr defaultRowHeight="13.199999999999999"/>
  <cols>
    <col customWidth="1" min="1" max="1" width="9.44140625"/>
    <col customWidth="1" min="2" max="2" width="6.6640625"/>
    <col customWidth="1" min="3" max="4" width="12.44140625"/>
    <col customWidth="1" min="5" max="5" width="12"/>
    <col customWidth="1" min="6" max="6" width="15.109375"/>
    <col customWidth="1" min="7" max="7" width="14.44140625"/>
    <col customWidth="1" min="8" max="9" width="15.109375"/>
  </cols>
  <sheetData>
    <row r="1" ht="58.950000000000003" customHeight="1">
      <c r="A1" s="265"/>
      <c r="B1" s="266"/>
      <c r="C1" s="267"/>
      <c r="D1" s="268" t="s">
        <v>461</v>
      </c>
      <c r="E1" s="266"/>
      <c r="F1" s="269"/>
      <c r="G1" s="270"/>
      <c r="H1" s="271"/>
      <c r="I1" s="270"/>
    </row>
    <row r="2" ht="19.199999999999999" customHeight="1">
      <c r="A2" s="272" t="s">
        <v>423</v>
      </c>
      <c r="B2" s="272"/>
      <c r="C2" s="273" t="s">
        <v>424</v>
      </c>
      <c r="D2" s="273"/>
      <c r="E2" s="273"/>
      <c r="F2" s="274"/>
      <c r="G2" s="266"/>
      <c r="H2" s="266"/>
      <c r="I2" s="267"/>
    </row>
    <row r="3" ht="18" customHeight="1">
      <c r="A3" s="272" t="s">
        <v>425</v>
      </c>
      <c r="B3" s="272"/>
      <c r="C3" s="273" t="s">
        <v>426</v>
      </c>
      <c r="D3" s="273"/>
      <c r="E3" s="273"/>
      <c r="F3" s="275" t="s">
        <v>427</v>
      </c>
      <c r="G3" s="276" t="s">
        <v>428</v>
      </c>
      <c r="H3" s="276"/>
      <c r="I3" s="276"/>
    </row>
    <row r="4" ht="19.199999999999999" customHeight="1">
      <c r="A4" s="272" t="s">
        <v>429</v>
      </c>
      <c r="B4" s="272"/>
      <c r="C4" s="273" t="s">
        <v>430</v>
      </c>
      <c r="D4" s="273"/>
      <c r="E4" s="273"/>
      <c r="F4" s="277" t="s">
        <v>431</v>
      </c>
      <c r="G4" s="278" t="s">
        <v>432</v>
      </c>
      <c r="H4" s="279"/>
      <c r="I4" s="280"/>
    </row>
    <row r="5" ht="16.5" customHeight="1">
      <c r="A5" s="272" t="s">
        <v>433</v>
      </c>
      <c r="B5" s="272"/>
      <c r="C5" s="281" t="s">
        <v>434</v>
      </c>
      <c r="D5" s="281"/>
      <c r="E5" s="272" t="s">
        <v>435</v>
      </c>
      <c r="F5" s="282" t="s">
        <v>436</v>
      </c>
      <c r="G5" s="283"/>
      <c r="H5" s="284" t="s">
        <v>437</v>
      </c>
      <c r="I5" s="285"/>
    </row>
    <row r="6" ht="14.25" customHeight="1">
      <c r="A6" s="272"/>
      <c r="B6" s="272"/>
      <c r="C6" s="272" t="s">
        <v>438</v>
      </c>
      <c r="D6" s="272" t="s">
        <v>439</v>
      </c>
      <c r="E6" s="272"/>
      <c r="F6" s="272" t="s">
        <v>438</v>
      </c>
      <c r="G6" s="272" t="s">
        <v>439</v>
      </c>
      <c r="H6" s="272" t="s">
        <v>438</v>
      </c>
      <c r="I6" s="272" t="s">
        <v>439</v>
      </c>
    </row>
    <row r="7" ht="14.25" customHeight="1">
      <c r="A7" s="286" t="s">
        <v>440</v>
      </c>
      <c r="B7" s="286"/>
      <c r="C7" s="286">
        <v>12.380000000000001</v>
      </c>
      <c r="D7" s="286">
        <v>1.5700000000000001</v>
      </c>
      <c r="E7" s="286">
        <v>0</v>
      </c>
      <c r="F7" s="286">
        <f t="shared" ref="F7:F22" si="167">E7*C7</f>
        <v>0</v>
      </c>
      <c r="G7" s="286">
        <f t="shared" ref="G7:G9" si="168">D7*E7</f>
        <v>0</v>
      </c>
      <c r="H7" s="286">
        <f>F7</f>
        <v>0</v>
      </c>
      <c r="I7" s="286">
        <f>G7</f>
        <v>0</v>
      </c>
    </row>
    <row r="8" ht="14.25" customHeight="1">
      <c r="A8" s="286" t="s">
        <v>441</v>
      </c>
      <c r="B8" s="286"/>
      <c r="C8" s="286">
        <v>15.16</v>
      </c>
      <c r="D8" s="286">
        <v>0</v>
      </c>
      <c r="E8" s="286">
        <v>10</v>
      </c>
      <c r="F8" s="286">
        <f t="shared" si="167"/>
        <v>151.59999999999999</v>
      </c>
      <c r="G8" s="286">
        <f t="shared" si="168"/>
        <v>0</v>
      </c>
      <c r="H8" s="286">
        <f t="shared" ref="H8:I22" si="169">H7+F8</f>
        <v>151.59999999999999</v>
      </c>
      <c r="I8" s="286">
        <f>I7+G8</f>
        <v>0</v>
      </c>
    </row>
    <row r="9" ht="14.25" customHeight="1">
      <c r="A9" s="286" t="s">
        <v>442</v>
      </c>
      <c r="B9" s="286"/>
      <c r="C9" s="286">
        <v>18.34</v>
      </c>
      <c r="D9" s="286">
        <v>0</v>
      </c>
      <c r="E9" s="286">
        <v>10</v>
      </c>
      <c r="F9" s="286">
        <f t="shared" si="167"/>
        <v>183.40000000000001</v>
      </c>
      <c r="G9" s="286">
        <f t="shared" si="168"/>
        <v>0</v>
      </c>
      <c r="H9" s="286">
        <f t="shared" si="169"/>
        <v>335</v>
      </c>
      <c r="I9" s="286">
        <f t="shared" si="169"/>
        <v>0</v>
      </c>
    </row>
    <row r="10" ht="14.25" customHeight="1">
      <c r="A10" s="286" t="s">
        <v>443</v>
      </c>
      <c r="B10" s="286"/>
      <c r="C10" s="286">
        <v>24.870000000000001</v>
      </c>
      <c r="D10" s="286">
        <v>0</v>
      </c>
      <c r="E10" s="286">
        <v>10</v>
      </c>
      <c r="F10" s="286">
        <f t="shared" si="167"/>
        <v>248.70000000000002</v>
      </c>
      <c r="G10" s="286">
        <f t="shared" ref="G10:G22" si="170">D10*E10</f>
        <v>0</v>
      </c>
      <c r="H10" s="286">
        <f t="shared" si="169"/>
        <v>583.70000000000005</v>
      </c>
      <c r="I10" s="286">
        <f t="shared" si="169"/>
        <v>0</v>
      </c>
    </row>
    <row r="11" ht="14.25" customHeight="1">
      <c r="A11" s="287" t="s">
        <v>444</v>
      </c>
      <c r="B11" s="288"/>
      <c r="C11" s="286">
        <v>22.489999999999998</v>
      </c>
      <c r="D11" s="286">
        <v>0</v>
      </c>
      <c r="E11" s="286">
        <v>10</v>
      </c>
      <c r="F11" s="286">
        <f t="shared" si="167"/>
        <v>224.89999999999998</v>
      </c>
      <c r="G11" s="286">
        <f t="shared" si="170"/>
        <v>0</v>
      </c>
      <c r="H11" s="286">
        <f t="shared" si="169"/>
        <v>808.60000000000002</v>
      </c>
      <c r="I11" s="286">
        <f t="shared" si="169"/>
        <v>0</v>
      </c>
    </row>
    <row r="12" ht="14.25" customHeight="1">
      <c r="A12" s="287" t="s">
        <v>445</v>
      </c>
      <c r="B12" s="288"/>
      <c r="C12" s="286">
        <v>26.510000000000002</v>
      </c>
      <c r="D12" s="286">
        <v>0</v>
      </c>
      <c r="E12" s="286">
        <v>10</v>
      </c>
      <c r="F12" s="286">
        <f t="shared" si="167"/>
        <v>265.10000000000002</v>
      </c>
      <c r="G12" s="286">
        <f t="shared" si="170"/>
        <v>0</v>
      </c>
      <c r="H12" s="286">
        <f t="shared" si="169"/>
        <v>1073.7</v>
      </c>
      <c r="I12" s="286">
        <f t="shared" si="169"/>
        <v>0</v>
      </c>
    </row>
    <row r="13" ht="14.25" customHeight="1">
      <c r="A13" s="287" t="s">
        <v>446</v>
      </c>
      <c r="B13" s="288"/>
      <c r="C13" s="286">
        <v>26.629999999999999</v>
      </c>
      <c r="D13" s="286">
        <v>0</v>
      </c>
      <c r="E13" s="286">
        <v>10</v>
      </c>
      <c r="F13" s="286">
        <f t="shared" si="167"/>
        <v>266.30000000000001</v>
      </c>
      <c r="G13" s="286">
        <f t="shared" si="170"/>
        <v>0</v>
      </c>
      <c r="H13" s="286">
        <f t="shared" si="169"/>
        <v>1340</v>
      </c>
      <c r="I13" s="286">
        <f t="shared" si="169"/>
        <v>0</v>
      </c>
    </row>
    <row r="14" ht="14.25" customHeight="1">
      <c r="A14" s="287" t="s">
        <v>447</v>
      </c>
      <c r="B14" s="288"/>
      <c r="C14" s="286">
        <v>18.789999999999999</v>
      </c>
      <c r="D14" s="286">
        <v>0</v>
      </c>
      <c r="E14" s="286">
        <v>10</v>
      </c>
      <c r="F14" s="286">
        <f t="shared" si="167"/>
        <v>187.89999999999998</v>
      </c>
      <c r="G14" s="286">
        <f t="shared" si="170"/>
        <v>0</v>
      </c>
      <c r="H14" s="286">
        <f t="shared" si="169"/>
        <v>1527.9000000000001</v>
      </c>
      <c r="I14" s="286">
        <f t="shared" si="169"/>
        <v>0</v>
      </c>
    </row>
    <row r="15" ht="14.25" customHeight="1">
      <c r="A15" s="287" t="s">
        <v>448</v>
      </c>
      <c r="B15" s="288"/>
      <c r="C15" s="286">
        <v>13.630000000000001</v>
      </c>
      <c r="D15" s="286">
        <v>0</v>
      </c>
      <c r="E15" s="286">
        <v>10</v>
      </c>
      <c r="F15" s="286">
        <f t="shared" si="167"/>
        <v>136.30000000000001</v>
      </c>
      <c r="G15" s="286">
        <f t="shared" si="170"/>
        <v>0</v>
      </c>
      <c r="H15" s="286">
        <f t="shared" si="169"/>
        <v>1664.2</v>
      </c>
      <c r="I15" s="286">
        <f t="shared" si="169"/>
        <v>0</v>
      </c>
    </row>
    <row r="16" ht="14.25" customHeight="1">
      <c r="A16" s="287" t="s">
        <v>449</v>
      </c>
      <c r="B16" s="288"/>
      <c r="C16" s="286">
        <v>29.52</v>
      </c>
      <c r="D16" s="286">
        <v>0</v>
      </c>
      <c r="E16" s="286">
        <v>10</v>
      </c>
      <c r="F16" s="286">
        <f t="shared" si="167"/>
        <v>295.19999999999999</v>
      </c>
      <c r="G16" s="286">
        <f t="shared" si="170"/>
        <v>0</v>
      </c>
      <c r="H16" s="286">
        <f t="shared" si="169"/>
        <v>1959.4000000000001</v>
      </c>
      <c r="I16" s="286">
        <f t="shared" si="169"/>
        <v>0</v>
      </c>
    </row>
    <row r="17" ht="14.25" customHeight="1">
      <c r="A17" s="287" t="s">
        <v>450</v>
      </c>
      <c r="B17" s="288"/>
      <c r="C17" s="286">
        <v>35.149999999999999</v>
      </c>
      <c r="D17" s="286">
        <v>2.5800000000000001</v>
      </c>
      <c r="E17" s="286">
        <v>10</v>
      </c>
      <c r="F17" s="286">
        <f t="shared" si="167"/>
        <v>351.5</v>
      </c>
      <c r="G17" s="286">
        <f t="shared" si="170"/>
        <v>25.800000000000001</v>
      </c>
      <c r="H17" s="286">
        <f t="shared" si="169"/>
        <v>2310.9000000000001</v>
      </c>
      <c r="I17" s="286">
        <f t="shared" si="169"/>
        <v>25.800000000000001</v>
      </c>
    </row>
    <row r="18" ht="14.25" customHeight="1">
      <c r="A18" s="287" t="s">
        <v>451</v>
      </c>
      <c r="B18" s="288"/>
      <c r="C18" s="286">
        <v>10.880000000000001</v>
      </c>
      <c r="D18" s="286">
        <v>0</v>
      </c>
      <c r="E18" s="286">
        <v>10</v>
      </c>
      <c r="F18" s="286">
        <f t="shared" si="167"/>
        <v>108.80000000000001</v>
      </c>
      <c r="G18" s="286">
        <f t="shared" si="170"/>
        <v>0</v>
      </c>
      <c r="H18" s="286">
        <f t="shared" si="169"/>
        <v>2419.7000000000003</v>
      </c>
      <c r="I18" s="286">
        <f t="shared" si="169"/>
        <v>25.800000000000001</v>
      </c>
    </row>
    <row r="19" ht="14.25" customHeight="1">
      <c r="A19" s="287" t="s">
        <v>452</v>
      </c>
      <c r="B19" s="288"/>
      <c r="C19" s="286">
        <v>8.0099999999999998</v>
      </c>
      <c r="D19" s="286">
        <v>11.48</v>
      </c>
      <c r="E19" s="286">
        <v>10</v>
      </c>
      <c r="F19" s="286">
        <f t="shared" si="167"/>
        <v>80.099999999999994</v>
      </c>
      <c r="G19" s="286">
        <f t="shared" si="170"/>
        <v>114.80000000000001</v>
      </c>
      <c r="H19" s="286">
        <f t="shared" si="169"/>
        <v>2499.8000000000002</v>
      </c>
      <c r="I19" s="286">
        <f t="shared" si="169"/>
        <v>140.60000000000002</v>
      </c>
    </row>
    <row r="20" ht="14.25" customHeight="1">
      <c r="A20" s="287" t="s">
        <v>453</v>
      </c>
      <c r="B20" s="288"/>
      <c r="C20" s="286">
        <v>8.1500000000000004</v>
      </c>
      <c r="D20" s="286">
        <v>4.1299999999999999</v>
      </c>
      <c r="E20" s="286">
        <v>10</v>
      </c>
      <c r="F20" s="286">
        <f t="shared" si="167"/>
        <v>81.5</v>
      </c>
      <c r="G20" s="286">
        <f t="shared" si="170"/>
        <v>41.299999999999997</v>
      </c>
      <c r="H20" s="286">
        <f t="shared" si="169"/>
        <v>2581.3000000000002</v>
      </c>
      <c r="I20" s="286">
        <f t="shared" si="169"/>
        <v>181.90000000000003</v>
      </c>
    </row>
    <row r="21" ht="14.25" customHeight="1">
      <c r="A21" s="287" t="s">
        <v>454</v>
      </c>
      <c r="B21" s="288"/>
      <c r="C21" s="286">
        <v>8.1400000000000006</v>
      </c>
      <c r="D21" s="286">
        <v>11.01</v>
      </c>
      <c r="E21" s="286">
        <v>10</v>
      </c>
      <c r="F21" s="286">
        <f t="shared" si="167"/>
        <v>81.400000000000006</v>
      </c>
      <c r="G21" s="286">
        <f t="shared" si="170"/>
        <v>110.09999999999999</v>
      </c>
      <c r="H21" s="286">
        <f t="shared" si="169"/>
        <v>2662.7000000000003</v>
      </c>
      <c r="I21" s="286">
        <f t="shared" si="169"/>
        <v>292</v>
      </c>
    </row>
    <row r="22" ht="14.25" customHeight="1">
      <c r="A22" s="287" t="s">
        <v>455</v>
      </c>
      <c r="B22" s="288"/>
      <c r="C22" s="286">
        <v>9.0999999999999996</v>
      </c>
      <c r="D22" s="286">
        <v>11.56</v>
      </c>
      <c r="E22" s="286">
        <v>10</v>
      </c>
      <c r="F22" s="286">
        <f t="shared" si="167"/>
        <v>91</v>
      </c>
      <c r="G22" s="286">
        <f t="shared" si="170"/>
        <v>115.60000000000001</v>
      </c>
      <c r="H22" s="286">
        <f t="shared" si="169"/>
        <v>2753.7000000000003</v>
      </c>
      <c r="I22" s="286">
        <f t="shared" si="169"/>
        <v>407.60000000000002</v>
      </c>
    </row>
    <row r="23">
      <c r="F23" s="289" t="s">
        <v>458</v>
      </c>
      <c r="G23" s="290"/>
      <c r="H23" s="291">
        <f>H22</f>
        <v>2753.7000000000003</v>
      </c>
      <c r="I23" s="292" t="s">
        <v>459</v>
      </c>
    </row>
    <row r="24">
      <c r="F24" s="289" t="s">
        <v>460</v>
      </c>
      <c r="G24" s="290"/>
      <c r="H24" s="293"/>
      <c r="I24" s="294">
        <f>I22</f>
        <v>407.60000000000002</v>
      </c>
    </row>
  </sheetData>
  <mergeCells count="35">
    <mergeCell ref="A1:C1"/>
    <mergeCell ref="D1:G1"/>
    <mergeCell ref="H1:I1"/>
    <mergeCell ref="A2:B2"/>
    <mergeCell ref="C2:E2"/>
    <mergeCell ref="F2:I2"/>
    <mergeCell ref="A7:B7"/>
    <mergeCell ref="A3:B3"/>
    <mergeCell ref="C3:E3"/>
    <mergeCell ref="G3:I3"/>
    <mergeCell ref="A4:B4"/>
    <mergeCell ref="C4:E4"/>
    <mergeCell ref="G4:I4"/>
    <mergeCell ref="A5:B6"/>
    <mergeCell ref="C5:D5"/>
    <mergeCell ref="E5:E6"/>
    <mergeCell ref="F5:G5"/>
    <mergeCell ref="H5:I5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20:B20"/>
    <mergeCell ref="A21:B21"/>
    <mergeCell ref="A22:B22"/>
    <mergeCell ref="F23:G23"/>
    <mergeCell ref="F24:H24"/>
  </mergeCells>
  <printOptions headings="0" gridLines="0"/>
  <pageMargins left="0.69999999999999996" right="0.69999999999999996" top="0.75" bottom="0.75" header="0.29999999999999999" footer="0.29999999999999999"/>
  <pageSetup paperSize="9" scale="86" fitToWidth="1" fitToHeight="0" pageOrder="downThenOver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view="pageBreakPreview" zoomScale="85" workbookViewId="0">
      <selection activeCell="F3" activeCellId="0" sqref="F3"/>
    </sheetView>
  </sheetViews>
  <sheetFormatPr defaultRowHeight="13.199999999999999"/>
  <cols>
    <col customWidth="1" min="1" max="1" width="9.44140625"/>
    <col customWidth="1" min="2" max="2" width="6.6640625"/>
    <col customWidth="1" min="3" max="4" width="12.44140625"/>
    <col customWidth="1" min="5" max="5" width="12"/>
    <col customWidth="1" min="6" max="6" width="15.109375"/>
    <col customWidth="1" min="7" max="7" width="14.44140625"/>
    <col customWidth="1" min="8" max="9" width="15.109375"/>
  </cols>
  <sheetData>
    <row r="1" ht="58.950000000000003" customHeight="1">
      <c r="A1" s="265"/>
      <c r="B1" s="266"/>
      <c r="C1" s="267"/>
      <c r="D1" s="268" t="s">
        <v>462</v>
      </c>
      <c r="E1" s="266"/>
      <c r="F1" s="269"/>
      <c r="G1" s="270"/>
      <c r="H1" s="271"/>
      <c r="I1" s="270"/>
    </row>
    <row r="2" ht="19.199999999999999" customHeight="1">
      <c r="A2" s="272" t="s">
        <v>423</v>
      </c>
      <c r="B2" s="272"/>
      <c r="C2" s="273" t="s">
        <v>424</v>
      </c>
      <c r="D2" s="273"/>
      <c r="E2" s="273"/>
      <c r="F2" s="274" t="s">
        <v>212</v>
      </c>
      <c r="G2" s="266"/>
      <c r="H2" s="266"/>
      <c r="I2" s="267"/>
    </row>
    <row r="3" ht="18" customHeight="1">
      <c r="A3" s="272" t="s">
        <v>425</v>
      </c>
      <c r="B3" s="272"/>
      <c r="C3" s="273" t="s">
        <v>426</v>
      </c>
      <c r="D3" s="273"/>
      <c r="E3" s="273"/>
      <c r="F3" s="275" t="s">
        <v>427</v>
      </c>
      <c r="G3" s="276" t="s">
        <v>428</v>
      </c>
      <c r="H3" s="276"/>
      <c r="I3" s="276"/>
    </row>
    <row r="4" ht="19.199999999999999" customHeight="1">
      <c r="A4" s="272" t="s">
        <v>429</v>
      </c>
      <c r="B4" s="272"/>
      <c r="C4" s="273" t="s">
        <v>463</v>
      </c>
      <c r="D4" s="273"/>
      <c r="E4" s="273"/>
      <c r="F4" s="277" t="s">
        <v>431</v>
      </c>
      <c r="G4" s="278" t="s">
        <v>432</v>
      </c>
      <c r="H4" s="279"/>
      <c r="I4" s="280"/>
    </row>
    <row r="5" ht="16.5" customHeight="1">
      <c r="A5" s="272" t="s">
        <v>433</v>
      </c>
      <c r="B5" s="272"/>
      <c r="C5" s="281" t="s">
        <v>434</v>
      </c>
      <c r="D5" s="281"/>
      <c r="E5" s="272" t="s">
        <v>435</v>
      </c>
      <c r="F5" s="282" t="s">
        <v>436</v>
      </c>
      <c r="G5" s="283"/>
      <c r="H5" s="284" t="s">
        <v>437</v>
      </c>
      <c r="I5" s="285"/>
    </row>
    <row r="6" ht="14.25" customHeight="1">
      <c r="A6" s="272"/>
      <c r="B6" s="272"/>
      <c r="C6" s="272" t="s">
        <v>438</v>
      </c>
      <c r="D6" s="272" t="s">
        <v>439</v>
      </c>
      <c r="E6" s="272"/>
      <c r="F6" s="272" t="s">
        <v>438</v>
      </c>
      <c r="G6" s="272" t="s">
        <v>439</v>
      </c>
      <c r="H6" s="272" t="s">
        <v>438</v>
      </c>
      <c r="I6" s="272" t="s">
        <v>439</v>
      </c>
    </row>
    <row r="7" ht="14.25" customHeight="1">
      <c r="A7" s="286" t="s">
        <v>440</v>
      </c>
      <c r="B7" s="286"/>
      <c r="C7" s="286">
        <v>0</v>
      </c>
      <c r="D7" s="286">
        <v>0</v>
      </c>
      <c r="E7" s="286">
        <v>0</v>
      </c>
      <c r="F7" s="286">
        <f t="shared" ref="F7:F16" si="171">E7*C7</f>
        <v>0</v>
      </c>
      <c r="G7" s="286">
        <f t="shared" ref="G7:G16" si="172">E7*D7</f>
        <v>0</v>
      </c>
      <c r="H7" s="286">
        <f>F7</f>
        <v>0</v>
      </c>
      <c r="I7" s="286">
        <f>G7</f>
        <v>0</v>
      </c>
    </row>
    <row r="8" ht="14.25" customHeight="1">
      <c r="A8" s="286" t="s">
        <v>441</v>
      </c>
      <c r="B8" s="286"/>
      <c r="C8" s="286">
        <v>13.92</v>
      </c>
      <c r="D8" s="286">
        <v>0</v>
      </c>
      <c r="E8" s="286">
        <v>10</v>
      </c>
      <c r="F8" s="286">
        <f t="shared" si="171"/>
        <v>139.19999999999999</v>
      </c>
      <c r="G8" s="286">
        <f t="shared" si="172"/>
        <v>0</v>
      </c>
      <c r="H8" s="286">
        <f t="shared" ref="H8:I16" si="173">H7+F8</f>
        <v>139.19999999999999</v>
      </c>
      <c r="I8" s="286">
        <f>I7+G8</f>
        <v>0</v>
      </c>
    </row>
    <row r="9" ht="14.25" customHeight="1">
      <c r="A9" s="286" t="s">
        <v>442</v>
      </c>
      <c r="B9" s="286"/>
      <c r="C9" s="286">
        <v>14.710000000000001</v>
      </c>
      <c r="D9" s="286">
        <v>0</v>
      </c>
      <c r="E9" s="286">
        <v>10</v>
      </c>
      <c r="F9" s="286">
        <f t="shared" si="171"/>
        <v>147.10000000000002</v>
      </c>
      <c r="G9" s="286">
        <f t="shared" si="172"/>
        <v>0</v>
      </c>
      <c r="H9" s="286">
        <f t="shared" si="173"/>
        <v>286.30000000000001</v>
      </c>
      <c r="I9" s="286">
        <f t="shared" si="173"/>
        <v>0</v>
      </c>
    </row>
    <row r="10" ht="14.25" customHeight="1">
      <c r="A10" s="287" t="s">
        <v>443</v>
      </c>
      <c r="B10" s="288"/>
      <c r="C10" s="286">
        <v>12.34</v>
      </c>
      <c r="D10" s="286">
        <v>0</v>
      </c>
      <c r="E10" s="286">
        <v>10</v>
      </c>
      <c r="F10" s="286">
        <f t="shared" si="171"/>
        <v>123.40000000000001</v>
      </c>
      <c r="G10" s="286">
        <f t="shared" ref="G10:G11" si="174">E10*D10</f>
        <v>0</v>
      </c>
      <c r="H10" s="286">
        <f t="shared" si="173"/>
        <v>409.70000000000005</v>
      </c>
      <c r="I10" s="286">
        <f t="shared" si="173"/>
        <v>0</v>
      </c>
    </row>
    <row r="11" ht="14.25" customHeight="1">
      <c r="A11" s="287" t="s">
        <v>444</v>
      </c>
      <c r="B11" s="288"/>
      <c r="C11" s="286">
        <v>17.530000000000001</v>
      </c>
      <c r="D11" s="286">
        <v>3.1800000000000002</v>
      </c>
      <c r="E11" s="286">
        <v>10</v>
      </c>
      <c r="F11" s="286">
        <f t="shared" si="171"/>
        <v>175.30000000000001</v>
      </c>
      <c r="G11" s="286">
        <f t="shared" si="174"/>
        <v>31.800000000000001</v>
      </c>
      <c r="H11" s="286">
        <f t="shared" si="173"/>
        <v>585</v>
      </c>
      <c r="I11" s="286">
        <f t="shared" si="173"/>
        <v>31.800000000000001</v>
      </c>
    </row>
    <row r="12" ht="14.25" customHeight="1">
      <c r="A12" s="287" t="s">
        <v>445</v>
      </c>
      <c r="B12" s="288"/>
      <c r="C12" s="286">
        <v>20.300000000000001</v>
      </c>
      <c r="D12" s="286">
        <v>2.8900000000000001</v>
      </c>
      <c r="E12" s="286">
        <v>10</v>
      </c>
      <c r="F12" s="286">
        <f t="shared" si="171"/>
        <v>203</v>
      </c>
      <c r="G12" s="286">
        <f t="shared" si="172"/>
        <v>28.900000000000002</v>
      </c>
      <c r="H12" s="286">
        <f t="shared" si="173"/>
        <v>788</v>
      </c>
      <c r="I12" s="286">
        <f t="shared" si="173"/>
        <v>60.700000000000003</v>
      </c>
    </row>
    <row r="13" ht="14.25" customHeight="1">
      <c r="A13" s="287" t="s">
        <v>446</v>
      </c>
      <c r="B13" s="288"/>
      <c r="C13" s="286">
        <v>19.629999999999999</v>
      </c>
      <c r="D13" s="286">
        <v>4.3799999999999999</v>
      </c>
      <c r="E13" s="286">
        <v>10</v>
      </c>
      <c r="F13" s="286">
        <f t="shared" si="171"/>
        <v>196.29999999999998</v>
      </c>
      <c r="G13" s="286">
        <f t="shared" si="172"/>
        <v>43.799999999999997</v>
      </c>
      <c r="H13" s="286">
        <f t="shared" si="173"/>
        <v>984.29999999999995</v>
      </c>
      <c r="I13" s="286">
        <f t="shared" si="173"/>
        <v>104.5</v>
      </c>
    </row>
    <row r="14" ht="14.25" customHeight="1">
      <c r="A14" s="287" t="s">
        <v>447</v>
      </c>
      <c r="B14" s="288"/>
      <c r="C14" s="286">
        <v>17.690000000000001</v>
      </c>
      <c r="D14" s="286">
        <v>3.4199999999999999</v>
      </c>
      <c r="E14" s="286">
        <v>10</v>
      </c>
      <c r="F14" s="286">
        <f t="shared" si="171"/>
        <v>176.90000000000001</v>
      </c>
      <c r="G14" s="286">
        <f t="shared" si="172"/>
        <v>34.200000000000003</v>
      </c>
      <c r="H14" s="286">
        <f t="shared" si="173"/>
        <v>1161.2</v>
      </c>
      <c r="I14" s="286">
        <f t="shared" si="173"/>
        <v>138.69999999999999</v>
      </c>
    </row>
    <row r="15" ht="14.25" customHeight="1">
      <c r="A15" s="287" t="s">
        <v>448</v>
      </c>
      <c r="B15" s="288"/>
      <c r="C15" s="286">
        <v>13.44</v>
      </c>
      <c r="D15" s="286">
        <v>2.6200000000000001</v>
      </c>
      <c r="E15" s="286">
        <v>10</v>
      </c>
      <c r="F15" s="286">
        <f t="shared" si="171"/>
        <v>134.40000000000001</v>
      </c>
      <c r="G15" s="286">
        <f t="shared" si="172"/>
        <v>26.200000000000003</v>
      </c>
      <c r="H15" s="286">
        <f t="shared" si="173"/>
        <v>1295.6000000000001</v>
      </c>
      <c r="I15" s="286">
        <f t="shared" si="173"/>
        <v>164.89999999999998</v>
      </c>
    </row>
    <row r="16" ht="14.25" customHeight="1">
      <c r="A16" s="287" t="s">
        <v>449</v>
      </c>
      <c r="B16" s="288"/>
      <c r="C16" s="286">
        <v>0.77000000000000002</v>
      </c>
      <c r="D16" s="286">
        <v>9.2899999999999991</v>
      </c>
      <c r="E16" s="286">
        <v>10</v>
      </c>
      <c r="F16" s="286">
        <f t="shared" si="171"/>
        <v>7.7000000000000002</v>
      </c>
      <c r="G16" s="286">
        <f t="shared" si="172"/>
        <v>92.899999999999991</v>
      </c>
      <c r="H16" s="286">
        <f t="shared" si="173"/>
        <v>1303.3000000000002</v>
      </c>
      <c r="I16" s="286">
        <f t="shared" si="173"/>
        <v>257.79999999999995</v>
      </c>
    </row>
    <row r="17">
      <c r="F17" s="289" t="s">
        <v>458</v>
      </c>
      <c r="G17" s="290"/>
      <c r="H17" s="291">
        <f>H16</f>
        <v>1303.3000000000002</v>
      </c>
      <c r="I17" s="292" t="s">
        <v>459</v>
      </c>
    </row>
    <row r="18">
      <c r="F18" s="289" t="s">
        <v>460</v>
      </c>
      <c r="G18" s="290"/>
      <c r="H18" s="293"/>
      <c r="I18" s="294">
        <f>I16</f>
        <v>257.79999999999995</v>
      </c>
    </row>
  </sheetData>
  <mergeCells count="29">
    <mergeCell ref="A14:B14"/>
    <mergeCell ref="A15:B15"/>
    <mergeCell ref="A16:B16"/>
    <mergeCell ref="F17:G17"/>
    <mergeCell ref="F18:H18"/>
    <mergeCell ref="A13:B13"/>
    <mergeCell ref="A5:B6"/>
    <mergeCell ref="C5:D5"/>
    <mergeCell ref="E5:E6"/>
    <mergeCell ref="F5:G5"/>
    <mergeCell ref="A8:B8"/>
    <mergeCell ref="A9:B9"/>
    <mergeCell ref="A10:B10"/>
    <mergeCell ref="A11:B11"/>
    <mergeCell ref="A12:B12"/>
    <mergeCell ref="H5:I5"/>
    <mergeCell ref="A7:B7"/>
    <mergeCell ref="A3:B3"/>
    <mergeCell ref="C3:E3"/>
    <mergeCell ref="G3:I3"/>
    <mergeCell ref="A4:B4"/>
    <mergeCell ref="C4:E4"/>
    <mergeCell ref="G4:I4"/>
    <mergeCell ref="A1:C1"/>
    <mergeCell ref="D1:G1"/>
    <mergeCell ref="H1:I1"/>
    <mergeCell ref="A2:B2"/>
    <mergeCell ref="C2:E2"/>
    <mergeCell ref="F2:I2"/>
  </mergeCells>
  <printOptions headings="0" gridLines="0"/>
  <pageMargins left="0.69999999999999996" right="0.69999999999999996" top="0.75" bottom="0.75" header="0.29999999999999999" footer="0.29999999999999999"/>
  <pageSetup paperSize="9" scale="80" fitToWidth="1" fitToHeight="0" pageOrder="downThenOver" orientation="portrait" usePrinterDefaults="1" blackAndWhite="0" draft="0" cellComments="none" useFirstPageNumber="0" errors="displayed" horizontalDpi="600" verticalDpi="600" copies="1"/>
  <headerFooter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view="pageBreakPreview" zoomScale="100" workbookViewId="0">
      <selection activeCell="F3" activeCellId="0" sqref="F3"/>
    </sheetView>
  </sheetViews>
  <sheetFormatPr defaultRowHeight="13.199999999999999"/>
  <cols>
    <col customWidth="1" min="1" max="1" width="9.44140625"/>
    <col customWidth="1" min="2" max="2" width="6.6640625"/>
    <col customWidth="1" min="3" max="4" width="12.44140625"/>
    <col customWidth="1" min="5" max="5" width="12"/>
    <col customWidth="1" min="6" max="6" width="15.109375"/>
    <col customWidth="1" min="7" max="7" width="14.44140625"/>
    <col customWidth="1" min="8" max="9" width="15.109375"/>
  </cols>
  <sheetData>
    <row r="1" ht="58.950000000000003" customHeight="1">
      <c r="A1" s="265"/>
      <c r="B1" s="266"/>
      <c r="C1" s="267"/>
      <c r="D1" s="268" t="s">
        <v>464</v>
      </c>
      <c r="E1" s="266"/>
      <c r="F1" s="269"/>
      <c r="G1" s="270"/>
      <c r="H1" s="271"/>
      <c r="I1" s="270"/>
    </row>
    <row r="2" ht="19.199999999999999" customHeight="1">
      <c r="A2" s="272" t="s">
        <v>423</v>
      </c>
      <c r="B2" s="272"/>
      <c r="C2" s="273" t="s">
        <v>424</v>
      </c>
      <c r="D2" s="273"/>
      <c r="E2" s="273"/>
      <c r="F2" s="274" t="s">
        <v>465</v>
      </c>
      <c r="G2" s="266"/>
      <c r="H2" s="266"/>
      <c r="I2" s="267"/>
    </row>
    <row r="3" ht="18" customHeight="1">
      <c r="A3" s="272" t="s">
        <v>425</v>
      </c>
      <c r="B3" s="272"/>
      <c r="C3" s="273" t="s">
        <v>426</v>
      </c>
      <c r="D3" s="273"/>
      <c r="E3" s="273"/>
      <c r="F3" s="275" t="s">
        <v>427</v>
      </c>
      <c r="G3" s="276" t="s">
        <v>428</v>
      </c>
      <c r="H3" s="276"/>
      <c r="I3" s="276"/>
    </row>
    <row r="4" ht="19.199999999999999" customHeight="1">
      <c r="A4" s="272" t="s">
        <v>429</v>
      </c>
      <c r="B4" s="272"/>
      <c r="C4" s="273" t="s">
        <v>463</v>
      </c>
      <c r="D4" s="273"/>
      <c r="E4" s="273"/>
      <c r="F4" s="277" t="s">
        <v>431</v>
      </c>
      <c r="G4" s="278" t="s">
        <v>432</v>
      </c>
      <c r="H4" s="279"/>
      <c r="I4" s="280"/>
    </row>
    <row r="5" ht="16.5" customHeight="1">
      <c r="A5" s="272" t="s">
        <v>433</v>
      </c>
      <c r="B5" s="272"/>
      <c r="C5" s="281" t="s">
        <v>434</v>
      </c>
      <c r="D5" s="281"/>
      <c r="E5" s="272" t="s">
        <v>435</v>
      </c>
      <c r="F5" s="282" t="s">
        <v>436</v>
      </c>
      <c r="G5" s="283"/>
      <c r="H5" s="284" t="s">
        <v>437</v>
      </c>
      <c r="I5" s="285"/>
    </row>
    <row r="6" ht="14.25" customHeight="1">
      <c r="A6" s="272"/>
      <c r="B6" s="272"/>
      <c r="C6" s="272" t="s">
        <v>438</v>
      </c>
      <c r="D6" s="272" t="s">
        <v>439</v>
      </c>
      <c r="E6" s="272"/>
      <c r="F6" s="272" t="s">
        <v>438</v>
      </c>
      <c r="G6" s="272" t="s">
        <v>439</v>
      </c>
      <c r="H6" s="272" t="s">
        <v>438</v>
      </c>
      <c r="I6" s="272" t="s">
        <v>439</v>
      </c>
    </row>
    <row r="7" ht="14.25" customHeight="1">
      <c r="A7" s="286" t="s">
        <v>440</v>
      </c>
      <c r="B7" s="286"/>
      <c r="C7" s="286">
        <v>2.6800000000000002</v>
      </c>
      <c r="D7" s="286">
        <v>33.969999999999999</v>
      </c>
      <c r="E7" s="286">
        <v>0</v>
      </c>
      <c r="F7" s="286">
        <f t="shared" ref="F7:F16" si="175">E7*C7</f>
        <v>0</v>
      </c>
      <c r="G7" s="286">
        <f t="shared" ref="G7:G16" si="176">E7*D7</f>
        <v>0</v>
      </c>
      <c r="H7" s="286">
        <f>F7</f>
        <v>0</v>
      </c>
      <c r="I7" s="286">
        <f>G7</f>
        <v>0</v>
      </c>
    </row>
    <row r="8" ht="14.25" customHeight="1">
      <c r="A8" s="286" t="s">
        <v>441</v>
      </c>
      <c r="B8" s="286"/>
      <c r="C8" s="286">
        <v>0.95999999999999996</v>
      </c>
      <c r="D8" s="286">
        <v>53.100000000000001</v>
      </c>
      <c r="E8" s="286">
        <v>10</v>
      </c>
      <c r="F8" s="286">
        <f t="shared" si="175"/>
        <v>9.5999999999999996</v>
      </c>
      <c r="G8" s="286">
        <f t="shared" si="176"/>
        <v>531</v>
      </c>
      <c r="H8" s="286">
        <f t="shared" ref="H8:I16" si="177">H7+F8</f>
        <v>9.5999999999999996</v>
      </c>
      <c r="I8" s="286">
        <f>I7+G8</f>
        <v>531</v>
      </c>
    </row>
    <row r="9" ht="14.25" customHeight="1">
      <c r="A9" s="286" t="s">
        <v>442</v>
      </c>
      <c r="B9" s="286"/>
      <c r="C9" s="286">
        <v>1.21</v>
      </c>
      <c r="D9" s="286">
        <v>45.810000000000002</v>
      </c>
      <c r="E9" s="286">
        <v>10</v>
      </c>
      <c r="F9" s="286">
        <f t="shared" si="175"/>
        <v>12.1</v>
      </c>
      <c r="G9" s="286">
        <f t="shared" si="176"/>
        <v>458.10000000000002</v>
      </c>
      <c r="H9" s="286">
        <f t="shared" si="177"/>
        <v>21.699999999999999</v>
      </c>
      <c r="I9" s="286">
        <f t="shared" si="177"/>
        <v>989.10000000000002</v>
      </c>
    </row>
    <row r="10" ht="14.25" customHeight="1">
      <c r="A10" s="287" t="s">
        <v>443</v>
      </c>
      <c r="B10" s="288"/>
      <c r="C10" s="286">
        <v>1.4099999999999999</v>
      </c>
      <c r="D10" s="286">
        <v>26.530000000000001</v>
      </c>
      <c r="E10" s="286">
        <v>10</v>
      </c>
      <c r="F10" s="286">
        <f t="shared" si="175"/>
        <v>14.1</v>
      </c>
      <c r="G10" s="286">
        <f t="shared" ref="G10:G11" si="178">E10*D10</f>
        <v>265.30000000000001</v>
      </c>
      <c r="H10" s="286">
        <f t="shared" si="177"/>
        <v>35.799999999999997</v>
      </c>
      <c r="I10" s="286">
        <f t="shared" si="177"/>
        <v>1254.4000000000001</v>
      </c>
    </row>
    <row r="11" ht="14.25" customHeight="1">
      <c r="A11" s="287" t="s">
        <v>444</v>
      </c>
      <c r="B11" s="288"/>
      <c r="C11" s="286">
        <v>7.0599999999999996</v>
      </c>
      <c r="D11" s="286">
        <v>14</v>
      </c>
      <c r="E11" s="286">
        <v>10</v>
      </c>
      <c r="F11" s="286">
        <f t="shared" si="175"/>
        <v>70.599999999999994</v>
      </c>
      <c r="G11" s="286">
        <f t="shared" si="178"/>
        <v>140</v>
      </c>
      <c r="H11" s="286">
        <f t="shared" si="177"/>
        <v>106.39999999999999</v>
      </c>
      <c r="I11" s="286">
        <f t="shared" si="177"/>
        <v>1394.4000000000001</v>
      </c>
    </row>
    <row r="12" ht="14.25" customHeight="1">
      <c r="A12" s="287" t="s">
        <v>445</v>
      </c>
      <c r="B12" s="288"/>
      <c r="C12" s="286">
        <v>16.239999999999998</v>
      </c>
      <c r="D12" s="286">
        <v>6.6799999999999997</v>
      </c>
      <c r="E12" s="286">
        <v>10</v>
      </c>
      <c r="F12" s="286">
        <f t="shared" si="175"/>
        <v>162.39999999999998</v>
      </c>
      <c r="G12" s="286">
        <f t="shared" si="176"/>
        <v>66.799999999999997</v>
      </c>
      <c r="H12" s="286">
        <f t="shared" si="177"/>
        <v>268.79999999999995</v>
      </c>
      <c r="I12" s="286">
        <f t="shared" si="177"/>
        <v>1461.2</v>
      </c>
    </row>
    <row r="13" ht="14.25" customHeight="1">
      <c r="A13" s="287" t="s">
        <v>446</v>
      </c>
      <c r="B13" s="288"/>
      <c r="C13" s="286">
        <v>24.09</v>
      </c>
      <c r="D13" s="286">
        <v>2.8399999999999999</v>
      </c>
      <c r="E13" s="286">
        <v>10</v>
      </c>
      <c r="F13" s="286">
        <f t="shared" si="175"/>
        <v>240.90000000000001</v>
      </c>
      <c r="G13" s="286">
        <f t="shared" si="176"/>
        <v>28.399999999999999</v>
      </c>
      <c r="H13" s="286">
        <f t="shared" si="177"/>
        <v>509.69999999999993</v>
      </c>
      <c r="I13" s="286">
        <f t="shared" si="177"/>
        <v>1489.6000000000001</v>
      </c>
    </row>
    <row r="14" ht="14.25" customHeight="1">
      <c r="A14" s="287" t="s">
        <v>447</v>
      </c>
      <c r="B14" s="288"/>
      <c r="C14" s="286">
        <v>27.289999999999999</v>
      </c>
      <c r="D14" s="286">
        <v>5.3799999999999999</v>
      </c>
      <c r="E14" s="286">
        <v>10</v>
      </c>
      <c r="F14" s="286">
        <f t="shared" si="175"/>
        <v>272.89999999999998</v>
      </c>
      <c r="G14" s="286">
        <f t="shared" si="176"/>
        <v>53.799999999999997</v>
      </c>
      <c r="H14" s="286">
        <f t="shared" si="177"/>
        <v>782.59999999999991</v>
      </c>
      <c r="I14" s="286">
        <f t="shared" si="177"/>
        <v>1543.4000000000001</v>
      </c>
    </row>
    <row r="15" ht="14.25" customHeight="1">
      <c r="A15" s="287" t="s">
        <v>448</v>
      </c>
      <c r="B15" s="288"/>
      <c r="C15" s="286">
        <v>22.420000000000002</v>
      </c>
      <c r="D15" s="286">
        <v>37.140000000000001</v>
      </c>
      <c r="E15" s="286">
        <v>10</v>
      </c>
      <c r="F15" s="286">
        <f t="shared" si="175"/>
        <v>224.20000000000002</v>
      </c>
      <c r="G15" s="286">
        <f t="shared" si="176"/>
        <v>371.39999999999998</v>
      </c>
      <c r="H15" s="286">
        <f t="shared" si="177"/>
        <v>1006.8</v>
      </c>
      <c r="I15" s="286">
        <f t="shared" si="177"/>
        <v>1914.8000000000002</v>
      </c>
    </row>
    <row r="16" ht="14.25" customHeight="1">
      <c r="A16" s="287" t="s">
        <v>449</v>
      </c>
      <c r="B16" s="288"/>
      <c r="C16" s="286">
        <v>0</v>
      </c>
      <c r="D16" s="286">
        <v>33.340000000000003</v>
      </c>
      <c r="E16" s="286">
        <v>10</v>
      </c>
      <c r="F16" s="286">
        <f t="shared" si="175"/>
        <v>0</v>
      </c>
      <c r="G16" s="286">
        <f t="shared" si="176"/>
        <v>333.40000000000003</v>
      </c>
      <c r="H16" s="286">
        <f t="shared" si="177"/>
        <v>1006.8</v>
      </c>
      <c r="I16" s="286">
        <f t="shared" si="177"/>
        <v>2248.2000000000003</v>
      </c>
    </row>
    <row r="17">
      <c r="F17" s="289" t="s">
        <v>458</v>
      </c>
      <c r="G17" s="290"/>
      <c r="H17" s="291">
        <f>H16</f>
        <v>1006.8</v>
      </c>
      <c r="I17" s="292" t="s">
        <v>459</v>
      </c>
    </row>
    <row r="18">
      <c r="F18" s="289" t="s">
        <v>460</v>
      </c>
      <c r="G18" s="290"/>
      <c r="H18" s="293"/>
      <c r="I18" s="294">
        <f>I16</f>
        <v>2248.2000000000003</v>
      </c>
    </row>
  </sheetData>
  <mergeCells count="29">
    <mergeCell ref="A14:B14"/>
    <mergeCell ref="A15:B15"/>
    <mergeCell ref="A16:B16"/>
    <mergeCell ref="F17:G17"/>
    <mergeCell ref="F18:H18"/>
    <mergeCell ref="A13:B13"/>
    <mergeCell ref="A5:B6"/>
    <mergeCell ref="C5:D5"/>
    <mergeCell ref="E5:E6"/>
    <mergeCell ref="F5:G5"/>
    <mergeCell ref="A8:B8"/>
    <mergeCell ref="A9:B9"/>
    <mergeCell ref="A10:B10"/>
    <mergeCell ref="A11:B11"/>
    <mergeCell ref="A12:B12"/>
    <mergeCell ref="H5:I5"/>
    <mergeCell ref="A7:B7"/>
    <mergeCell ref="A3:B3"/>
    <mergeCell ref="C3:E3"/>
    <mergeCell ref="G3:I3"/>
    <mergeCell ref="A4:B4"/>
    <mergeCell ref="C4:E4"/>
    <mergeCell ref="G4:I4"/>
    <mergeCell ref="A1:C1"/>
    <mergeCell ref="D1:G1"/>
    <mergeCell ref="H1:I1"/>
    <mergeCell ref="A2:B2"/>
    <mergeCell ref="C2:E2"/>
    <mergeCell ref="F2:I2"/>
  </mergeCells>
  <printOptions headings="0" gridLines="0"/>
  <pageMargins left="0.69999999999999996" right="0.69999999999999996" top="0.75" bottom="0.75" header="0.29999999999999999" footer="0.29999999999999999"/>
  <pageSetup paperSize="9" scale="80" fitToWidth="1" fitToHeight="0" pageOrder="downThenOver" orientation="portrait" usePrinterDefaults="1" blackAndWhite="0" draft="0" cellComments="none" useFirstPageNumber="0" errors="displayed" horizontalDpi="600" verticalDpi="600" copies="1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ONLYOFFICE/9.1.0.167</Application>
  <DocSecurity>0</DocSecurity>
  <ScaleCrop>0</ScaleCrop>
  <HeadingPairs>
    <vt:vector size="0" baseType="variant"/>
  </HeadingPairs>
  <TitlesOfParts>
    <vt:vector size="0" baseType="lpstr"/>
  </TitlesOfParts>
  <Manager/>
  <Company/>
  <LinksUpToDate>0</LinksUpToDate>
  <SharedDoc>0</SharedDoc>
  <HyperlinkBase/>
  <HyperlinksChanged>0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Leone Rafael</dc:creator>
  <cp:keywords/>
  <dc:description/>
  <cp:revision>1</cp:revision>
  <dcterms:created xsi:type="dcterms:W3CDTF">2023-02-08T12:25:36Z</dcterms:created>
  <dcterms:modified xsi:type="dcterms:W3CDTF">2026-09-02T12:57:53Z</dcterms:modified>
  <cp:category/>
  <cp:contentStatus/>
</cp:coreProperties>
</file>