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BM01" sheetId="1" state="visible" r:id="rId2"/>
    <sheet name="MC01" sheetId="2" state="visible" r:id="rId3"/>
    <sheet name="RF01" sheetId="3" state="visible" r:id="rId4"/>
  </sheets>
  <externalReferences>
    <externalReference r:id="rId1"/>
  </externalReferences>
  <definedNames>
    <definedName name="_xlnm._FilterDatabase" localSheetId="0" hidden="1">'BM01'!$A$5:$H$227</definedName>
    <definedName name="_xlnm.Print_Area" localSheetId="0">'BM01'!$A$1:$O$229</definedName>
    <definedName name="Print_Titles" localSheetId="0">'BM01'!$1:$6</definedName>
    <definedName name="_xlnm.Print_Area" localSheetId="1">'MC01'!$A$1:$L$62</definedName>
    <definedName name="_xlnm.Print_Area" localSheetId="2">'RF01'!$A$1:$F$48</definedName>
    <definedName name="Print_Titles" localSheetId="2">'RF01'!$33:$38</definedName>
    <definedName name="_xlnm._FilterDatabase" localSheetId="0" hidden="1">'BM01'!$A$5:$H$227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<sst xmlns="http://schemas.openxmlformats.org/spreadsheetml/2006/main" count="596" uniqueCount="596">
  <si>
    <t xml:space="preserve">   </t>
  </si>
  <si>
    <t xml:space="preserve"> OBJETO:  OBRAS E SERVIÇOS DE CONSTRUÇÃO DO CENTRO DE CONVIVÊNCIAS</t>
  </si>
  <si>
    <t xml:space="preserve">DATA DE TÉRMINO: 06/09/2026</t>
  </si>
  <si>
    <t xml:space="preserve">BOLETIM DE MEDIÇÃO 01</t>
  </si>
  <si>
    <t xml:space="preserve">CONTRATADA:  AVANTTI SERVIÇOS EIRELI     CNPJ: 36.119.982/0001-82 </t>
  </si>
  <si>
    <t xml:space="preserve">PRAZO DE EXECUÇÃO</t>
  </si>
  <si>
    <t xml:space="preserve"> 6 meses</t>
  </si>
  <si>
    <t xml:space="preserve">Período: 06/03/2026 a  05/04/2026</t>
  </si>
  <si>
    <t xml:space="preserve">CONTRATO: 0042/2024</t>
  </si>
  <si>
    <t xml:space="preserve">CONTRATANTE: PREFEITURA MUNICIPAL DE SÃO CRISTÓVÃO/SE</t>
  </si>
  <si>
    <t xml:space="preserve">DATA DA OS</t>
  </si>
  <si>
    <t xml:space="preserve">Data de medição:  05/04/2026</t>
  </si>
  <si>
    <t>Item</t>
  </si>
  <si>
    <t xml:space="preserve">Discriminação dos Serviços</t>
  </si>
  <si>
    <t>Quantidades</t>
  </si>
  <si>
    <t xml:space="preserve">Valores (R$)</t>
  </si>
  <si>
    <t>Und</t>
  </si>
  <si>
    <t>Contratada</t>
  </si>
  <si>
    <t xml:space="preserve">Acumulada Anterior</t>
  </si>
  <si>
    <t xml:space="preserve">Do Período</t>
  </si>
  <si>
    <t xml:space="preserve">Acumulada até o Período</t>
  </si>
  <si>
    <t xml:space="preserve">Saldo a medir</t>
  </si>
  <si>
    <t xml:space="preserve">Preço Unit. (R$)</t>
  </si>
  <si>
    <t>Contratado</t>
  </si>
  <si>
    <t xml:space="preserve">Acumulado Anterior</t>
  </si>
  <si>
    <t xml:space="preserve">Acumulado até o Período</t>
  </si>
  <si>
    <t xml:space="preserve">% Medido</t>
  </si>
  <si>
    <t>01 </t>
  </si>
  <si>
    <t xml:space="preserve">CANTEIRO DE OBRA</t>
  </si>
  <si>
    <t>01.001 </t>
  </si>
  <si>
    <t xml:space="preserve">Placa de obra em chapa aço galvanizado, instalada - Rev 02_01/2022</t>
  </si>
  <si>
    <t>m2</t>
  </si>
  <si>
    <t>01.002 </t>
  </si>
  <si>
    <t xml:space="preserve">Ligação Predial de Água em Muro/Fachada Existente, com Fornecimento de Material, Inclusive Hidrômetro - Rev 03_10/2022</t>
  </si>
  <si>
    <t>un</t>
  </si>
  <si>
    <t>01.003 </t>
  </si>
  <si>
    <t xml:space="preserve">Instalação provisória de energia elétrica, aerea, trifasica, em poste galvanizado, exclusive fornecimento do medidor</t>
  </si>
  <si>
    <t>01.004 </t>
  </si>
  <si>
    <t xml:space="preserve">Barracão para Obras de Médio Porte Reaproveitamento 2 vezes</t>
  </si>
  <si>
    <t>01.005 </t>
  </si>
  <si>
    <t xml:space="preserve">Tapume em chapa compensada esp = 10mm (1 uso)</t>
  </si>
  <si>
    <t>02 </t>
  </si>
  <si>
    <t xml:space="preserve">SERVIÇOS PRELIMINARES</t>
  </si>
  <si>
    <t>02.001 </t>
  </si>
  <si>
    <t xml:space="preserve">Limpeza mecanizada do terreno c/ retroescavadeira (vegetação rasteira) inclusive carga e transporte - dmt até 1km</t>
  </si>
  <si>
    <t>02.002 </t>
  </si>
  <si>
    <t xml:space="preserve">Locação de construção de edificação até 200m2,  inclusive execução de gabarito de madeira</t>
  </si>
  <si>
    <t>03 </t>
  </si>
  <si>
    <t>FUNDAÇÃO</t>
  </si>
  <si>
    <t>03.001 </t>
  </si>
  <si>
    <t xml:space="preserve">Escavação manual de vala ou cava em material de 1ª categoria, profundidade até 1,50m</t>
  </si>
  <si>
    <t>m3</t>
  </si>
  <si>
    <t>03.002 </t>
  </si>
  <si>
    <t xml:space="preserve">Solo-cimento compactado - Traço 1:15, inclusive cimento e areia grossa comercial</t>
  </si>
  <si>
    <t>03.003 </t>
  </si>
  <si>
    <t xml:space="preserve">Concreto magro para lastro, traço 1:4,5:4,5 (em massa seca de cimento/ areia média/ brita 1) - preparo mecânico com betoneira 400 l. af_05/2021</t>
  </si>
  <si>
    <t>03.004 </t>
  </si>
  <si>
    <t xml:space="preserve">Reaterro manual de valas, com placa vibratória. af_08/2023</t>
  </si>
  <si>
    <t>03.005 </t>
  </si>
  <si>
    <t xml:space="preserve">Concreto simples usinado fck=25mpa, bombeado, lançado e adensado na infraestrutura</t>
  </si>
  <si>
    <t>03.006 </t>
  </si>
  <si>
    <t xml:space="preserve">Forma plana para sapatas, em madeira maciça, 04 usos, inclusive escoramento</t>
  </si>
  <si>
    <t>03.007 </t>
  </si>
  <si>
    <t xml:space="preserve">Forma plana para vigas-baldrame, em compensado resinado de 12mm, 04 usos, inclusive escoramento</t>
  </si>
  <si>
    <t>03.008 </t>
  </si>
  <si>
    <t xml:space="preserve">Aço CA - 50 Ø 6,3 a 12,5mm, inclusive corte, dobragem, montagem e colocacao de ferragens nas formas, para superestruturas e fundações - R1</t>
  </si>
  <si>
    <t>kg</t>
  </si>
  <si>
    <t>03.009 </t>
  </si>
  <si>
    <t xml:space="preserve">Aço CA - 60 Ø 4,2 a 9,5mm, inclusive corte, dobragem, montagem e colocacao de ferragens nas formas, para superestruturas e fundações - R1</t>
  </si>
  <si>
    <t>03.010 </t>
  </si>
  <si>
    <t xml:space="preserve">Aterro de caixão de ediificação, com fornec. de areia, adensada com água</t>
  </si>
  <si>
    <t>03.011 </t>
  </si>
  <si>
    <t xml:space="preserve">Camada impermeabilizadora, espessura = 8,0cm, c/ concreto fck = 21mpa</t>
  </si>
  <si>
    <t>03.012 </t>
  </si>
  <si>
    <t xml:space="preserve">Regularização Manual</t>
  </si>
  <si>
    <t>03.013 </t>
  </si>
  <si>
    <t xml:space="preserve">Impermeabilização de superfície com emulsão asfáltica, 2 demãos af_06/2018</t>
  </si>
  <si>
    <t>04 </t>
  </si>
  <si>
    <t>ESTRUTURA</t>
  </si>
  <si>
    <t>04.001 </t>
  </si>
  <si>
    <t xml:space="preserve">Forma Plana para estruturas, em compensado resinado de 12mm, 05 usos, inclusive escoramento - Revisada 07..2015</t>
  </si>
  <si>
    <t>04.002 </t>
  </si>
  <si>
    <t xml:space="preserve">Concreto simples usinado fck=25mpa, bombeado, lançado e adensado em superestrutura</t>
  </si>
  <si>
    <t>04.003 </t>
  </si>
  <si>
    <t>04.004 </t>
  </si>
  <si>
    <t>04.005 </t>
  </si>
  <si>
    <t xml:space="preserve">Laje pré-fabricada treliçada para piso ou cobertura, intereixo 38cm, h=12cm, el. enchimento em bloco cerâmico h=8cm, inclusive escoramento em madeira e capeamento 4cm.</t>
  </si>
  <si>
    <t>M2</t>
  </si>
  <si>
    <t>05 </t>
  </si>
  <si>
    <t>ELEVAÇÕES</t>
  </si>
  <si>
    <t>05.001 </t>
  </si>
  <si>
    <t xml:space="preserve">Alvenaria bloco cerâmico vedação, 9x19x24cm, e=9cm, com argamassa t5 - 1:2:8 (cimento/cal/areia), junta=1cm - Rev.09</t>
  </si>
  <si>
    <t>05.002 </t>
  </si>
  <si>
    <t xml:space="preserve">Forro de pvc, em réguas de 10 ou 20 cm, aplicado,  inclusive estrutura para fixação (perfis em PVC) marca Araforros ou similar, instalado - Rev 06_10/2021</t>
  </si>
  <si>
    <t>05.003 </t>
  </si>
  <si>
    <t xml:space="preserve">Cintas e vergas em concreto armado pré-moldado fck=15 mpa, seção 9x12cm</t>
  </si>
  <si>
    <t>m</t>
  </si>
  <si>
    <t>06 </t>
  </si>
  <si>
    <t>COBERTURA</t>
  </si>
  <si>
    <t>06.001 </t>
  </si>
  <si>
    <t xml:space="preserve">Madeiramento em massaranduba/madeira de lei, acabamento serrado, c/ ripão 3,5 x 5,5cm e  ripa 5 x 1,5cm, exclusive peças principais</t>
  </si>
  <si>
    <t>06.002 </t>
  </si>
  <si>
    <t xml:space="preserve">Madeiramento em massaranduba/madeira de lei, peça serrada 5cm x 14cm com abertura de encaixes</t>
  </si>
  <si>
    <t>06.003 </t>
  </si>
  <si>
    <t xml:space="preserve">Trama de madeira composta por terças para telhados de até 2 águas para telha ondulada de fibrocimento, metálica, plástica ou termoacústica, incluso transporte vertical. af_07/2019</t>
  </si>
  <si>
    <t>06.004 </t>
  </si>
  <si>
    <t xml:space="preserve">Telhamento com telha cerâmica capa-canal, tipo colonial, com até 2 águas, incluso transporte vertical. af_07/2019</t>
  </si>
  <si>
    <t>06.005 </t>
  </si>
  <si>
    <t xml:space="preserve">Telhamento com telha de fibrocimento ondulada esp = 6mm, fixada com parafuso. Rev 02</t>
  </si>
  <si>
    <t>06.006 </t>
  </si>
  <si>
    <t xml:space="preserve">Rufo de concreto armado fck=20mpa l=30cm e h=5cm</t>
  </si>
  <si>
    <t>06.007 </t>
  </si>
  <si>
    <t xml:space="preserve">Impermeabilização c/ manta asfáltica aluminizada 3mm, estruturada com não-tecido de poliéster, inclusive aplicação de 1 demão de primer</t>
  </si>
  <si>
    <t>06.008 </t>
  </si>
  <si>
    <t xml:space="preserve">Impermeabilizaçao flexível, base acrílica, tipo Igolflex Branco Sika ou similar, p/lajes, calhas, varandas, terraços e coberturas de reservatorios</t>
  </si>
  <si>
    <t>06.009 </t>
  </si>
  <si>
    <t xml:space="preserve">Regularização de base para revest. de pisos com arg. traço t4, esp. média = 2,5cm</t>
  </si>
  <si>
    <t>06.010 </t>
  </si>
  <si>
    <t xml:space="preserve">Emassamento de cumeeira com telha cerâmica - Rev. 02_03/2022</t>
  </si>
  <si>
    <t>06.011 </t>
  </si>
  <si>
    <t xml:space="preserve">Calha em chapa de aço galvanizado número 24, desenvolvimento de 100 cm, incluso transporte vertical. af_07/2019</t>
  </si>
  <si>
    <t>07 </t>
  </si>
  <si>
    <t xml:space="preserve">INSTALAÇÕES HIDRAULICAS</t>
  </si>
  <si>
    <t>07.001 </t>
  </si>
  <si>
    <t xml:space="preserve">Registro gaveta c/ canopla cromada, d=20mm (3/4") - ref.1509 Deca ou similar</t>
  </si>
  <si>
    <t>07.002 </t>
  </si>
  <si>
    <t xml:space="preserve">Joelho 90° pvc rígido soldável e c/rosca, diam = 25mm x 1/2"</t>
  </si>
  <si>
    <t>07.003 </t>
  </si>
  <si>
    <t xml:space="preserve">Adaptador curto com bolsa e rosca para registro, pvc, soldável, dn 25mm x 3/4 , instalado em ramal de distribuição de água - fornecimento e instalação. af_06/2022</t>
  </si>
  <si>
    <t>07.004 </t>
  </si>
  <si>
    <t xml:space="preserve">Adaptador curto com bolsa e rosca para registro, pvc, soldável, dn 32mm x 1 , instalado em ramal de distribuição de água - fornecimento e instalação. af_06/2022</t>
  </si>
  <si>
    <t>07.005 </t>
  </si>
  <si>
    <t xml:space="preserve">Joelho 90 graus, pvc, soldável, dn 25mm, instalado em prumada de água - fornecimento e instalação. af_06/2022</t>
  </si>
  <si>
    <t>07.006 </t>
  </si>
  <si>
    <t xml:space="preserve">Joelho 90 graus, pvc, soldável, dn 32mm, instalado em prumada de água - fornecimento e instalação. af_06/2022</t>
  </si>
  <si>
    <t>07.007 </t>
  </si>
  <si>
    <t xml:space="preserve">Luva de pvc rígido soldável, marrom, diâm = 25mm</t>
  </si>
  <si>
    <t>07.008 </t>
  </si>
  <si>
    <t xml:space="preserve">Tê 90º de pvc rígido soldável, marrom  diâm = 25mm</t>
  </si>
  <si>
    <t>07.009 </t>
  </si>
  <si>
    <t xml:space="preserve">Tê 90º de pvc rígido soldável, marrom  diâm = 32mm</t>
  </si>
  <si>
    <t>07.010 </t>
  </si>
  <si>
    <t xml:space="preserve">Tubo pvc rígido soldável marrom p/ água, d = 25 mm (3/4")</t>
  </si>
  <si>
    <t>07.011 </t>
  </si>
  <si>
    <t xml:space="preserve">Tubo pvc rígido soldável marrom p/ água, d = 32 mm (1")</t>
  </si>
  <si>
    <t>07.012 </t>
  </si>
  <si>
    <t xml:space="preserve">Joelho 90º red. pvc rígido soldável c/bucha de latão, diâm= 25mmx1/2"</t>
  </si>
  <si>
    <t>07.013 </t>
  </si>
  <si>
    <t xml:space="preserve">Registro de gaveta bruto, latão, roscável, 1" - fornecimento e instalação. af_08/2021</t>
  </si>
  <si>
    <t>07.014 </t>
  </si>
  <si>
    <t xml:space="preserve">Registro de gaveta bruto, latão, roscável, 3/4" - fornecimento e instalação. af_08/2021</t>
  </si>
  <si>
    <t>07.015 </t>
  </si>
  <si>
    <t xml:space="preserve">Adaptador de pvc rígido soldável c/ flanges livres p/ caixa de água diâm = 25mm x 3/4" - Rev 01_10/2022</t>
  </si>
  <si>
    <t>07.016 </t>
  </si>
  <si>
    <t xml:space="preserve">Adaptador de pvc rígido soldável c/ flanges livres p/ caixa de água diâm = 32mm x 1"  Rev. 01 - 10/2022</t>
  </si>
  <si>
    <t>07.017 </t>
  </si>
  <si>
    <t xml:space="preserve">Caixa d'agua de polietileno - instalada, exceto base de apoio, cap. 500 litros</t>
  </si>
  <si>
    <t>08 </t>
  </si>
  <si>
    <t xml:space="preserve">INSTALAÇÕES SANITÁRIAS</t>
  </si>
  <si>
    <t>08.001 </t>
  </si>
  <si>
    <t xml:space="preserve">Caixa de passagem em alvenaria de tijolos maciços esp. = 0,12m,  dim. int. =  0.60 x 0.60 x 0.60m</t>
  </si>
  <si>
    <t>08.002 </t>
  </si>
  <si>
    <t xml:space="preserve">Caixa de passagem em alvenaria de tijolos maciços esp. = 0,12m,  dim. int. =  0.40 x 0.40 x 0.40m</t>
  </si>
  <si>
    <t>08.003 </t>
  </si>
  <si>
    <t xml:space="preserve">Caixa sifonada quadrada, com três entradas e uma saida, d = 100x100x50mm, ref. nº 63, branco, com grelha, Akros ou similar</t>
  </si>
  <si>
    <t>08.004 </t>
  </si>
  <si>
    <t xml:space="preserve">Caixa sifonada quadrada, com sete entradas e uma saída, d = 150 x 150 x 50mm, ref. nº25, acabamento branco, marca Akros ou similar</t>
  </si>
  <si>
    <t>08.005 </t>
  </si>
  <si>
    <t xml:space="preserve">Joelho de 45° em pvc rígido soldável, para esgoto secundário, diâm = 40mm</t>
  </si>
  <si>
    <t>08.006 </t>
  </si>
  <si>
    <t xml:space="preserve">Joelho 90° em pvc rígido c/ anéis, para esgoto predial, diâm = 50mm</t>
  </si>
  <si>
    <t>08.007 </t>
  </si>
  <si>
    <t xml:space="preserve">Joelho 90° em pvc rígido c/ anéis, para esgoto predial, diâm = 75mm</t>
  </si>
  <si>
    <t>08.008 </t>
  </si>
  <si>
    <t xml:space="preserve">Joelho 90° em pvc rígido soldável, para esgoto predial, diâm = 100mm</t>
  </si>
  <si>
    <t>08.009 </t>
  </si>
  <si>
    <t xml:space="preserve">Joelho 45° em pvc rígido c/ anéis, para esgoto predial, diâm = 50mm</t>
  </si>
  <si>
    <t>08.010 </t>
  </si>
  <si>
    <t xml:space="preserve">Joelho de 45° em pvc rígido c/ anéis, para esgoto secundário, diâm = 40mm</t>
  </si>
  <si>
    <t>08.011 </t>
  </si>
  <si>
    <t xml:space="preserve">Junção invertida em pvc rígido c/ anéis, para esgoto primário, diâm =100 x 50mm</t>
  </si>
  <si>
    <t>08.012 </t>
  </si>
  <si>
    <t xml:space="preserve">Tê sanitário em pvc rígido c/ anéis, para esgoto primário, diâm = 50 x 50mm</t>
  </si>
  <si>
    <t>08.013 </t>
  </si>
  <si>
    <t xml:space="preserve">Luva simples em pvc rígido soldável, para esgoto primário, diâm = 50mm</t>
  </si>
  <si>
    <t>08.014 </t>
  </si>
  <si>
    <t xml:space="preserve">Luva simples em pvc rígido soldável, para esgoto primário, diâm = 100mm</t>
  </si>
  <si>
    <t>08.015 </t>
  </si>
  <si>
    <t xml:space="preserve">Tubo pvc rígido soldável ponta e bolsa p/ esgoto predial, d =  40 mm</t>
  </si>
  <si>
    <t>08.016 </t>
  </si>
  <si>
    <t xml:space="preserve">Tubo pvc rígido soldável ponta e bolsa p/ esgoto predial, d =  50 mm</t>
  </si>
  <si>
    <t>08.017 </t>
  </si>
  <si>
    <t xml:space="preserve">Tubo pvc rígido soldável ponta e bolsa p/ esgoto predial, d =  75 mm</t>
  </si>
  <si>
    <t>08.018 </t>
  </si>
  <si>
    <t xml:space="preserve">Tubo pvc rígido soldável ponta e bolsa p/ esgoto predial, d = 100 mm</t>
  </si>
  <si>
    <t>08.019 </t>
  </si>
  <si>
    <t xml:space="preserve">Terminal de ventilação em pvc rígido soldável, para esgoto primário, diâm = 50mm</t>
  </si>
  <si>
    <t>09 </t>
  </si>
  <si>
    <t>DRENAGEM</t>
  </si>
  <si>
    <t>09.001 </t>
  </si>
  <si>
    <t xml:space="preserve">Ralo hemisférico em fº fº, tipo abacaxi Ø 100mm</t>
  </si>
  <si>
    <t>09.002 </t>
  </si>
  <si>
    <t xml:space="preserve">Ralo hemisférico em ferro fundido tipo abacaxi, DN=150mm</t>
  </si>
  <si>
    <t>09.003 </t>
  </si>
  <si>
    <t xml:space="preserve">Tubo pvc rígido c/anel borracha, serie reforçada, p/esgoto e aguas pluviais, d = 100mm</t>
  </si>
  <si>
    <t>09.004 </t>
  </si>
  <si>
    <t xml:space="preserve">Tubo pvc rígido c/anel borracha, serie reforçada, p/esgoto e aguas pluviais, d = 150mm</t>
  </si>
  <si>
    <t>09.005 </t>
  </si>
  <si>
    <t xml:space="preserve">Joelho 90 graus, pvc, serie r, água pluvial, dn 100 mm, junta elástica, fornecido e instalado em condutores verticais de águas pluviais. af_06/2022</t>
  </si>
  <si>
    <t>09.006 </t>
  </si>
  <si>
    <t xml:space="preserve">Joelho 90 graus, pvc, serie r, água pluvial, dn 150 mm, junta elástica, fornecido e instalado em condutores verticais de águas pluviais. af_06/2022</t>
  </si>
  <si>
    <t>09.007 </t>
  </si>
  <si>
    <t xml:space="preserve">Joelho 45 graus, pvc, serie r, água pluvial, dn 150 mm, junta elástica, fornecido e instalado em ramal de encaminhamento. af_06/2022</t>
  </si>
  <si>
    <t>09.008 </t>
  </si>
  <si>
    <t xml:space="preserve">Curva 90 graus, pvc, serie r, água pluvial, dn 100 mm, junta elástica, fornecido e instalado em ramal de encaminhamento. af_06/2022</t>
  </si>
  <si>
    <t>09.009 </t>
  </si>
  <si>
    <t>09.010 </t>
  </si>
  <si>
    <t>09.011 </t>
  </si>
  <si>
    <t>09.012 </t>
  </si>
  <si>
    <t>10 </t>
  </si>
  <si>
    <t>REVESTIMENTO</t>
  </si>
  <si>
    <t>10.001 </t>
  </si>
  <si>
    <t xml:space="preserve">Chapisco em parede com argamassa traço t1 - 1:3 (cimento / areia) - Revisado 08/2015</t>
  </si>
  <si>
    <t>10.002 </t>
  </si>
  <si>
    <t xml:space="preserve">Chapisco em teto, e=5mm, com argamassa traço t2 - 1:3  (cimento / areia /adesivo bianco) - Revisada 08/2015</t>
  </si>
  <si>
    <t>10.003 </t>
  </si>
  <si>
    <t xml:space="preserve">Reboco ou emboço interno, de parede, com argamassa traço t6 - 1:2:10 (cimento / cal / areia), espessura 1,5 cm</t>
  </si>
  <si>
    <t>10.004 </t>
  </si>
  <si>
    <t xml:space="preserve">Reboco ou emboço externo, de parede, com argamassa traço t5 - 1:2:8 (cimento / cal / areia), espessura 2,0 cm</t>
  </si>
  <si>
    <t>10.005 </t>
  </si>
  <si>
    <t xml:space="preserve">Reboco ou emboço interno, de teto, com argamassa traço t6 - 1:2:10 (cimento / cal / areia), espessura 1,5 cm</t>
  </si>
  <si>
    <t>10.006 </t>
  </si>
  <si>
    <t xml:space="preserve">Revestimento cerâmico para paredes internas com placas tipo esmaltada extra de dimensões 25x35 cm aplicadas na altura inteira das paredes. af_02/2023_pe</t>
  </si>
  <si>
    <t>10.007 </t>
  </si>
  <si>
    <t xml:space="preserve">Peitoril granito cinza polido, esp = 2 cm</t>
  </si>
  <si>
    <t>11 </t>
  </si>
  <si>
    <t>PAVIMENTAÇÃO</t>
  </si>
  <si>
    <t>11.001 </t>
  </si>
  <si>
    <t>11.002 </t>
  </si>
  <si>
    <t xml:space="preserve">Revestimento cerâmico para piso com placas tipo esmaltada extra de dimensões 60x60 cm aplicada em ambientes de área maior que 10 m2. af_02/2023_pe</t>
  </si>
  <si>
    <t>11.003 </t>
  </si>
  <si>
    <t xml:space="preserve">Piso cimentado desempolado traço 1:5, e = 5 cm</t>
  </si>
  <si>
    <t>11.004 </t>
  </si>
  <si>
    <t xml:space="preserve">Meio-fio pré moldado de concreto simples (0,12 x 0,30 x 1,00m), rejuntado com argamassa de cimento e areia no traço 1:3</t>
  </si>
  <si>
    <t>12 </t>
  </si>
  <si>
    <t>ESQUADRIAS</t>
  </si>
  <si>
    <t>12.001 </t>
  </si>
  <si>
    <t>ALUMINIO</t>
  </si>
  <si>
    <t>12.001.001 </t>
  </si>
  <si>
    <t xml:space="preserve">Janela em alumínio, cor N/P/B, tipo moldura-vidro, max-ar, exclusive vidro</t>
  </si>
  <si>
    <t>12.002 </t>
  </si>
  <si>
    <t>VIDROS</t>
  </si>
  <si>
    <t>12.002.001 </t>
  </si>
  <si>
    <t xml:space="preserve">Porta de vidro temperado, de abrir, duas folhas, 1,2x2,10m, espessura 10mm, inclusive acessorios - Rev 01</t>
  </si>
  <si>
    <t>12.002.002 </t>
  </si>
  <si>
    <t xml:space="preserve">Vidro liso incolor 5mm - Rev 01_10/2021</t>
  </si>
  <si>
    <t>12.003 </t>
  </si>
  <si>
    <t>MADEIRA</t>
  </si>
  <si>
    <t>12.003.001 </t>
  </si>
  <si>
    <t xml:space="preserve">Porta em madeira compensada (canela), lisa, semi-ôca, 0.80 x 2.10 m, inclusive batente e ferragens</t>
  </si>
  <si>
    <t>12.003.002 </t>
  </si>
  <si>
    <t xml:space="preserve">Porta em madeira compensada (canela), lisa, semi-ôca, 0.70 x 2.10 m, inclusive batentes e ferragens</t>
  </si>
  <si>
    <t>12.003.003 </t>
  </si>
  <si>
    <t xml:space="preserve">Porta em madeira compensada (canela), lisa, semi-ôca, 0.80 x 2.10 m, para sanitário de deficiente físico (inclusive batente, ferragens, fechadura, suporte e chapa de alumínio e=1mm) - Rev 03</t>
  </si>
  <si>
    <t>12.003.004 </t>
  </si>
  <si>
    <t xml:space="preserve">Porta em madeira de lei, almofadada, 0.80 x 2.10 m, inclusive batentes e ferragens</t>
  </si>
  <si>
    <t>12.003.005 </t>
  </si>
  <si>
    <t xml:space="preserve">Porta em madeira de lei, de correr, lisa, semi-ôca 0,90x2,10m, inclusive batentes e ferragens - Rev 02</t>
  </si>
  <si>
    <t>13 </t>
  </si>
  <si>
    <t xml:space="preserve">LOUÇAS E METAIS</t>
  </si>
  <si>
    <t>13.001 </t>
  </si>
  <si>
    <t xml:space="preserve">Lavatório louça branca suspenso, 29,5 x 39cm ou equivalente, padrão popular, incluso sifão flexível em pvc, válvula e engate flexível 30cm em plástico e torneira cromada de mesa, padrão popular - fornecimento e instalação. af_01/2020</t>
  </si>
  <si>
    <t>13.002 </t>
  </si>
  <si>
    <t xml:space="preserve">Lavatório louça de canto (Deca-Izy, ref L-10117 ou similar) sem coluna, c/ sifão cromado, válvula cromada, engate cromado, exclusive torneira</t>
  </si>
  <si>
    <t>13.003 </t>
  </si>
  <si>
    <t xml:space="preserve">Torneira de pressão, Fabrimar, série acquapress, ref 1180 ou similar</t>
  </si>
  <si>
    <t>13.004 </t>
  </si>
  <si>
    <t xml:space="preserve">Vaso sanitario c/caixa de descarga acoplada, linha saveiro, CELITE ou similar,  c/ engate pvc, assento universal AMANCO ou similar</t>
  </si>
  <si>
    <t>13.005 </t>
  </si>
  <si>
    <t xml:space="preserve">Saboneteira plastica tipo dispenser para sabonete liquido com reservatorio 800 a 1500 ml, incluso fixação. af_01/2020</t>
  </si>
  <si>
    <t>13.006 </t>
  </si>
  <si>
    <t xml:space="preserve">Dispenser para toalha interfolhada</t>
  </si>
  <si>
    <t>13.007 </t>
  </si>
  <si>
    <t xml:space="preserve">Dispenser, em plástico, para papel higiênico em rolo</t>
  </si>
  <si>
    <t>13.008 </t>
  </si>
  <si>
    <t xml:space="preserve">Cuba de aço inox 304, dimensões 34 x 50cm, para instalação em bancada, c/ válvula cromada (deca ref 1623), sifão  cromado (deca ref c1680), torneira cromada (deca linha c40 ref1159) e engate de plástico ou similares - Rev 02</t>
  </si>
  <si>
    <t>13.009 </t>
  </si>
  <si>
    <t xml:space="preserve">Tanque de louça (deca ref. tq 01)s em coluna, com torneira metálica (deca linha c23 ref 1153), sifão c/ válvula de plástico e conjunto de fixação  ou similares - Rev. 01</t>
  </si>
  <si>
    <t>14 </t>
  </si>
  <si>
    <t>ACESSIBILIDADE</t>
  </si>
  <si>
    <t>14.001 </t>
  </si>
  <si>
    <t xml:space="preserve">Piso tátil alerta pinado - Elementos em ABS revestido de inox (100 peças/m) - Rev 01_01/2022</t>
  </si>
  <si>
    <t>14.002 </t>
  </si>
  <si>
    <t xml:space="preserve">Piso tátil direcional pinado - Elementos em ABS revestido de inox (12 peças/m) - Rev 01_01/2022</t>
  </si>
  <si>
    <t>14.003 </t>
  </si>
  <si>
    <t xml:space="preserve">Kit de alarme sem fio para WC PNE, composto por botoeira e sirene audiovisual - fornecimento e instalação</t>
  </si>
  <si>
    <t>14.004 </t>
  </si>
  <si>
    <t xml:space="preserve">Barra de apoio, reta, fixa, em aço inox, l=40cm, d=1 1/4", Jackwal ou similar</t>
  </si>
  <si>
    <t>14.005 </t>
  </si>
  <si>
    <t xml:space="preserve">Barra de apoio, reta, fixa, em aço inox, l=80cm, d=1 1/4", Jackwal ou similar</t>
  </si>
  <si>
    <t>14.006 </t>
  </si>
  <si>
    <t xml:space="preserve">Barra de apoio, reta, fixa, em aço inox, l=70cm, d=1 1/4", Jackwal ou similar</t>
  </si>
  <si>
    <t>15 </t>
  </si>
  <si>
    <t>GRANITOS</t>
  </si>
  <si>
    <t>15.001 </t>
  </si>
  <si>
    <t xml:space="preserve">Soleira em granito cinza andorinha, l = 15 cm, e = 2 cm</t>
  </si>
  <si>
    <t>15.002 </t>
  </si>
  <si>
    <t xml:space="preserve">Bancada em granito cinza andorinha, e=2cm</t>
  </si>
  <si>
    <t>15.003 </t>
  </si>
  <si>
    <t xml:space="preserve">Rodopia em granito cinza andorinha, h = 10 cm, e= 2cm, aplicado com argamassa industrializada ac-i, com acabamento aboleado</t>
  </si>
  <si>
    <t>15.004 </t>
  </si>
  <si>
    <t xml:space="preserve">Testeira em granito cinza andorinha, h=10cm, esp=2cm, aplicado com argamassa industrializada AC-I</t>
  </si>
  <si>
    <t>16 </t>
  </si>
  <si>
    <t xml:space="preserve">INSTALAÇÕES ELETRICAS</t>
  </si>
  <si>
    <t>16.001 </t>
  </si>
  <si>
    <t xml:space="preserve">CABOS / ELETRODUTOS</t>
  </si>
  <si>
    <t>16.001.001 </t>
  </si>
  <si>
    <t xml:space="preserve">Cabo de cobre flexível isolado, seção  2,5mm², 450/ 750v / 70°c</t>
  </si>
  <si>
    <t>16.001.002 </t>
  </si>
  <si>
    <t xml:space="preserve">Cabo de cobre flexível isolado, seção  4mm², 450/ 750v / 70°c</t>
  </si>
  <si>
    <t>16.001.003 </t>
  </si>
  <si>
    <t xml:space="preserve">Eletroduto de pvc rígido roscável, diâm = 25mm (3/4")</t>
  </si>
  <si>
    <t>16.001.004 </t>
  </si>
  <si>
    <t xml:space="preserve">Eletroduto de pvc rígido roscável, diâm = 32mm (1")</t>
  </si>
  <si>
    <t>16.002 </t>
  </si>
  <si>
    <t xml:space="preserve">QUADROS E DISJUNTORES</t>
  </si>
  <si>
    <t>16.002.001 </t>
  </si>
  <si>
    <t xml:space="preserve">Caixa pré moldada em concreto c/tampa para aterramento (20x20x15)cm, padrão Energisa</t>
  </si>
  <si>
    <t>16.002.002 </t>
  </si>
  <si>
    <t xml:space="preserve">Disjuntor monopolar tipo din, corrente nominal de 10a - fornecimento e instalação. af_10/2020</t>
  </si>
  <si>
    <t>16.002.003 </t>
  </si>
  <si>
    <t xml:space="preserve">Disjuntor monopolar tipo din, corrente nominal de 20a - fornecimento e instalação. af_10/2020</t>
  </si>
  <si>
    <t>16.002.004 </t>
  </si>
  <si>
    <t xml:space="preserve">Disjuntor monopolar tipo din, corrente nominal de 32a - fornecimento e instalação. af_10/2020</t>
  </si>
  <si>
    <t>16.002.005 </t>
  </si>
  <si>
    <t xml:space="preserve">Disjuntor monopolar tipo din, corrente nominal de 16a - fornecimento e instalação. af_10/2020</t>
  </si>
  <si>
    <t>16.002.006 </t>
  </si>
  <si>
    <t xml:space="preserve">Disjuntor monopolar tipo din, corrente nominal de 25a - fornecimento e instalação. af_10/2020</t>
  </si>
  <si>
    <t>16.002.007 </t>
  </si>
  <si>
    <t xml:space="preserve">Disjuntor termomagnetico bipolar 16 A, padrão DIN (Europeu - linha branca)</t>
  </si>
  <si>
    <t>16.002.008 </t>
  </si>
  <si>
    <t xml:space="preserve">Disjuntor monopolar DR 25 A  - Dispositivo residual diferencial, tipo AC, ref.5SU1 Siemens ou similar</t>
  </si>
  <si>
    <t>16.002.009 </t>
  </si>
  <si>
    <t xml:space="preserve">Disjuntor monopolar DR 6 A  - Dispositivo residual diferencial, tipo AC, ref.5SU1 Siemens ou similar</t>
  </si>
  <si>
    <t>16.003 </t>
  </si>
  <si>
    <t xml:space="preserve">ENTRADA ATE O QUADRO</t>
  </si>
  <si>
    <t>16.003.001 </t>
  </si>
  <si>
    <t>16.003.002 </t>
  </si>
  <si>
    <t>16.003.003 </t>
  </si>
  <si>
    <t xml:space="preserve">Curva para eletroduto de pvc rígido roscável, diâm = 32mm (1")</t>
  </si>
  <si>
    <t>16.003.004 </t>
  </si>
  <si>
    <t xml:space="preserve">Luva para eletroduto de pvc rígido roscável, diâm = 32mm (1")</t>
  </si>
  <si>
    <t>16.003.005 </t>
  </si>
  <si>
    <t xml:space="preserve">Cabo de cobre isolado, flexível, classe 4 ou 5,  6,0mm², 0,6/1kv / 70º C</t>
  </si>
  <si>
    <t>16.003.006 </t>
  </si>
  <si>
    <t xml:space="preserve">Quadro de distribuição de energia em chapa de aço galvanizado, de embutir, com barramento trifásico, para 18 disjuntores din 100a - fornecimento e instalação. af_10/2020</t>
  </si>
  <si>
    <t>16.004 </t>
  </si>
  <si>
    <t xml:space="preserve">ENTRADA PADRÃO</t>
  </si>
  <si>
    <t>16.004.001 </t>
  </si>
  <si>
    <t xml:space="preserve">Tubo aço galvanizado c/costura 4" (100mm), p/condução fluidos, classe leve, e=3,75mm, 10,55kg/m, NBR-5580</t>
  </si>
  <si>
    <t>16.004.002 </t>
  </si>
  <si>
    <t xml:space="preserve">Isolador, tipo roldana, para baixa tensão - fornecimento e instalação. af_07/2020</t>
  </si>
  <si>
    <t>16.004.003 </t>
  </si>
  <si>
    <t xml:space="preserve">Disjuntor termomagnético tripolar 40 A com caixa moldada 10 kA</t>
  </si>
  <si>
    <t>16.004.004 </t>
  </si>
  <si>
    <t xml:space="preserve">Quadro de medição trifásica (acima de 10 kva) com caixa em noril</t>
  </si>
  <si>
    <t>16.004.005 </t>
  </si>
  <si>
    <t>16.004.006 </t>
  </si>
  <si>
    <t xml:space="preserve">Eletroduto em ferro galvanizado pesado sem costura 1" x 3m</t>
  </si>
  <si>
    <t>16.004.007 </t>
  </si>
  <si>
    <t>16.004.008 </t>
  </si>
  <si>
    <t xml:space="preserve">Cabo de cobre isolado pvc rígido unipolar seção  10mm², 0,6/ 1kv/ 70°</t>
  </si>
  <si>
    <t>16.004.009 </t>
  </si>
  <si>
    <t xml:space="preserve">Cabo de cobre nú 10 mm2 - fornecimento e assentamento (10,85m/kg)</t>
  </si>
  <si>
    <t>16.004.010 </t>
  </si>
  <si>
    <t xml:space="preserve">Haste cobreada copperweld p/aterramento d=  5/8" x 2,40m</t>
  </si>
  <si>
    <t>16.004.011 </t>
  </si>
  <si>
    <t xml:space="preserve">Curva 135 graus para eletroduto,em aço galvanizado , dn 25 mm (1")</t>
  </si>
  <si>
    <t>16.004.012 </t>
  </si>
  <si>
    <t xml:space="preserve">Fornecimento e assentamento de luva de ferro galvanizado de     1"</t>
  </si>
  <si>
    <t>16.004.013 </t>
  </si>
  <si>
    <t xml:space="preserve">Fecho para fita aço inox 3/4 e 1/2", Fusimec ou similar - Fornecimento</t>
  </si>
  <si>
    <t>Un</t>
  </si>
  <si>
    <t>16.004.014 </t>
  </si>
  <si>
    <t xml:space="preserve">Fita em aço inox, fusimec ou similar - Fornecimento</t>
  </si>
  <si>
    <t>M</t>
  </si>
  <si>
    <t>16.005 </t>
  </si>
  <si>
    <t>INTERRUPTORES/TOMADAS/LUMINÁRIAS</t>
  </si>
  <si>
    <t>16.005.001 </t>
  </si>
  <si>
    <t xml:space="preserve">Ponto de luz em teto ou parede, com eletroduto de pvc flexivel sanfonado embutido Ø 3/4"</t>
  </si>
  <si>
    <t>16.005.002 </t>
  </si>
  <si>
    <t xml:space="preserve">Ponto de tomada 2p+t, ABNT, de embutir, 10 A, com eletroduto de pvc flexível sanfonado embutido Ø 3/4", fio rigido 2,5mm² (fio 12), inclusive placa em pvc e aterramento</t>
  </si>
  <si>
    <t>pt</t>
  </si>
  <si>
    <t>16.005.003 </t>
  </si>
  <si>
    <t xml:space="preserve">Ponto de tomada 2p+t, ABNT, de embutir, 20 A, com eletroduto de pvc flexível sanfonado embutido Ø 3/4", fio rigido 2,5mm² (fio 12), inclusive placa em pvc e aterramento</t>
  </si>
  <si>
    <t>16.005.004 </t>
  </si>
  <si>
    <t xml:space="preserve">Luminária tubular com lâmpada led de 1 x 9/10 w / bivolt</t>
  </si>
  <si>
    <t>16.005.005 </t>
  </si>
  <si>
    <t xml:space="preserve">Luminária tubular com lâmpada led de 2 x 18/20 w / bivolt</t>
  </si>
  <si>
    <t>16.005.006 </t>
  </si>
  <si>
    <t xml:space="preserve">Arandela uso externo lampada Led 18W G-light ou similar</t>
  </si>
  <si>
    <t>16.005.007 </t>
  </si>
  <si>
    <t xml:space="preserve">Ponto de interruptor 01 seção embutido com tomada conjugada (1 s + 1 t) com eletroduto de pvc flexível sanfonado Ø 3/4"</t>
  </si>
  <si>
    <t>16.005.008 </t>
  </si>
  <si>
    <t xml:space="preserve">Ponto de interruptor 02 seções (2 s) embutido com eletroduto de pvc flexível sanfonado embutido Ø 3/4"</t>
  </si>
  <si>
    <t>16.005.009 </t>
  </si>
  <si>
    <t xml:space="preserve">Ponto de interruptor 03 seções embutido, com eletroduto de pvc flexível sanfonado Ø 3/4"</t>
  </si>
  <si>
    <t>16.005.010 </t>
  </si>
  <si>
    <t xml:space="preserve">Ponto de interruptor 01 seção (1 s) embutido com eletroduto de pvc flexível sanfonado Ø 3/4"</t>
  </si>
  <si>
    <t>17 </t>
  </si>
  <si>
    <t>TELEFONE/LOGICA</t>
  </si>
  <si>
    <t>17.001 </t>
  </si>
  <si>
    <t xml:space="preserve">Caixa de inspeção  0,30 x 0,30 x 0,40m</t>
  </si>
  <si>
    <t>17.002 </t>
  </si>
  <si>
    <t xml:space="preserve">Eletroduto flexível de pvc (sanfonado), diâm = 25mm (3/4")</t>
  </si>
  <si>
    <t>17.003 </t>
  </si>
  <si>
    <t xml:space="preserve">Duto corrugado flexível em PEAD Ø = 1.1/2', tipo Kanalex ou similar, lançado diretamente no solo, exclusive escavação e reaterro</t>
  </si>
  <si>
    <t>17.004 </t>
  </si>
  <si>
    <t xml:space="preserve">Quadro de distribuicao para telefone n.3, 40x40x12cm em chapa metalica, de embutir, sem acessorios, padrao telebras, fornecimento e instalação. af_11/2019</t>
  </si>
  <si>
    <t>17.005 </t>
  </si>
  <si>
    <t xml:space="preserve">Cabo telefônico cci-50 4 pares, sem blindagem, instalado em distribuição de edificação institucional - fornecimento e instalação. af_11/2019</t>
  </si>
  <si>
    <t>17.006 </t>
  </si>
  <si>
    <t xml:space="preserve">Cabo telefônico ci-50 10 pares instalado em distribuição de edificação institucional - fornecimento e instalação. af_11/2019</t>
  </si>
  <si>
    <t>17.007 </t>
  </si>
  <si>
    <t xml:space="preserve">Tomada para telefone, com caixa pvc, embutida</t>
  </si>
  <si>
    <t>17.008 </t>
  </si>
  <si>
    <t xml:space="preserve">Tubo, pvc, soldável, dn 20 mm, instalado em dreno de ar condicionado - fornecimento e instalação. af_08/2022</t>
  </si>
  <si>
    <t>17.009 </t>
  </si>
  <si>
    <t xml:space="preserve">Te, pvc, soldável, dn 20 mm, instalado em dreno de ar condicionado - fornecimento e instalação. af_08/2022</t>
  </si>
  <si>
    <t>17.010 </t>
  </si>
  <si>
    <t xml:space="preserve">Ponto seco de tomada p/ lógica, com eletroduto pvc rígido embutido, Ø 3/4"</t>
  </si>
  <si>
    <t>18 </t>
  </si>
  <si>
    <t>PINTURA</t>
  </si>
  <si>
    <t>18.001 </t>
  </si>
  <si>
    <t xml:space="preserve">Pintura sobre superfícies de madeira com aplicação de 01 demão de fundo sintético nivelador, 01 demão de massa a óleo e 02 demãos de tinta esmalte</t>
  </si>
  <si>
    <t>18.002 </t>
  </si>
  <si>
    <t xml:space="preserve">Fundo selador acrílico, aplicação manual em parede, uma demão. af_04/2023</t>
  </si>
  <si>
    <t>18.003 </t>
  </si>
  <si>
    <t xml:space="preserve">Pintura látex acrílica premium, aplicação manual em paredes, duas demãos. af_04/2023</t>
  </si>
  <si>
    <t>18.004 </t>
  </si>
  <si>
    <t xml:space="preserve">Emassamento de superfície, com aplicação de 02 demãos de massa acrílica, lixamento e retoques - Rev 01</t>
  </si>
  <si>
    <t>18.005 </t>
  </si>
  <si>
    <t xml:space="preserve">Pintura para interiores, sobre paredes ou tetos, com lixamento, aplicação de 01 demão de líquido selador acrílico, 01 demão de textura acrílica branca e 02 demãos de tinta pva latex convencional para interiores</t>
  </si>
  <si>
    <t>19 </t>
  </si>
  <si>
    <t>DIVERSOS</t>
  </si>
  <si>
    <t>19.001 </t>
  </si>
  <si>
    <t xml:space="preserve">Muro em alvenaria bloco cerâmico, e= 0,19m, c/ alv de pedra 0,35 x 0,60m, colunas (9x20cm) e cintamento (9x15cm) superior e inferior concreto armado fck = 15,0 Mpa cada 3,00m, chapisco e reboco</t>
  </si>
  <si>
    <t>19.002 </t>
  </si>
  <si>
    <t xml:space="preserve">Portão de abrir, 2 folhas, com quadro em tubo galvanizado 2",  com barra quadrada de 3/4" na vertical e esticador redondo de 3/4", inclusive fechadura e dobradiças</t>
  </si>
  <si>
    <t>19.003 </t>
  </si>
  <si>
    <t xml:space="preserve">Limpeza geral</t>
  </si>
  <si>
    <t>20 </t>
  </si>
  <si>
    <t xml:space="preserve">ADMINISTRAÇÃO LOCAL</t>
  </si>
  <si>
    <t>20.001 </t>
  </si>
  <si>
    <t xml:space="preserve">Equipe Dirigente</t>
  </si>
  <si>
    <t>21 </t>
  </si>
  <si>
    <t xml:space="preserve">MOBILIZAÇÃO E DESMOBILIZAÇÃO</t>
  </si>
  <si>
    <t>21.001 </t>
  </si>
  <si>
    <t xml:space="preserve">Caminhão Carroceria de madeira 9 t - fonte:DNIT</t>
  </si>
  <si>
    <t>h</t>
  </si>
  <si>
    <t>22 </t>
  </si>
  <si>
    <t>FRETES</t>
  </si>
  <si>
    <t>22.001 </t>
  </si>
  <si>
    <t xml:space="preserve">Transporte comercial com caminhão basculante de 10m³, em rodovia pavimentada (densidade=1,5t/m³)</t>
  </si>
  <si>
    <t>tkm</t>
  </si>
  <si>
    <t>TOTAL:</t>
  </si>
  <si>
    <t>PERCENTUAL</t>
  </si>
  <si>
    <t xml:space="preserve">_________________________________________
Contratada</t>
  </si>
  <si>
    <t xml:space="preserve">____________________________________________
Fiscalização</t>
  </si>
  <si>
    <t xml:space="preserve">DATA DE INÍCIO DA VIGÊNCIA DO CONTRATO</t>
  </si>
  <si>
    <t xml:space="preserve">PRAZO DE
VIGÊNCIA
(DIAS)</t>
  </si>
  <si>
    <t xml:space="preserve">PRAZO DE 
EXECUÇÃO
(DIAS)</t>
  </si>
  <si>
    <t>MEDIÇÃO</t>
  </si>
  <si>
    <t xml:space="preserve">VALOR CONTRATO</t>
  </si>
  <si>
    <t xml:space="preserve">ACUMUL ANTERIOR</t>
  </si>
  <si>
    <t xml:space="preserve">DO PERÍODO</t>
  </si>
  <si>
    <t xml:space="preserve">ACUMUL ATUAL</t>
  </si>
  <si>
    <t xml:space="preserve">SALDO    A    MEDIR</t>
  </si>
  <si>
    <t>%</t>
  </si>
  <si>
    <t>INICIAL</t>
  </si>
  <si>
    <t>01</t>
  </si>
  <si>
    <t xml:space="preserve">DATA DE INÍCIO DA OBRA</t>
  </si>
  <si>
    <t>ADITIVO</t>
  </si>
  <si>
    <t>PARALIS</t>
  </si>
  <si>
    <t>ADIT/PAR</t>
  </si>
  <si>
    <t>02</t>
  </si>
  <si>
    <t>03</t>
  </si>
  <si>
    <t xml:space="preserve">DATA ATUAL</t>
  </si>
  <si>
    <t>04</t>
  </si>
  <si>
    <t>05</t>
  </si>
  <si>
    <t>SUB-TOTAL</t>
  </si>
  <si>
    <t>TOTAL</t>
  </si>
  <si>
    <t>CORRIDOS</t>
  </si>
  <si>
    <t>RESTANTES</t>
  </si>
  <si>
    <t>TÉRMINO</t>
  </si>
  <si>
    <t>PARALISAÇÕES</t>
  </si>
  <si>
    <t>Nº</t>
  </si>
  <si>
    <t>INÍCIO</t>
  </si>
  <si>
    <t>FIM</t>
  </si>
  <si>
    <t xml:space="preserve">MEMÓRIA DE CÁLCULO BM-01</t>
  </si>
  <si>
    <r>
      <rPr>
        <b/>
        <sz val="14"/>
        <color theme="1"/>
        <rFont val="Times New Roman"/>
      </rPr>
      <t>CONTRATANTE:</t>
    </r>
    <r>
      <rPr>
        <sz val="14"/>
        <color theme="1"/>
        <rFont val="Times New Roman"/>
      </rPr>
      <t xml:space="preserve"> PREFEITURA MUNICIPAL DE SÃO CRISTOVÃO</t>
    </r>
  </si>
  <si>
    <r>
      <rPr>
        <b/>
        <sz val="14"/>
        <color theme="1"/>
        <rFont val="Times New Roman"/>
      </rPr>
      <t>CONTRATADA:</t>
    </r>
    <r>
      <rPr>
        <sz val="14"/>
        <color theme="1"/>
        <rFont val="Times New Roman"/>
      </rPr>
      <t xml:space="preserve"> AVANTTI SERVIÇOS EIRELI     CNPJ: 36.119.982/0001-82 </t>
    </r>
  </si>
  <si>
    <r>
      <t xml:space="preserve">CONTRATO: </t>
    </r>
    <r>
      <rPr>
        <sz val="14"/>
        <rFont val="Times New Roman"/>
      </rPr>
      <t xml:space="preserve">Nº. 0042/2024</t>
    </r>
  </si>
  <si>
    <r>
      <rPr>
        <b/>
        <sz val="14"/>
        <rFont val="Times New Roman"/>
      </rPr>
      <t xml:space="preserve">PERÍODO: </t>
    </r>
    <r>
      <rPr>
        <sz val="14"/>
        <rFont val="Times New Roman"/>
      </rPr>
      <t xml:space="preserve">06/03/2026  a  05/04/2026</t>
    </r>
  </si>
  <si>
    <t>01.001</t>
  </si>
  <si>
    <t>Medição</t>
  </si>
  <si>
    <t>Mês</t>
  </si>
  <si>
    <t>Memória</t>
  </si>
  <si>
    <t>Descrição</t>
  </si>
  <si>
    <t xml:space="preserve">Medição do período</t>
  </si>
  <si>
    <t>BM01</t>
  </si>
  <si>
    <t>(3,00x2,00)x2</t>
  </si>
  <si>
    <t>Placa</t>
  </si>
  <si>
    <t>01.003</t>
  </si>
  <si>
    <t>und</t>
  </si>
  <si>
    <t xml:space="preserve">Ligação de energia</t>
  </si>
  <si>
    <t>01.005</t>
  </si>
  <si>
    <t>32,80x2,00</t>
  </si>
  <si>
    <t>Tapume</t>
  </si>
  <si>
    <t>02.001</t>
  </si>
  <si>
    <t>Comp.(m)</t>
  </si>
  <si>
    <t xml:space="preserve">Largura (m)</t>
  </si>
  <si>
    <t xml:space="preserve">Área (m2)</t>
  </si>
  <si>
    <t>DESCRIÇÃO</t>
  </si>
  <si>
    <t xml:space="preserve">Área de construção </t>
  </si>
  <si>
    <t xml:space="preserve">(Comp. X Larg)</t>
  </si>
  <si>
    <t>Total</t>
  </si>
  <si>
    <t>02.002</t>
  </si>
  <si>
    <t>20</t>
  </si>
  <si>
    <t xml:space="preserve">ADMINISTRAÇÃO LOCAL  </t>
  </si>
  <si>
    <t>20.001</t>
  </si>
  <si>
    <t xml:space="preserve">Percentual dos serviços executados 3,53% 
( 0,0353 de 1,00)</t>
  </si>
  <si>
    <t xml:space="preserve">Quantidade total do item/Percentual exec da obra</t>
  </si>
  <si>
    <t>21</t>
  </si>
  <si>
    <t>21.001</t>
  </si>
  <si>
    <t>Horas</t>
  </si>
  <si>
    <t xml:space="preserve">Valor corespondente a 50%</t>
  </si>
  <si>
    <t>Mobilização</t>
  </si>
  <si>
    <t>05.032</t>
  </si>
  <si>
    <t xml:space="preserve">Pintura de acabamento com aplicação de 02 demaõs de tinta acrílica convencional</t>
  </si>
  <si>
    <t xml:space="preserve">Comp. (m)</t>
  </si>
  <si>
    <t xml:space="preserve">Medições Anteriores</t>
  </si>
  <si>
    <t>BM14</t>
  </si>
  <si>
    <t>Vergas</t>
  </si>
  <si>
    <t>(1,60x6x2)+(3,80x2x2)+(1,00x2)+(0,90x2)</t>
  </si>
  <si>
    <t xml:space="preserve">Total Executado</t>
  </si>
  <si>
    <t>05.033</t>
  </si>
  <si>
    <t xml:space="preserve">Revestimento cerâmico para parede, 10 x 10 cm, Elizabeth, linha lux neve, aplicado com argamassa industrializada ac-ii, rejuntado, exclusive regularização de base ou emboço - Rev 04</t>
  </si>
  <si>
    <t xml:space="preserve">Altura (m)</t>
  </si>
  <si>
    <t xml:space="preserve">Perimetro (m)</t>
  </si>
  <si>
    <t xml:space="preserve">Quantidade pilares (und)</t>
  </si>
  <si>
    <t>BM112</t>
  </si>
  <si>
    <t>Cozinha</t>
  </si>
  <si>
    <t xml:space="preserve">Coznha casa</t>
  </si>
  <si>
    <t xml:space="preserve">Corredor casa</t>
  </si>
  <si>
    <t xml:space="preserve">Quarto casa</t>
  </si>
  <si>
    <t>05.034</t>
  </si>
  <si>
    <t xml:space="preserve">Revestimento cerâmico para parede, 10 x 10 cm, Tecnogres, linha Brilhante, ref. BR10070 ou similar, aplicado com argamassa industrializada ac-iii, rejuntado, exclusive regularização de base ou emboço - Rev 04</t>
  </si>
  <si>
    <t>BM103</t>
  </si>
  <si>
    <t xml:space="preserve">Pilar com revestimento</t>
  </si>
  <si>
    <t>05.035</t>
  </si>
  <si>
    <t xml:space="preserve">Revestimento cerâmico para parede, 10 x 10 cm, Elizabeth, linha Vermelho Cristal, ou similar, aplicado com argamassa industrializada ac-iii, rejuntado, exclusive regularização de base ou emboço - Rev 04</t>
  </si>
  <si>
    <t>BM82</t>
  </si>
  <si>
    <t>05.057</t>
  </si>
  <si>
    <t xml:space="preserve">Comp (m)</t>
  </si>
  <si>
    <t>Área</t>
  </si>
  <si>
    <t>BM80</t>
  </si>
  <si>
    <t>Laje</t>
  </si>
  <si>
    <t>05.058</t>
  </si>
  <si>
    <t>BM114</t>
  </si>
  <si>
    <t xml:space="preserve">Resev. Fundo</t>
  </si>
  <si>
    <t xml:space="preserve">Resev. Paredes</t>
  </si>
  <si>
    <t xml:space="preserve">RELATÓRIO FOTOGRÁFICO MENSAL</t>
  </si>
  <si>
    <t>BM-01</t>
  </si>
  <si>
    <t xml:space="preserve">PLACA DE OBRA</t>
  </si>
  <si>
    <t xml:space="preserve">INSTALAÇÃO PROVISÓRIA DE ENERGIA ELÉTRICA</t>
  </si>
  <si>
    <t xml:space="preserve">TAPUME FRENTE</t>
  </si>
  <si>
    <t xml:space="preserve">TAPUME FUNDO</t>
  </si>
  <si>
    <t xml:space="preserve">LIMPEZA MECANIZADA</t>
  </si>
  <si>
    <t xml:space="preserve">LOCAÇÃO DE CONSTRUÇÃO</t>
  </si>
  <si>
    <t xml:space="preserve">RELATÓRIO MENSAL</t>
  </si>
  <si>
    <t>FOTOGRÁFICO</t>
  </si>
  <si>
    <t>OBRA:</t>
  </si>
  <si>
    <t xml:space="preserve">Unidade Básica de Saúde Porte 1 - Luiz Alves</t>
  </si>
  <si>
    <t xml:space="preserve">PERÍODO: PERÍODO: 18/08/2025  a  09/02/2026</t>
  </si>
  <si>
    <t xml:space="preserve">RELATÓRIO Nº: 01</t>
  </si>
  <si>
    <t xml:space="preserve">MONTAGEM DE FORMA /  FERRAGEM</t>
  </si>
  <si>
    <t xml:space="preserve"> CONCRETAGEM</t>
  </si>
  <si>
    <t>CONCRETAGEM</t>
  </si>
  <si>
    <t>IMPERMEABILIZAÇÃO</t>
  </si>
  <si>
    <t xml:space="preserve">SERVIÇOS DE REFORMA ESCOLA ESTADUAL CEL. FRANCISCO SOUZA PORTO</t>
  </si>
  <si>
    <t xml:space="preserve">PERÍODO: PERÍODO: 03/09/2024 à 30/10/2024</t>
  </si>
  <si>
    <t xml:space="preserve">RELATÓRIO Nº: 025</t>
  </si>
  <si>
    <t xml:space="preserve">DEMOLIÇÃO ALTA RESISTÊNCIA</t>
  </si>
  <si>
    <t xml:space="preserve">DEMOLIÇÃO REVESTIMENTO</t>
  </si>
  <si>
    <t xml:space="preserve">DEMOLIÇÃO DE FORRO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</si>
</sst>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8">
    <numFmt numFmtId="164" formatCode="0.000"/>
    <numFmt numFmtId="165" formatCode="000,000"/>
    <numFmt numFmtId="166" formatCode="_(&quot;R$&quot;* #,##0.00_);_(&quot;R$&quot;* \(#,##0.00\);_(&quot;R$&quot;* &quot;-&quot;??_);_(@_)"/>
    <numFmt numFmtId="167" formatCode="0_ ;[Red]\-0\ "/>
    <numFmt numFmtId="168" formatCode="_-&quot;R$&quot;\ * #,##0.00_-;\-&quot;R$&quot;\ * #,##0.00_-;_-&quot;R$&quot;\ * &quot;-&quot;??_-;_-@_-"/>
    <numFmt numFmtId="169" formatCode="#,##0.00_ ;[Red]\-#,##0.00\ "/>
    <numFmt numFmtId="170" formatCode="[$R$-416]&quot; &quot;#,##0.00;[Red]&quot;-&quot;[$R$-416]&quot; &quot;#,##0.00"/>
    <numFmt numFmtId="171" formatCode="_-* #,##0.00_-;\-* #,##0.00_-;_-* &quot;-&quot;??_-;_-@_-"/>
    <numFmt numFmtId="172" formatCode="##.##000##"/>
    <numFmt numFmtId="173" formatCode="#,##0.00&quot; &quot;;&quot;(&quot;#,##0.00&quot;)&quot;;&quot;-&quot;#&quot; &quot;;@&quot; &quot;"/>
    <numFmt numFmtId="174" formatCode="_(&quot;R$ &quot;* #,##0.00_);_(&quot;R$ &quot;* \(#,##0.00\);_(&quot;R$ &quot;* &quot;-&quot;??_);_(@_)"/>
    <numFmt numFmtId="175" formatCode="_(* #,##0.00_);_(* \(#,##0.00\);_(* &quot;-&quot;??_);_(@_)"/>
    <numFmt numFmtId="176" formatCode="0.00_ ;[Red]\-0.00\ "/>
    <numFmt numFmtId="177" formatCode="#,##0.000"/>
    <numFmt numFmtId="178" formatCode="#,##0.0000"/>
    <numFmt numFmtId="179" formatCode="_-* #,##0.00_-;\-* #,##0.00_-;_-* &quot;-&quot;??_-;_-@"/>
    <numFmt numFmtId="180" formatCode="_-* #,##0.000_-;\-* #,##0.000_-;_-* &quot;-&quot;??_-;_-@"/>
    <numFmt numFmtId="181" formatCode="_-* #,##0.000_-;\-* #,##0.000_-;_-* &quot;-&quot;??_-;_-@_-"/>
  </numFmts>
  <fonts count="34">
    <font>
      <sz val="11.000000"/>
      <color theme="1"/>
      <name val="Calibri"/>
      <scheme val="minor"/>
    </font>
    <font>
      <sz val="10.000000"/>
      <name val="Arial"/>
    </font>
    <font>
      <sz val="11.000000"/>
      <color theme="0"/>
      <name val="Calibri"/>
      <scheme val="minor"/>
    </font>
    <font>
      <sz val="11.000000"/>
      <name val="Calibri"/>
    </font>
    <font>
      <b/>
      <i/>
      <sz val="16.000000"/>
      <color theme="1"/>
      <name val="Liberation Sans"/>
    </font>
    <font>
      <sz val="10.000000"/>
      <color theme="1"/>
      <name val="Arial"/>
    </font>
    <font>
      <sz val="10.000000"/>
      <name val="MS Sans Serif"/>
    </font>
    <font>
      <sz val="11.000000"/>
      <color theme="1"/>
      <name val="Liberation Sans"/>
    </font>
    <font>
      <b/>
      <i/>
      <u/>
      <sz val="11.000000"/>
      <color theme="1"/>
      <name val="Liberation Sans"/>
    </font>
    <font>
      <sz val="10.000000"/>
      <name val="Times New Roman"/>
    </font>
    <font>
      <b/>
      <sz val="14.000000"/>
      <name val="Times New Roman"/>
    </font>
    <font>
      <b/>
      <sz val="16.000000"/>
      <name val="Times New Roman"/>
    </font>
    <font>
      <sz val="11.000000"/>
      <color theme="1"/>
      <name val="Times New Roman"/>
    </font>
    <font>
      <sz val="14.000000"/>
      <name val="Times New Roman"/>
    </font>
    <font>
      <b/>
      <sz val="14.000000"/>
      <color theme="1"/>
      <name val="Times New Roman"/>
    </font>
    <font>
      <sz val="14.000000"/>
      <color theme="1"/>
      <name val="Times New Roman"/>
    </font>
    <font>
      <b/>
      <sz val="10.000000"/>
      <name val="Times New Roman"/>
    </font>
    <font>
      <b/>
      <sz val="9.000000"/>
      <name val="Times New Roman"/>
    </font>
    <font>
      <b/>
      <sz val="12.000000"/>
      <name val="Times New Roman"/>
    </font>
    <font>
      <b/>
      <sz val="18.000000"/>
      <color indexed="2"/>
      <name val="Times New Roman"/>
    </font>
    <font>
      <b/>
      <sz val="8.000000"/>
      <name val="Times New Roman"/>
    </font>
    <font>
      <b/>
      <u/>
      <sz val="20.000000"/>
      <color theme="1"/>
      <name val="Times New Roman"/>
    </font>
    <font>
      <sz val="11.000000"/>
      <name val="Times New Roman"/>
    </font>
    <font>
      <sz val="10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4.000000"/>
      <color indexed="2"/>
      <name val="Times New Roman"/>
    </font>
    <font>
      <b/>
      <sz val="12.000000"/>
      <color indexed="2"/>
      <name val="Times New Roman"/>
    </font>
    <font>
      <sz val="10.000000"/>
      <color indexed="2"/>
      <name val="Times New Roman"/>
    </font>
    <font>
      <b/>
      <sz val="11.000000"/>
      <color theme="1"/>
      <name val="Times New Roman"/>
    </font>
    <font>
      <b/>
      <sz val="18.000000"/>
      <name val="Times New Roman"/>
    </font>
    <font>
      <b/>
      <sz val="11.000000"/>
      <name val="Times New Roman"/>
    </font>
    <font>
      <b/>
      <sz val="10.000000"/>
      <color theme="1"/>
      <name val="Times New Roman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theme="2" tint="-0.249977111117893"/>
      </patternFill>
    </fill>
    <fill>
      <patternFill patternType="solid">
        <fgColor theme="0"/>
      </patternFill>
    </fill>
    <fill>
      <patternFill patternType="solid">
        <fgColor theme="2" tint="-0.099978637043366805"/>
      </patternFill>
    </fill>
    <fill>
      <patternFill patternType="solid">
        <fgColor theme="0" tint="-0.14999847407452621"/>
      </patternFill>
    </fill>
    <fill>
      <patternFill patternType="solid">
        <fgColor theme="0" tint="-0.34998626667073579"/>
      </patternFill>
    </fill>
    <fill>
      <patternFill patternType="solid">
        <fgColor theme="4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6" tint="0.39997558519241921"/>
      </patternFill>
    </fill>
    <fill>
      <patternFill patternType="solid">
        <fgColor rgb="FFBFBFBF"/>
        <bgColor rgb="FFBFBFBF"/>
      </patternFill>
    </fill>
    <fill>
      <patternFill patternType="solid">
        <fgColor theme="0" tint="-0.499984740745262"/>
        <bgColor theme="0" tint="-0.499984740745262"/>
      </patternFill>
    </fill>
    <fill>
      <patternFill patternType="solid">
        <fgColor rgb="FFAEAAAA"/>
        <bgColor rgb="FFAEAAAA"/>
      </patternFill>
    </fill>
    <fill>
      <patternFill patternType="solid">
        <fgColor rgb="FFF2F2F2"/>
        <bgColor rgb="FFF2F2F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theme="0" tint="-0.34998626667073579"/>
      </patternFill>
    </fill>
  </fills>
  <borders count="109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theme="1"/>
      </left>
      <right style="none"/>
      <top style="medium">
        <color theme="1"/>
      </top>
      <bottom style="thin">
        <color auto="1"/>
      </bottom>
      <diagonal style="none"/>
    </border>
    <border>
      <left style="none"/>
      <right style="none"/>
      <top style="medium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none"/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none"/>
      <top style="medium">
        <color theme="1"/>
      </top>
      <bottom style="thin">
        <color auto="1"/>
      </bottom>
      <diagonal style="none"/>
    </border>
    <border>
      <left style="none"/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medium">
        <color theme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medium">
        <color theme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medium">
        <color theme="1"/>
      </right>
      <top style="none"/>
      <bottom style="medium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auto="1"/>
      </top>
      <bottom style="none"/>
      <diagonal style="none"/>
    </border>
    <border>
      <left style="medium">
        <color theme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auto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double">
        <color auto="1"/>
      </left>
      <right style="none"/>
      <top style="double">
        <color auto="1"/>
      </top>
      <bottom style="double">
        <color auto="1"/>
      </bottom>
      <diagonal style="none"/>
    </border>
    <border>
      <left style="none"/>
      <right style="double">
        <color auto="1"/>
      </right>
      <top style="double">
        <color auto="1"/>
      </top>
      <bottom style="double">
        <color auto="1"/>
      </bottom>
      <diagonal style="none"/>
    </border>
    <border>
      <left style="double">
        <color auto="1"/>
      </left>
      <right style="none"/>
      <top style="double">
        <color auto="1"/>
      </top>
      <bottom style="medium">
        <color auto="1"/>
      </bottom>
      <diagonal style="none"/>
    </border>
    <border>
      <left style="none"/>
      <right style="double">
        <color auto="1"/>
      </right>
      <top style="double">
        <color auto="1"/>
      </top>
      <bottom style="medium">
        <color auto="1"/>
      </bottom>
      <diagonal style="none"/>
    </border>
    <border>
      <left style="double">
        <color auto="1"/>
      </left>
      <right style="none"/>
      <top style="none"/>
      <bottom style="medium">
        <color auto="1"/>
      </bottom>
      <diagonal style="none"/>
    </border>
    <border>
      <left style="none"/>
      <right style="double">
        <color auto="1"/>
      </right>
      <top style="none"/>
      <bottom style="medium">
        <color auto="1"/>
      </bottom>
      <diagonal style="none"/>
    </border>
    <border>
      <left style="double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double">
        <color auto="1"/>
      </right>
      <top style="none"/>
      <bottom style="medium">
        <color auto="1"/>
      </bottom>
      <diagonal style="none"/>
    </border>
    <border>
      <left style="double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double">
        <color auto="1"/>
      </right>
      <top style="none"/>
      <bottom style="thin">
        <color auto="1"/>
      </bottom>
      <diagonal style="none"/>
    </border>
    <border>
      <left style="double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double">
        <color auto="1"/>
      </right>
      <top style="thin">
        <color auto="1"/>
      </top>
      <bottom style="thin">
        <color auto="1"/>
      </bottom>
      <diagonal style="none"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 style="none"/>
    </border>
    <border>
      <left style="double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double">
        <color auto="1"/>
      </right>
      <top style="thin">
        <color auto="1"/>
      </top>
      <bottom style="none"/>
      <diagonal style="none"/>
    </border>
    <border>
      <left style="double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double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 style="none"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double">
        <color auto="1"/>
      </left>
      <right style="thin">
        <color auto="1"/>
      </right>
      <top style="none"/>
      <bottom style="double">
        <color auto="1"/>
      </bottom>
      <diagonal style="none"/>
    </border>
    <border>
      <left style="thin">
        <color auto="1"/>
      </left>
      <right style="double">
        <color auto="1"/>
      </right>
      <top style="none"/>
      <bottom style="double">
        <color auto="1"/>
      </bottom>
      <diagonal style="none"/>
    </border>
    <border>
      <left style="double">
        <color auto="1"/>
      </left>
      <right style="none"/>
      <top style="none"/>
      <bottom style="double">
        <color auto="1"/>
      </bottom>
      <diagonal style="none"/>
    </border>
    <border>
      <left style="none"/>
      <right style="double">
        <color auto="1"/>
      </right>
      <top style="none"/>
      <bottom style="double">
        <color auto="1"/>
      </bottom>
      <diagonal style="none"/>
    </border>
    <border>
      <left style="none"/>
      <right style="none"/>
      <top style="double">
        <color auto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none"/>
      <right style="medium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</borders>
  <cellStyleXfs count="111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1" numFmtId="164" applyNumberFormat="1" applyFont="1" applyFill="1" applyBorder="1">
      <alignment horizontal="center"/>
    </xf>
    <xf fontId="0" fillId="2" borderId="0" numFmtId="0" applyNumberFormat="0" applyFont="1" applyFill="1" applyBorder="0" applyProtection="0"/>
    <xf fontId="0" fillId="3" borderId="0" numFmtId="0" applyNumberFormat="0" applyFont="1" applyFill="1" applyBorder="0" applyProtection="0"/>
    <xf fontId="0" fillId="4" borderId="0" numFmtId="0" applyNumberFormat="0" applyFont="1" applyFill="1" applyBorder="0" applyProtection="0"/>
    <xf fontId="0" fillId="5" borderId="0" numFmtId="0" applyNumberFormat="0" applyFont="1" applyFill="1" applyBorder="0" applyProtection="0"/>
    <xf fontId="0" fillId="6" borderId="0" numFmtId="0" applyNumberFormat="0" applyFont="1" applyFill="1" applyBorder="0" applyProtection="0"/>
    <xf fontId="2" fillId="7" borderId="0" numFmtId="0" applyNumberFormat="0" applyFont="1" applyFill="1" applyBorder="0" applyProtection="0"/>
    <xf fontId="2" fillId="8" borderId="0" numFmtId="0" applyNumberFormat="0" applyFont="1" applyFill="1" applyBorder="0" applyProtection="0"/>
    <xf fontId="2" fillId="9" borderId="0" numFmtId="0" applyNumberFormat="0" applyFont="1" applyFill="1" applyBorder="0" applyProtection="0"/>
    <xf fontId="3" fillId="0" borderId="2" numFmtId="165" applyNumberFormat="1" applyFont="1" applyFill="1" applyBorder="0"/>
    <xf fontId="4" fillId="0" borderId="0" numFmtId="0" applyNumberFormat="1" applyFont="1" applyFill="1" applyBorder="1">
      <alignment horizontal="center"/>
    </xf>
    <xf fontId="4" fillId="0" borderId="0" numFmtId="0" applyNumberFormat="1" applyFont="1" applyFill="1" applyBorder="1">
      <alignment horizontal="center" textRotation="90"/>
    </xf>
    <xf fontId="1" fillId="0" borderId="0" numFmtId="166" applyNumberFormat="1" applyFont="0" applyFill="0" applyBorder="0" applyProtection="0"/>
    <xf fontId="0" fillId="0" borderId="0" numFmtId="167" applyNumberFormat="1" applyFont="0" applyFill="0" applyBorder="0" applyProtection="0"/>
    <xf fontId="0" fillId="0" borderId="0" numFmtId="168" applyNumberFormat="1" applyFont="0" applyFill="0" applyBorder="0" applyProtection="0"/>
    <xf fontId="3" fillId="0" borderId="0" numFmtId="168" applyNumberFormat="1" applyFont="0" applyFill="0" applyBorder="0" applyProtection="0"/>
    <xf fontId="0" fillId="0" borderId="0" numFmtId="169" applyNumberFormat="1" applyFont="0" applyFill="0" applyBorder="0" applyProtection="0"/>
    <xf fontId="3" fillId="0" borderId="0" numFmtId="168" applyNumberFormat="1" applyFont="0" applyFill="0" applyBorder="0" applyProtection="0"/>
    <xf fontId="1" fillId="0" borderId="0" numFmtId="166" applyNumberFormat="1" applyFont="0" applyFill="0" applyBorder="0" applyProtection="0"/>
    <xf fontId="1" fillId="0" borderId="0" numFmtId="168" applyNumberFormat="1" applyFont="0" applyFill="0" applyBorder="0" applyProtection="0"/>
    <xf fontId="0" fillId="0" borderId="0" numFmtId="168" applyNumberFormat="1" applyFont="0" applyFill="0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>
      <alignment vertical="top"/>
    </xf>
    <xf fontId="5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>
      <alignment vertical="top"/>
    </xf>
    <xf fontId="0" fillId="0" borderId="0" numFmtId="0" applyNumberFormat="1" applyFont="1" applyFill="1" applyBorder="1"/>
    <xf fontId="7" fillId="0" borderId="0" numFmtId="0" applyNumberFormat="1" applyFont="1" applyFill="1" applyBorder="1"/>
    <xf fontId="0" fillId="10" borderId="3" numFmtId="0" applyNumberFormat="0" applyFont="0" applyFill="1" applyBorder="1" applyProtection="0"/>
    <xf fontId="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7" fillId="0" borderId="0" numFmtId="9" applyNumberFormat="1" applyFont="1" applyFill="1" applyBorder="1"/>
    <xf fontId="3" fillId="0" borderId="0" numFmtId="9" applyNumberFormat="1" applyFont="1" applyFill="1" applyBorder="1">
      <alignment vertical="top"/>
    </xf>
    <xf fontId="0" fillId="0" borderId="0" numFmtId="9" applyNumberFormat="1" applyFont="0" applyFill="0" applyBorder="0" applyProtection="0"/>
    <xf fontId="8" fillId="0" borderId="0" numFmtId="0" applyNumberFormat="1" applyFont="1" applyFill="1" applyBorder="1"/>
    <xf fontId="8" fillId="0" borderId="0" numFmtId="170" applyNumberFormat="1" applyFont="1" applyFill="1" applyBorder="1"/>
    <xf fontId="7" fillId="0" borderId="0" numFmtId="171" applyNumberFormat="1" applyFont="0" applyFill="0" applyBorder="0" applyProtection="0"/>
    <xf fontId="7" fillId="0" borderId="0" numFmtId="171" applyNumberFormat="1" applyFont="0" applyFill="0" applyBorder="0" applyProtection="0"/>
    <xf fontId="7" fillId="0" borderId="0" numFmtId="171" applyNumberFormat="1" applyFont="0" applyFill="0" applyBorder="0" applyProtection="0"/>
    <xf fontId="7" fillId="0" borderId="0" numFmtId="171" applyNumberFormat="1" applyFont="0" applyFill="0" applyBorder="0" applyProtection="0"/>
    <xf fontId="7" fillId="0" borderId="0" numFmtId="172" applyNumberFormat="1" applyFont="1" applyFill="1" applyBorder="1"/>
    <xf fontId="7" fillId="0" borderId="0" numFmtId="169" applyNumberFormat="1" applyFont="1" applyFill="1" applyBorder="1"/>
    <xf fontId="7" fillId="0" borderId="0" numFmtId="169" applyNumberFormat="1" applyFont="1" applyFill="1" applyBorder="1"/>
    <xf fontId="7" fillId="0" borderId="0" numFmtId="169" applyNumberFormat="1" applyFont="1" applyFill="1" applyBorder="1"/>
    <xf fontId="7" fillId="0" borderId="0" numFmtId="169" applyNumberFormat="1" applyFont="1" applyFill="1" applyBorder="1"/>
    <xf fontId="7" fillId="0" borderId="0" numFmtId="169" applyNumberFormat="1" applyFont="1" applyFill="1" applyBorder="1"/>
    <xf fontId="7" fillId="0" borderId="0" numFmtId="169" applyNumberFormat="1" applyFont="1" applyFill="1" applyBorder="1"/>
    <xf fontId="7" fillId="0" borderId="0" numFmtId="169" applyNumberFormat="1" applyFont="1" applyFill="1" applyBorder="1"/>
    <xf fontId="7" fillId="0" borderId="0" numFmtId="169" applyNumberFormat="1" applyFont="1" applyFill="1" applyBorder="1"/>
    <xf fontId="7" fillId="0" borderId="0" numFmtId="172" applyNumberFormat="1" applyFont="1" applyFill="1" applyBorder="1"/>
    <xf fontId="7" fillId="0" borderId="0" numFmtId="172" applyNumberFormat="1" applyFont="1" applyFill="1" applyBorder="1"/>
    <xf fontId="7" fillId="0" borderId="0" numFmtId="172" applyNumberFormat="1" applyFont="1" applyFill="1" applyBorder="1"/>
    <xf fontId="7" fillId="0" borderId="0" numFmtId="172" applyNumberFormat="1" applyFont="1" applyFill="1" applyBorder="1"/>
    <xf fontId="7" fillId="0" borderId="0" numFmtId="172" applyNumberFormat="1" applyFont="1" applyFill="1" applyBorder="1"/>
    <xf fontId="7" fillId="0" borderId="0" numFmtId="172" applyNumberFormat="1" applyFont="1" applyFill="1" applyBorder="1"/>
    <xf fontId="7" fillId="0" borderId="0" numFmtId="172" applyNumberFormat="1" applyFont="1" applyFill="1" applyBorder="1"/>
    <xf fontId="7" fillId="0" borderId="0" numFmtId="171" applyNumberFormat="1" applyFont="0" applyFill="0" applyBorder="0" applyProtection="0"/>
    <xf fontId="7" fillId="0" borderId="0" numFmtId="173" applyNumberFormat="1" applyFont="1" applyFill="1" applyBorder="1"/>
    <xf fontId="7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7" fillId="0" borderId="0" numFmtId="172" applyNumberFormat="1" applyFont="1" applyFill="1" applyBorder="1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4" applyNumberFormat="1" applyFont="0" applyFill="0" applyBorder="0" applyProtection="0"/>
    <xf fontId="7" fillId="0" borderId="0" numFmtId="171" applyNumberFormat="1" applyFont="0" applyFill="0" applyBorder="0" applyProtection="0"/>
    <xf fontId="7" fillId="0" borderId="0" numFmtId="171" applyNumberFormat="1" applyFont="0" applyFill="0" applyBorder="0" applyProtection="0"/>
    <xf fontId="7" fillId="0" borderId="0" numFmtId="171" applyNumberFormat="1" applyFont="0" applyFill="0" applyBorder="0" applyProtection="0"/>
    <xf fontId="7" fillId="0" borderId="0" numFmtId="171" applyNumberFormat="1" applyFont="0" applyFill="0" applyBorder="0" applyProtection="0"/>
    <xf fontId="1" fillId="0" borderId="0" numFmtId="175" applyNumberFormat="1" applyFont="0" applyFill="0" applyBorder="0" applyProtection="0"/>
    <xf fontId="1" fillId="0" borderId="0" numFmtId="175" applyNumberFormat="1" applyFont="0" applyFill="0" applyBorder="0" applyProtection="0"/>
    <xf fontId="1" fillId="0" borderId="0" numFmtId="171" applyNumberFormat="1" applyFont="1" applyFill="0" applyBorder="0" applyProtection="0"/>
    <xf fontId="1" fillId="0" borderId="0" numFmtId="171" applyNumberFormat="1" applyFont="1" applyFill="0" applyBorder="0" applyProtection="0"/>
    <xf fontId="3" fillId="0" borderId="0" numFmtId="3" applyNumberFormat="1" applyFont="1" applyFill="1" applyBorder="1">
      <alignment vertical="top"/>
    </xf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" fillId="0" borderId="0" numFmtId="175" applyNumberFormat="1" applyFont="0" applyFill="0" applyBorder="0" applyProtection="0"/>
    <xf fontId="1" fillId="0" borderId="0" numFmtId="171" applyNumberFormat="1" applyFont="0" applyFill="0" applyBorder="0" applyProtection="0"/>
    <xf fontId="0" fillId="0" borderId="0" numFmtId="171" applyNumberFormat="1" applyFont="0" applyFill="0" applyBorder="0" applyProtection="0"/>
  </cellStyleXfs>
  <cellXfs count="392">
    <xf fontId="0" fillId="0" borderId="0" numFmtId="0" xfId="0"/>
    <xf fontId="9" fillId="0" borderId="0" numFmtId="0" xfId="23" applyFont="1" applyAlignment="1">
      <alignment vertical="center"/>
    </xf>
    <xf fontId="9" fillId="0" borderId="0" numFmtId="49" xfId="23" applyNumberFormat="1" applyFont="1" applyAlignment="1">
      <alignment vertical="center"/>
    </xf>
    <xf fontId="9" fillId="0" borderId="0" numFmtId="0" xfId="23" applyFont="1" applyAlignment="1">
      <alignment vertical="center" wrapText="1"/>
    </xf>
    <xf fontId="9" fillId="0" borderId="0" numFmtId="2" xfId="23" applyNumberFormat="1" applyFont="1" applyAlignment="1">
      <alignment vertical="center"/>
    </xf>
    <xf fontId="9" fillId="0" borderId="0" numFmtId="175" xfId="23" applyNumberFormat="1" applyFont="1" applyAlignment="1">
      <alignment vertical="center"/>
    </xf>
    <xf fontId="9" fillId="0" borderId="0" numFmtId="175" xfId="98" applyNumberFormat="1" applyFont="1" applyAlignment="1">
      <alignment vertical="center"/>
    </xf>
    <xf fontId="9" fillId="0" borderId="0" numFmtId="2" xfId="23" applyNumberFormat="1" applyFont="1" applyAlignment="1">
      <alignment horizontal="right"/>
    </xf>
    <xf fontId="9" fillId="0" borderId="0" numFmtId="175" xfId="14" applyNumberFormat="1" applyFont="1" applyAlignment="1">
      <alignment vertical="center"/>
    </xf>
    <xf fontId="9" fillId="0" borderId="0" numFmtId="9" xfId="58" applyNumberFormat="1" applyFont="1" applyAlignment="1">
      <alignment vertical="center"/>
    </xf>
    <xf fontId="10" fillId="0" borderId="4" numFmtId="49" xfId="23" applyNumberFormat="1" applyFont="1" applyBorder="1" applyAlignment="1">
      <alignment vertical="center" wrapText="1"/>
      <protection locked="0"/>
    </xf>
    <xf fontId="10" fillId="0" borderId="5" numFmtId="49" xfId="23" applyNumberFormat="1" applyFont="1" applyBorder="1" applyAlignment="1">
      <alignment horizontal="center" vertical="center" wrapText="1"/>
      <protection locked="0"/>
    </xf>
    <xf fontId="10" fillId="0" borderId="6" numFmtId="49" xfId="23" applyNumberFormat="1" applyFont="1" applyBorder="1" applyAlignment="1">
      <alignment horizontal="center" vertical="center" wrapText="1"/>
      <protection locked="0"/>
    </xf>
    <xf fontId="10" fillId="0" borderId="7" numFmtId="0" xfId="23" applyFont="1" applyBorder="1" applyAlignment="1">
      <alignment horizontal="center" vertical="center" wrapText="1"/>
      <protection locked="0"/>
    </xf>
    <xf fontId="10" fillId="0" borderId="8" numFmtId="0" xfId="23" applyFont="1" applyBorder="1" applyAlignment="1">
      <alignment horizontal="center" vertical="center" wrapText="1"/>
      <protection locked="0"/>
    </xf>
    <xf fontId="10" fillId="0" borderId="9" numFmtId="0" xfId="23" applyFont="1" applyBorder="1" applyAlignment="1">
      <alignment horizontal="center" vertical="center" wrapText="1"/>
      <protection locked="0"/>
    </xf>
    <xf fontId="11" fillId="0" borderId="8" numFmtId="0" xfId="23" applyFont="1" applyBorder="1" applyAlignment="1">
      <alignment horizontal="center" vertical="center"/>
      <protection locked="0"/>
    </xf>
    <xf fontId="10" fillId="0" borderId="10" numFmtId="49" xfId="23" applyNumberFormat="1" applyFont="1" applyBorder="1" applyAlignment="1">
      <alignment horizontal="center" vertical="center" wrapText="1"/>
      <protection locked="0"/>
    </xf>
    <xf fontId="10" fillId="0" borderId="11" numFmtId="49" xfId="23" applyNumberFormat="1" applyFont="1" applyBorder="1" applyAlignment="1">
      <alignment horizontal="center" vertical="center" wrapText="1"/>
      <protection locked="0"/>
    </xf>
    <xf fontId="10" fillId="0" borderId="12" numFmtId="49" xfId="23" applyNumberFormat="1" applyFont="1" applyBorder="1" applyAlignment="1">
      <alignment horizontal="left" vertical="center"/>
      <protection locked="0"/>
    </xf>
    <xf fontId="10" fillId="0" borderId="13" numFmtId="49" xfId="23" applyNumberFormat="1" applyFont="1" applyBorder="1" applyAlignment="1">
      <alignment horizontal="left" vertical="center"/>
      <protection locked="0"/>
    </xf>
    <xf fontId="10" fillId="0" borderId="14" numFmtId="49" xfId="23" applyNumberFormat="1" applyFont="1" applyBorder="1" applyAlignment="1">
      <alignment horizontal="left" vertical="center"/>
      <protection locked="0"/>
    </xf>
    <xf fontId="10" fillId="0" borderId="15" numFmtId="0" xfId="23" applyFont="1" applyBorder="1" applyAlignment="1">
      <alignment horizontal="center" vertical="center" wrapText="1"/>
      <protection locked="0"/>
    </xf>
    <xf fontId="12" fillId="0" borderId="14" numFmtId="0" xfId="0" applyFont="1" applyBorder="1">
      <protection locked="0"/>
    </xf>
    <xf fontId="10" fillId="0" borderId="16" numFmtId="14" xfId="98" applyNumberFormat="1" applyFont="1" applyBorder="1" applyAlignment="1">
      <alignment horizontal="center" vertical="center" wrapText="1"/>
      <protection locked="0"/>
    </xf>
    <xf fontId="10" fillId="0" borderId="13" numFmtId="0" xfId="23" applyFont="1" applyBorder="1" applyAlignment="1">
      <alignment horizontal="left" vertical="center"/>
      <protection locked="0"/>
    </xf>
    <xf fontId="10" fillId="0" borderId="14" numFmtId="0" xfId="23" applyFont="1" applyBorder="1" applyAlignment="1">
      <alignment horizontal="left" vertical="center"/>
      <protection locked="0"/>
    </xf>
    <xf fontId="10" fillId="0" borderId="15" numFmtId="49" xfId="23" applyNumberFormat="1" applyFont="1" applyBorder="1" applyAlignment="1">
      <alignment horizontal="center" vertical="center" wrapText="1"/>
      <protection locked="0"/>
    </xf>
    <xf fontId="10" fillId="0" borderId="13" numFmtId="49" xfId="23" applyNumberFormat="1" applyFont="1" applyBorder="1" applyAlignment="1">
      <alignment horizontal="center" vertical="center" wrapText="1"/>
      <protection locked="0"/>
    </xf>
    <xf fontId="10" fillId="0" borderId="17" numFmtId="49" xfId="23" applyNumberFormat="1" applyFont="1" applyBorder="1" applyAlignment="1">
      <alignment horizontal="center" vertical="center" wrapText="1"/>
      <protection locked="0"/>
    </xf>
    <xf fontId="10" fillId="0" borderId="18" numFmtId="49" xfId="23" applyNumberFormat="1" applyFont="1" applyBorder="1" applyAlignment="1">
      <alignment horizontal="left" vertical="center"/>
      <protection locked="0"/>
    </xf>
    <xf fontId="10" fillId="0" borderId="19" numFmtId="49" xfId="23" applyNumberFormat="1" applyFont="1" applyBorder="1" applyAlignment="1">
      <alignment horizontal="left" vertical="center"/>
      <protection locked="0"/>
    </xf>
    <xf fontId="10" fillId="0" borderId="20" numFmtId="49" xfId="23" applyNumberFormat="1" applyFont="1" applyBorder="1" applyAlignment="1">
      <alignment horizontal="left" vertical="center"/>
      <protection locked="0"/>
    </xf>
    <xf fontId="12" fillId="0" borderId="21" numFmtId="0" xfId="0" applyFont="1" applyBorder="1">
      <protection locked="0"/>
    </xf>
    <xf fontId="12" fillId="0" borderId="20" numFmtId="0" xfId="0" applyFont="1" applyBorder="1">
      <protection locked="0"/>
    </xf>
    <xf fontId="10" fillId="0" borderId="22" numFmtId="14" xfId="98" applyNumberFormat="1" applyFont="1" applyBorder="1" applyAlignment="1">
      <alignment horizontal="center" vertical="center" wrapText="1"/>
      <protection locked="0"/>
    </xf>
    <xf fontId="10" fillId="0" borderId="19" numFmtId="0" xfId="23" applyFont="1" applyBorder="1" applyAlignment="1">
      <alignment horizontal="left" vertical="center"/>
      <protection locked="0"/>
    </xf>
    <xf fontId="10" fillId="0" borderId="20" numFmtId="0" xfId="23" applyFont="1" applyBorder="1" applyAlignment="1">
      <alignment horizontal="left" vertical="center"/>
      <protection locked="0"/>
    </xf>
    <xf fontId="10" fillId="0" borderId="23" numFmtId="49" xfId="23" applyNumberFormat="1" applyFont="1" applyBorder="1" applyAlignment="1">
      <alignment horizontal="center" vertical="center" wrapText="1"/>
      <protection locked="0"/>
    </xf>
    <xf fontId="10" fillId="0" borderId="0" numFmtId="49" xfId="23" applyNumberFormat="1" applyFont="1" applyAlignment="1">
      <alignment horizontal="center" vertical="center" wrapText="1"/>
      <protection locked="0"/>
    </xf>
    <xf fontId="10" fillId="0" borderId="24" numFmtId="49" xfId="23" applyNumberFormat="1" applyFont="1" applyBorder="1" applyAlignment="1">
      <alignment horizontal="center" vertical="center" wrapText="1"/>
      <protection locked="0"/>
    </xf>
    <xf fontId="10" fillId="0" borderId="25" numFmtId="49" xfId="23" applyNumberFormat="1" applyFont="1" applyBorder="1" applyAlignment="1">
      <alignment horizontal="left" vertical="center"/>
      <protection locked="0"/>
    </xf>
    <xf fontId="10" fillId="0" borderId="26" numFmtId="49" xfId="23" applyNumberFormat="1" applyFont="1" applyBorder="1" applyAlignment="1">
      <alignment horizontal="left" vertical="center"/>
      <protection locked="0"/>
    </xf>
    <xf fontId="10" fillId="0" borderId="27" numFmtId="49" xfId="23" applyNumberFormat="1" applyFont="1" applyBorder="1" applyAlignment="1">
      <alignment horizontal="left" vertical="center"/>
      <protection locked="0"/>
    </xf>
    <xf fontId="10" fillId="0" borderId="28" numFmtId="0" xfId="23" applyFont="1" applyBorder="1" applyAlignment="1">
      <alignment horizontal="center" vertical="center" wrapText="1"/>
      <protection locked="0"/>
    </xf>
    <xf fontId="12" fillId="0" borderId="27" numFmtId="0" xfId="0" applyFont="1" applyBorder="1">
      <protection locked="0"/>
    </xf>
    <xf fontId="10" fillId="0" borderId="2" numFmtId="14" xfId="98" applyNumberFormat="1" applyFont="1" applyBorder="1" applyAlignment="1">
      <alignment horizontal="center" vertical="center" wrapText="1"/>
      <protection locked="0"/>
    </xf>
    <xf fontId="10" fillId="0" borderId="29" numFmtId="49" xfId="23" applyNumberFormat="1" applyFont="1" applyBorder="1" applyAlignment="1">
      <alignment horizontal="left" vertical="center"/>
      <protection locked="0"/>
    </xf>
    <xf fontId="10" fillId="0" borderId="30" numFmtId="49" xfId="23" applyNumberFormat="1" applyFont="1" applyBorder="1" applyAlignment="1">
      <alignment horizontal="center" vertical="center" wrapText="1"/>
      <protection locked="0"/>
    </xf>
    <xf fontId="10" fillId="0" borderId="29" numFmtId="49" xfId="23" applyNumberFormat="1" applyFont="1" applyBorder="1" applyAlignment="1">
      <alignment horizontal="center" vertical="center" wrapText="1"/>
      <protection locked="0"/>
    </xf>
    <xf fontId="10" fillId="0" borderId="31" numFmtId="49" xfId="23" applyNumberFormat="1" applyFont="1" applyBorder="1" applyAlignment="1">
      <alignment horizontal="center" vertical="center" wrapText="1"/>
      <protection locked="0"/>
    </xf>
    <xf fontId="13" fillId="0" borderId="0" numFmtId="0" xfId="23" applyFont="1" applyAlignment="1">
      <alignment horizontal="center" vertical="center"/>
    </xf>
    <xf fontId="10" fillId="11" borderId="32" numFmtId="49" xfId="23" applyNumberFormat="1" applyFont="1" applyFill="1" applyBorder="1" applyAlignment="1">
      <alignment horizontal="center" vertical="center"/>
      <protection locked="0"/>
    </xf>
    <xf fontId="10" fillId="11" borderId="33" numFmtId="0" xfId="23" applyFont="1" applyFill="1" applyBorder="1" applyAlignment="1">
      <alignment horizontal="center" vertical="center" wrapText="1"/>
      <protection locked="0"/>
    </xf>
    <xf fontId="10" fillId="11" borderId="34" numFmtId="2" xfId="23" applyNumberFormat="1" applyFont="1" applyFill="1" applyBorder="1" applyAlignment="1">
      <alignment horizontal="center" vertical="center"/>
      <protection locked="0"/>
    </xf>
    <xf fontId="10" fillId="11" borderId="22" numFmtId="2" xfId="23" applyNumberFormat="1" applyFont="1" applyFill="1" applyBorder="1" applyAlignment="1">
      <alignment horizontal="center" vertical="center"/>
      <protection locked="0"/>
    </xf>
    <xf fontId="10" fillId="11" borderId="33" numFmtId="2" xfId="23" applyNumberFormat="1" applyFont="1" applyFill="1" applyBorder="1" applyAlignment="1">
      <alignment vertical="center" wrapText="1"/>
      <protection locked="0"/>
    </xf>
    <xf fontId="10" fillId="11" borderId="34" numFmtId="175" xfId="23" applyNumberFormat="1" applyFont="1" applyFill="1" applyBorder="1" applyAlignment="1">
      <alignment horizontal="center" vertical="center"/>
      <protection locked="0"/>
    </xf>
    <xf fontId="10" fillId="11" borderId="35" numFmtId="9" xfId="58" applyNumberFormat="1" applyFont="1" applyFill="1" applyBorder="1" applyAlignment="1">
      <alignment vertical="center" wrapText="1"/>
      <protection locked="0"/>
    </xf>
    <xf fontId="13" fillId="0" borderId="0" numFmtId="0" xfId="23" applyFont="1" applyAlignment="1">
      <alignment horizontal="center" vertical="center" wrapText="1"/>
    </xf>
    <xf fontId="10" fillId="11" borderId="36" numFmtId="49" xfId="23" applyNumberFormat="1" applyFont="1" applyFill="1" applyBorder="1" applyAlignment="1">
      <alignment horizontal="center" vertical="center"/>
      <protection locked="0"/>
    </xf>
    <xf fontId="10" fillId="11" borderId="37" numFmtId="0" xfId="23" applyFont="1" applyFill="1" applyBorder="1" applyAlignment="1">
      <alignment horizontal="center" vertical="center" wrapText="1"/>
      <protection locked="0"/>
    </xf>
    <xf fontId="10" fillId="11" borderId="38" numFmtId="0" xfId="23" applyFont="1" applyFill="1" applyBorder="1" applyAlignment="1">
      <alignment horizontal="center" vertical="center" wrapText="1"/>
      <protection locked="0"/>
    </xf>
    <xf fontId="10" fillId="11" borderId="38" numFmtId="2" xfId="23" applyNumberFormat="1" applyFont="1" applyFill="1" applyBorder="1" applyAlignment="1">
      <alignment horizontal="center" vertical="center" wrapText="1"/>
      <protection locked="0"/>
    </xf>
    <xf fontId="10" fillId="11" borderId="38" numFmtId="175" xfId="98" applyNumberFormat="1" applyFont="1" applyFill="1" applyBorder="1" applyAlignment="1">
      <alignment horizontal="center" vertical="center" wrapText="1"/>
      <protection locked="0"/>
    </xf>
    <xf fontId="10" fillId="11" borderId="37" numFmtId="2" xfId="23" applyNumberFormat="1" applyFont="1" applyFill="1" applyBorder="1" applyAlignment="1">
      <alignment horizontal="center" vertical="center" wrapText="1"/>
      <protection locked="0"/>
    </xf>
    <xf fontId="10" fillId="11" borderId="38" numFmtId="175" xfId="14" applyNumberFormat="1" applyFont="1" applyFill="1" applyBorder="1" applyAlignment="1">
      <alignment horizontal="center" vertical="center" wrapText="1"/>
      <protection locked="0"/>
    </xf>
    <xf fontId="10" fillId="11" borderId="38" numFmtId="175" xfId="23" applyNumberFormat="1" applyFont="1" applyFill="1" applyBorder="1" applyAlignment="1">
      <alignment horizontal="center" vertical="center" wrapText="1"/>
      <protection locked="0"/>
    </xf>
    <xf fontId="10" fillId="11" borderId="39" numFmtId="9" xfId="58" applyNumberFormat="1" applyFont="1" applyFill="1" applyBorder="1" applyAlignment="1">
      <alignment horizontal="center" vertical="center" wrapText="1"/>
      <protection locked="0"/>
    </xf>
    <xf fontId="9" fillId="12" borderId="0" numFmtId="0" xfId="23" applyFont="1" applyFill="1" applyAlignment="1">
      <alignment vertical="center"/>
    </xf>
    <xf fontId="10" fillId="13" borderId="40" numFmtId="49" xfId="0" applyNumberFormat="1" applyFont="1" applyFill="1" applyBorder="1" applyAlignment="1">
      <alignment horizontal="left" wrapText="1"/>
      <protection locked="0"/>
    </xf>
    <xf fontId="14" fillId="13" borderId="2" numFmtId="4" xfId="0" applyNumberFormat="1" applyFont="1" applyFill="1" applyBorder="1" applyAlignment="1">
      <alignment horizontal="left" wrapText="1"/>
      <protection locked="0"/>
    </xf>
    <xf fontId="14" fillId="13" borderId="2" numFmtId="4" xfId="0" applyNumberFormat="1" applyFont="1" applyFill="1" applyBorder="1" applyAlignment="1">
      <alignment horizontal="center"/>
      <protection locked="0"/>
    </xf>
    <xf fontId="10" fillId="13" borderId="2" numFmtId="175" xfId="98" applyNumberFormat="1" applyFont="1" applyFill="1" applyBorder="1" applyAlignment="1">
      <alignment horizontal="right" vertical="center"/>
      <protection locked="0"/>
    </xf>
    <xf fontId="10" fillId="13" borderId="2" numFmtId="175" xfId="98" applyNumberFormat="1" applyFont="1" applyFill="1" applyBorder="1" applyAlignment="1" applyProtection="1">
      <alignment horizontal="right" vertical="center"/>
      <protection locked="0"/>
    </xf>
    <xf fontId="10" fillId="14" borderId="41" numFmtId="4" xfId="58" applyNumberFormat="1" applyFont="1" applyFill="1" applyBorder="1" applyAlignment="1" applyProtection="1">
      <alignment horizontal="right" vertical="center"/>
      <protection locked="0"/>
    </xf>
    <xf fontId="13" fillId="0" borderId="40" numFmtId="0" xfId="0" applyFont="1" applyBorder="1" applyAlignment="1">
      <alignment horizontal="left" wrapText="1"/>
      <protection locked="0"/>
    </xf>
    <xf fontId="15" fillId="0" borderId="2" numFmtId="4" xfId="0" applyNumberFormat="1" applyFont="1" applyBorder="1" applyAlignment="1">
      <alignment horizontal="left" wrapText="1"/>
      <protection locked="0"/>
    </xf>
    <xf fontId="15" fillId="0" borderId="2" numFmtId="4" xfId="0" applyNumberFormat="1" applyFont="1" applyBorder="1" applyAlignment="1">
      <alignment horizontal="center" vertical="center"/>
      <protection locked="0"/>
    </xf>
    <xf fontId="13" fillId="0" borderId="22" numFmtId="175" xfId="98" applyNumberFormat="1" applyFont="1" applyBorder="1" applyAlignment="1">
      <alignment horizontal="right" vertical="center"/>
      <protection locked="0"/>
    </xf>
    <xf fontId="15" fillId="0" borderId="2" numFmtId="4" xfId="0" applyNumberFormat="1" applyFont="1" applyBorder="1" applyAlignment="1">
      <alignment horizontal="right" vertical="center"/>
      <protection locked="0"/>
    </xf>
    <xf fontId="14" fillId="0" borderId="2" numFmtId="4" xfId="0" applyNumberFormat="1" applyFont="1" applyBorder="1" applyAlignment="1">
      <alignment horizontal="right" vertical="center"/>
      <protection locked="0"/>
    </xf>
    <xf fontId="13" fillId="0" borderId="22" numFmtId="175" xfId="98" applyNumberFormat="1" applyFont="1" applyBorder="1" applyAlignment="1" applyProtection="1">
      <alignment horizontal="right" vertical="center"/>
      <protection locked="0"/>
    </xf>
    <xf fontId="13" fillId="0" borderId="2" numFmtId="175" xfId="98" applyNumberFormat="1" applyFont="1" applyBorder="1" applyAlignment="1" applyProtection="1">
      <alignment horizontal="right" vertical="center"/>
      <protection locked="0"/>
    </xf>
    <xf fontId="13" fillId="0" borderId="41" numFmtId="4" xfId="58" applyNumberFormat="1" applyFont="1" applyBorder="1" applyAlignment="1" applyProtection="1">
      <alignment horizontal="right" vertical="center"/>
      <protection locked="0"/>
    </xf>
    <xf fontId="15" fillId="0" borderId="16" numFmtId="4" xfId="0" applyNumberFormat="1" applyFont="1" applyBorder="1" applyAlignment="1">
      <alignment horizontal="right" vertical="center"/>
      <protection locked="0"/>
    </xf>
    <xf fontId="14" fillId="0" borderId="16" numFmtId="4" xfId="0" applyNumberFormat="1" applyFont="1" applyBorder="1" applyAlignment="1">
      <alignment horizontal="right" vertical="center"/>
      <protection locked="0"/>
    </xf>
    <xf fontId="13" fillId="0" borderId="2" numFmtId="175" xfId="98" applyNumberFormat="1" applyFont="1" applyBorder="1" applyAlignment="1">
      <alignment horizontal="right" vertical="center"/>
      <protection locked="0"/>
    </xf>
    <xf fontId="13" fillId="0" borderId="16" numFmtId="175" xfId="98" applyNumberFormat="1" applyFont="1" applyBorder="1" applyAlignment="1" applyProtection="1">
      <alignment horizontal="right" vertical="center"/>
      <protection locked="0"/>
    </xf>
    <xf fontId="14" fillId="0" borderId="2" numFmtId="177" xfId="0" applyNumberFormat="1" applyFont="1" applyBorder="1" applyAlignment="1">
      <alignment horizontal="right" vertical="center"/>
      <protection locked="0"/>
    </xf>
    <xf fontId="10" fillId="15" borderId="40" numFmtId="49" xfId="0" applyNumberFormat="1" applyFont="1" applyFill="1" applyBorder="1" applyAlignment="1">
      <alignment horizontal="left" wrapText="1"/>
      <protection locked="0"/>
    </xf>
    <xf fontId="14" fillId="15" borderId="2" numFmtId="4" xfId="0" applyNumberFormat="1" applyFont="1" applyFill="1" applyBorder="1" applyAlignment="1">
      <alignment horizontal="left" wrapText="1"/>
      <protection locked="0"/>
    </xf>
    <xf fontId="14" fillId="15" borderId="2" numFmtId="4" xfId="0" applyNumberFormat="1" applyFont="1" applyFill="1" applyBorder="1" applyAlignment="1">
      <alignment horizontal="center"/>
      <protection locked="0"/>
    </xf>
    <xf fontId="10" fillId="15" borderId="2" numFmtId="175" xfId="98" applyNumberFormat="1" applyFont="1" applyFill="1" applyBorder="1" applyAlignment="1">
      <alignment horizontal="right" vertical="center"/>
      <protection locked="0"/>
    </xf>
    <xf fontId="10" fillId="15" borderId="2" numFmtId="175" xfId="98" applyNumberFormat="1" applyFont="1" applyFill="1" applyBorder="1" applyAlignment="1" applyProtection="1">
      <alignment horizontal="right" vertical="center"/>
      <protection locked="0"/>
    </xf>
    <xf fontId="10" fillId="15" borderId="42" numFmtId="175" xfId="98" applyNumberFormat="1" applyFont="1" applyFill="1" applyBorder="1" applyAlignment="1" applyProtection="1">
      <alignment horizontal="right" vertical="center"/>
      <protection locked="0"/>
    </xf>
    <xf fontId="13" fillId="0" borderId="22" numFmtId="2" xfId="98" applyNumberFormat="1" applyFont="1" applyBorder="1" applyAlignment="1">
      <alignment horizontal="right" vertical="center"/>
      <protection locked="0"/>
    </xf>
    <xf fontId="10" fillId="16" borderId="43" numFmtId="0" xfId="23" applyFont="1" applyFill="1" applyBorder="1" applyAlignment="1" applyProtection="1">
      <alignment horizontal="center" vertical="center" wrapText="1"/>
      <protection locked="0"/>
    </xf>
    <xf fontId="10" fillId="16" borderId="44" numFmtId="0" xfId="23" applyFont="1" applyFill="1" applyBorder="1" applyAlignment="1" applyProtection="1">
      <alignment horizontal="center" vertical="center" wrapText="1"/>
      <protection locked="0"/>
    </xf>
    <xf fontId="10" fillId="16" borderId="45" numFmtId="0" xfId="23" applyFont="1" applyFill="1" applyBorder="1" applyAlignment="1" applyProtection="1">
      <alignment horizontal="center" vertical="center" wrapText="1"/>
      <protection locked="0"/>
    </xf>
    <xf fontId="10" fillId="16" borderId="34" numFmtId="175" xfId="98" applyNumberFormat="1" applyFont="1" applyFill="1" applyBorder="1" applyAlignment="1" applyProtection="1">
      <alignment horizontal="right" vertical="center"/>
      <protection locked="0"/>
    </xf>
    <xf fontId="10" fillId="16" borderId="46" numFmtId="175" xfId="98" applyNumberFormat="1" applyFont="1" applyFill="1" applyBorder="1" applyAlignment="1" applyProtection="1">
      <alignment horizontal="right" vertical="center"/>
      <protection locked="0"/>
    </xf>
    <xf fontId="10" fillId="0" borderId="12" numFmtId="0" xfId="23" applyFont="1" applyBorder="1" applyAlignment="1">
      <alignment horizontal="center" vertical="center" wrapText="1"/>
      <protection locked="0"/>
    </xf>
    <xf fontId="10" fillId="0" borderId="13" numFmtId="0" xfId="23" applyFont="1" applyBorder="1" applyAlignment="1">
      <alignment horizontal="center" vertical="center" wrapText="1"/>
      <protection locked="0"/>
    </xf>
    <xf fontId="10" fillId="0" borderId="14" numFmtId="0" xfId="23" applyFont="1" applyBorder="1" applyAlignment="1">
      <alignment horizontal="center" vertical="center" wrapText="1"/>
      <protection locked="0"/>
    </xf>
    <xf fontId="10" fillId="0" borderId="16" numFmtId="175" xfId="98" applyNumberFormat="1" applyFont="1" applyBorder="1" applyAlignment="1">
      <alignment vertical="center"/>
      <protection locked="0"/>
    </xf>
    <xf fontId="10" fillId="0" borderId="16" numFmtId="4" xfId="58" applyNumberFormat="1" applyFont="1" applyBorder="1" applyAlignment="1">
      <alignment vertical="center"/>
      <protection locked="0"/>
    </xf>
    <xf fontId="10" fillId="12" borderId="47" numFmtId="4" xfId="98" applyNumberFormat="1" applyFont="1" applyFill="1" applyBorder="1" applyAlignment="1" applyProtection="1">
      <alignment horizontal="right" vertical="center"/>
      <protection locked="0"/>
    </xf>
    <xf fontId="10" fillId="17" borderId="48" numFmtId="0" xfId="23" applyFont="1" applyFill="1" applyBorder="1" applyAlignment="1">
      <alignment horizontal="center" vertical="center" wrapText="1"/>
      <protection locked="0"/>
    </xf>
    <xf fontId="10" fillId="17" borderId="0" numFmtId="0" xfId="23" applyFont="1" applyFill="1" applyAlignment="1">
      <alignment horizontal="center" vertical="center" wrapText="1"/>
      <protection locked="0"/>
    </xf>
    <xf fontId="10" fillId="17" borderId="0" numFmtId="175" xfId="98" applyNumberFormat="1" applyFont="1" applyFill="1" applyAlignment="1">
      <alignment vertical="center"/>
      <protection locked="0"/>
    </xf>
    <xf fontId="10" fillId="17" borderId="0" numFmtId="4" xfId="58" applyNumberFormat="1" applyFont="1" applyFill="1" applyAlignment="1">
      <alignment vertical="center"/>
      <protection locked="0"/>
    </xf>
    <xf fontId="10" fillId="17" borderId="24" numFmtId="4" xfId="98" applyNumberFormat="1" applyFont="1" applyFill="1" applyBorder="1" applyAlignment="1" applyProtection="1">
      <alignment horizontal="right" vertical="center"/>
      <protection locked="0"/>
    </xf>
    <xf fontId="10" fillId="0" borderId="49" numFmtId="0" xfId="0" applyFont="1" applyBorder="1" applyAlignment="1">
      <alignment horizontal="center" wrapText="1"/>
      <protection locked="0"/>
    </xf>
    <xf fontId="10" fillId="0" borderId="50" numFmtId="0" xfId="0" applyFont="1" applyBorder="1" applyAlignment="1">
      <alignment horizontal="center" wrapText="1"/>
      <protection locked="0"/>
    </xf>
    <xf fontId="10" fillId="0" borderId="51" numFmtId="0" xfId="0" applyFont="1" applyBorder="1" applyAlignment="1">
      <alignment horizontal="center" wrapText="1"/>
      <protection locked="0"/>
    </xf>
    <xf fontId="14" fillId="0" borderId="49" numFmtId="168" xfId="99" applyNumberFormat="1" applyFont="1" applyBorder="1" applyAlignment="1">
      <alignment horizontal="center" wrapText="1"/>
      <protection locked="0"/>
    </xf>
    <xf fontId="14" fillId="0" borderId="50" numFmtId="168" xfId="99" applyNumberFormat="1" applyFont="1" applyBorder="1" applyAlignment="1">
      <alignment horizontal="center" wrapText="1"/>
      <protection locked="0"/>
    </xf>
    <xf fontId="14" fillId="0" borderId="51" numFmtId="168" xfId="99" applyNumberFormat="1" applyFont="1" applyBorder="1" applyAlignment="1">
      <alignment horizontal="center" wrapText="1"/>
      <protection locked="0"/>
    </xf>
    <xf fontId="10" fillId="0" borderId="0" numFmtId="0" xfId="23" applyFont="1" applyAlignment="1">
      <alignment horizontal="center" vertical="center" wrapText="1"/>
    </xf>
    <xf fontId="10" fillId="0" borderId="0" numFmtId="175" xfId="98" applyNumberFormat="1" applyFont="1" applyAlignment="1">
      <alignment horizontal="center" vertical="center" wrapText="1"/>
    </xf>
    <xf fontId="10" fillId="0" borderId="0" numFmtId="175" xfId="98" applyNumberFormat="1" applyFont="1" applyAlignment="1">
      <alignment vertical="center"/>
    </xf>
    <xf fontId="10" fillId="0" borderId="0" numFmtId="178" xfId="58" applyNumberFormat="1" applyFont="1" applyAlignment="1">
      <alignment vertical="center"/>
    </xf>
    <xf fontId="10" fillId="0" borderId="0" numFmtId="4" xfId="58" applyNumberFormat="1" applyFont="1" applyAlignment="1">
      <alignment vertical="center"/>
    </xf>
    <xf fontId="10" fillId="12" borderId="0" numFmtId="4" xfId="98" applyNumberFormat="1" applyFont="1" applyFill="1" applyAlignment="1" applyProtection="1">
      <alignment horizontal="right" vertical="center"/>
      <protection locked="0"/>
    </xf>
    <xf fontId="10" fillId="0" borderId="0" numFmtId="171" xfId="23" applyNumberFormat="1" applyFont="1" applyAlignment="1">
      <alignment horizontal="center" vertical="center" wrapText="1"/>
    </xf>
    <xf fontId="16" fillId="0" borderId="0" numFmtId="49" xfId="23" applyNumberFormat="1" applyFont="1" applyAlignment="1">
      <alignment vertical="center"/>
    </xf>
    <xf fontId="10" fillId="0" borderId="0" numFmtId="0" xfId="23" applyFont="1" applyAlignment="1">
      <alignment horizontal="center" wrapText="1"/>
    </xf>
    <xf fontId="16" fillId="0" borderId="52" numFmtId="0" xfId="23" applyFont="1" applyBorder="1" applyAlignment="1">
      <alignment horizontal="center" vertical="center" wrapText="1"/>
    </xf>
    <xf fontId="16" fillId="0" borderId="53" numFmtId="0" xfId="23" applyFont="1" applyBorder="1" applyAlignment="1">
      <alignment horizontal="center" vertical="center" wrapText="1"/>
    </xf>
    <xf fontId="16" fillId="0" borderId="53" numFmtId="0" xfId="23" applyFont="1" applyBorder="1" applyAlignment="1">
      <alignment horizontal="center" vertical="center"/>
    </xf>
    <xf fontId="17" fillId="0" borderId="2" numFmtId="2" xfId="23" applyNumberFormat="1" applyFont="1" applyBorder="1" applyAlignment="1">
      <alignment horizontal="center" vertical="center"/>
    </xf>
    <xf fontId="16" fillId="0" borderId="2" numFmtId="175" xfId="14" applyNumberFormat="1" applyFont="1" applyBorder="1" applyAlignment="1">
      <alignment horizontal="center" wrapText="1"/>
    </xf>
    <xf fontId="16" fillId="0" borderId="2" numFmtId="175" xfId="98" applyNumberFormat="1" applyFont="1" applyBorder="1" applyAlignment="1">
      <alignment horizontal="center" vertical="center" wrapText="1"/>
    </xf>
    <xf fontId="16" fillId="0" borderId="2" numFmtId="175" xfId="23" applyNumberFormat="1" applyFont="1" applyBorder="1" applyAlignment="1">
      <alignment horizontal="center" wrapText="1"/>
    </xf>
    <xf fontId="16" fillId="0" borderId="2" numFmtId="175" xfId="23" applyNumberFormat="1" applyFont="1" applyBorder="1" applyAlignment="1">
      <alignment horizontal="center" vertical="center" wrapText="1"/>
    </xf>
    <xf fontId="11" fillId="0" borderId="2" numFmtId="9" xfId="58" applyNumberFormat="1" applyFont="1" applyBorder="1" applyAlignment="1">
      <alignment horizontal="center" vertical="center"/>
    </xf>
    <xf fontId="10" fillId="0" borderId="0" numFmtId="14" xfId="23" applyNumberFormat="1" applyFont="1" applyAlignment="1">
      <alignment horizontal="center" vertical="center" wrapText="1"/>
    </xf>
    <xf fontId="16" fillId="0" borderId="54" numFmtId="1" xfId="98" applyNumberFormat="1" applyFont="1" applyBorder="1" applyAlignment="1">
      <alignment horizontal="center" vertical="center"/>
    </xf>
    <xf fontId="16" fillId="0" borderId="55" numFmtId="1" xfId="98" applyNumberFormat="1" applyFont="1" applyBorder="1" applyAlignment="1">
      <alignment horizontal="center" vertical="center"/>
    </xf>
    <xf fontId="16" fillId="0" borderId="1" numFmtId="175" xfId="23" applyNumberFormat="1" applyFont="1" applyBorder="1" applyAlignment="1">
      <alignment horizontal="center" vertical="center"/>
    </xf>
    <xf fontId="9" fillId="0" borderId="2" numFmtId="49" xfId="23" applyNumberFormat="1" applyFont="1" applyBorder="1" applyAlignment="1">
      <alignment horizontal="center" vertical="center"/>
    </xf>
    <xf fontId="18" fillId="18" borderId="2" numFmtId="175" xfId="98" applyNumberFormat="1" applyFont="1" applyFill="1" applyBorder="1" applyAlignment="1" applyProtection="1">
      <alignment horizontal="right" vertical="center"/>
      <protection locked="0"/>
    </xf>
    <xf fontId="9" fillId="0" borderId="2" numFmtId="175" xfId="98" applyNumberFormat="1" applyFont="1" applyBorder="1" applyAlignment="1">
      <alignment horizontal="center" vertical="center"/>
    </xf>
    <xf fontId="9" fillId="0" borderId="2" numFmtId="10" xfId="58" applyNumberFormat="1" applyFont="1" applyBorder="1" applyAlignment="1">
      <alignment horizontal="center" vertical="center"/>
    </xf>
    <xf fontId="9" fillId="0" borderId="56" numFmtId="0" xfId="23" applyFont="1" applyBorder="1" applyAlignment="1">
      <alignment horizontal="center" vertical="center"/>
    </xf>
    <xf fontId="9" fillId="0" borderId="57" numFmtId="0" xfId="23" applyFont="1" applyBorder="1" applyAlignment="1">
      <alignment horizontal="center" vertical="center"/>
    </xf>
    <xf fontId="9" fillId="0" borderId="58" numFmtId="0" xfId="23" applyFont="1" applyBorder="1" applyAlignment="1">
      <alignment horizontal="center" vertical="center"/>
    </xf>
    <xf fontId="9" fillId="0" borderId="59" numFmtId="0" xfId="23" applyFont="1" applyBorder="1" applyAlignment="1">
      <alignment horizontal="center" vertical="center"/>
    </xf>
    <xf fontId="16" fillId="0" borderId="1" numFmtId="49" xfId="23" applyNumberFormat="1" applyFont="1" applyBorder="1" applyAlignment="1">
      <alignment horizontal="center" vertical="center"/>
    </xf>
    <xf fontId="9" fillId="0" borderId="2" numFmtId="49" xfId="23" applyNumberFormat="1" applyFont="1" applyBorder="1" applyAlignment="1">
      <alignment horizontal="center"/>
    </xf>
    <xf fontId="9" fillId="0" borderId="2" numFmtId="175" xfId="98" applyNumberFormat="1" applyFont="1" applyBorder="1" applyAlignment="1">
      <alignment vertical="center"/>
    </xf>
    <xf fontId="9" fillId="0" borderId="2" numFmtId="175" xfId="23" applyNumberFormat="1" applyFont="1" applyBorder="1" applyAlignment="1">
      <alignment vertical="center"/>
    </xf>
    <xf fontId="9" fillId="0" borderId="60" numFmtId="1" xfId="23" applyNumberFormat="1" applyFont="1" applyBorder="1" applyAlignment="1">
      <alignment horizontal="center" vertical="center"/>
    </xf>
    <xf fontId="9" fillId="0" borderId="61" numFmtId="1" xfId="23" applyNumberFormat="1" applyFont="1" applyBorder="1" applyAlignment="1">
      <alignment horizontal="center" vertical="center"/>
    </xf>
    <xf fontId="13" fillId="0" borderId="0" numFmtId="0" xfId="23" applyFont="1" applyAlignment="1">
      <alignment vertical="center" wrapText="1"/>
    </xf>
    <xf fontId="9" fillId="0" borderId="62" numFmtId="1" xfId="23" applyNumberFormat="1" applyFont="1" applyBorder="1" applyAlignment="1">
      <alignment horizontal="center" vertical="center"/>
    </xf>
    <xf fontId="9" fillId="0" borderId="63" numFmtId="1" xfId="23" applyNumberFormat="1" applyFont="1" applyBorder="1" applyAlignment="1">
      <alignment horizontal="center" vertical="center"/>
    </xf>
    <xf fontId="9" fillId="0" borderId="64" numFmtId="1" xfId="23" applyNumberFormat="1" applyFont="1" applyBorder="1" applyAlignment="1">
      <alignment horizontal="center" vertical="center"/>
    </xf>
    <xf fontId="18" fillId="0" borderId="2" numFmtId="175" xfId="14" applyNumberFormat="1" applyFont="1" applyBorder="1" applyAlignment="1">
      <alignment vertical="center"/>
    </xf>
    <xf fontId="9" fillId="0" borderId="65" numFmtId="1" xfId="23" applyNumberFormat="1" applyFont="1" applyBorder="1" applyAlignment="1">
      <alignment horizontal="center" vertical="center"/>
    </xf>
    <xf fontId="9" fillId="0" borderId="66" numFmtId="1" xfId="23" applyNumberFormat="1" applyFont="1" applyBorder="1" applyAlignment="1">
      <alignment horizontal="center" vertical="center"/>
    </xf>
    <xf fontId="9" fillId="0" borderId="67" numFmtId="1" xfId="23" applyNumberFormat="1" applyFont="1" applyBorder="1" applyAlignment="1">
      <alignment horizontal="center" vertical="center"/>
    </xf>
    <xf fontId="9" fillId="0" borderId="66" numFmtId="1" xfId="23" applyNumberFormat="1" applyFont="1" applyBorder="1" applyAlignment="1">
      <alignment horizontal="center"/>
    </xf>
    <xf fontId="16" fillId="0" borderId="68" numFmtId="1" xfId="23" applyNumberFormat="1" applyFont="1" applyBorder="1" applyAlignment="1">
      <alignment horizontal="center" vertical="center"/>
    </xf>
    <xf fontId="16" fillId="0" borderId="69" numFmtId="1" xfId="23" applyNumberFormat="1" applyFont="1" applyBorder="1" applyAlignment="1">
      <alignment horizontal="center" vertical="center"/>
    </xf>
    <xf fontId="16" fillId="0" borderId="68" numFmtId="1" xfId="23" applyNumberFormat="1" applyFont="1" applyBorder="1" applyAlignment="1">
      <alignment horizontal="center"/>
    </xf>
    <xf fontId="16" fillId="0" borderId="70" numFmtId="1" xfId="14" applyNumberFormat="1" applyFont="1" applyBorder="1" applyAlignment="1">
      <alignment horizontal="center" vertical="center"/>
    </xf>
    <xf fontId="17" fillId="0" borderId="1" numFmtId="49" xfId="23" applyNumberFormat="1" applyFont="1" applyBorder="1" applyAlignment="1">
      <alignment horizontal="center" vertical="center"/>
    </xf>
    <xf fontId="19" fillId="0" borderId="0" numFmtId="1" xfId="23" applyNumberFormat="1" applyFont="1" applyAlignment="1">
      <alignment horizontal="left" vertical="center"/>
    </xf>
    <xf fontId="16" fillId="0" borderId="71" numFmtId="1" xfId="23" applyNumberFormat="1" applyFont="1" applyBorder="1" applyAlignment="1">
      <alignment horizontal="center" vertical="center"/>
    </xf>
    <xf fontId="16" fillId="0" borderId="70" numFmtId="1" xfId="23" applyNumberFormat="1" applyFont="1" applyBorder="1" applyAlignment="1">
      <alignment horizontal="center" vertical="center"/>
    </xf>
    <xf fontId="19" fillId="0" borderId="0" numFmtId="2" xfId="23" applyNumberFormat="1" applyFont="1" applyAlignment="1">
      <alignment horizontal="left" vertical="center"/>
    </xf>
    <xf fontId="16" fillId="0" borderId="71" numFmtId="0" xfId="23" applyFont="1" applyBorder="1" applyAlignment="1">
      <alignment horizontal="center" vertical="center"/>
    </xf>
    <xf fontId="17" fillId="0" borderId="1" numFmtId="175" xfId="23" applyNumberFormat="1" applyFont="1" applyBorder="1" applyAlignment="1">
      <alignment horizontal="center" vertical="center"/>
    </xf>
    <xf fontId="16" fillId="0" borderId="72" numFmtId="1" xfId="23" applyNumberFormat="1" applyFont="1" applyBorder="1" applyAlignment="1">
      <alignment horizontal="center" vertical="center"/>
    </xf>
    <xf fontId="16" fillId="0" borderId="73" numFmtId="1" xfId="23" applyNumberFormat="1" applyFont="1" applyBorder="1" applyAlignment="1">
      <alignment horizontal="center" vertical="center"/>
    </xf>
    <xf fontId="16" fillId="0" borderId="74" numFmtId="1" xfId="23" applyNumberFormat="1" applyFont="1" applyBorder="1" applyAlignment="1">
      <alignment horizontal="center" vertical="center"/>
    </xf>
    <xf fontId="16" fillId="0" borderId="75" numFmtId="1" xfId="23" applyNumberFormat="1" applyFont="1" applyBorder="1" applyAlignment="1">
      <alignment horizontal="center" vertical="center"/>
    </xf>
    <xf fontId="20" fillId="0" borderId="1" numFmtId="175" xfId="23" applyNumberFormat="1" applyFont="1" applyBorder="1" applyAlignment="1">
      <alignment horizontal="center" vertical="center"/>
    </xf>
    <xf fontId="10" fillId="0" borderId="0" numFmtId="1" xfId="23" applyNumberFormat="1" applyFont="1" applyAlignment="1">
      <alignment horizontal="right" vertical="center"/>
    </xf>
    <xf fontId="10" fillId="0" borderId="76" numFmtId="14" xfId="23" applyNumberFormat="1" applyFont="1" applyBorder="1" applyAlignment="1">
      <alignment horizontal="center" vertical="center"/>
    </xf>
    <xf fontId="9" fillId="0" borderId="0" numFmtId="175" xfId="23" applyNumberFormat="1" applyFont="1" applyAlignment="1">
      <alignment horizontal="center" vertical="center"/>
    </xf>
    <xf fontId="16" fillId="0" borderId="2" numFmtId="2" xfId="23" applyNumberFormat="1" applyFont="1" applyBorder="1" applyAlignment="1">
      <alignment horizontal="center"/>
    </xf>
    <xf fontId="12" fillId="0" borderId="0" numFmtId="0" xfId="0" applyFont="1"/>
    <xf fontId="16" fillId="0" borderId="2" numFmtId="2" xfId="23" applyNumberFormat="1" applyFont="1" applyBorder="1" applyAlignment="1">
      <alignment horizontal="center" vertical="center"/>
    </xf>
    <xf fontId="16" fillId="0" borderId="2" numFmtId="175" xfId="14" applyNumberFormat="1" applyFont="1" applyBorder="1" applyAlignment="1">
      <alignment horizontal="center" vertical="center"/>
    </xf>
    <xf fontId="16" fillId="0" borderId="2" numFmtId="175" xfId="23" applyNumberFormat="1" applyFont="1" applyBorder="1" applyAlignment="1">
      <alignment horizontal="center" vertical="center"/>
    </xf>
    <xf fontId="9" fillId="0" borderId="2" numFmtId="14" xfId="14" applyNumberFormat="1" applyFont="1" applyBorder="1" applyAlignment="1">
      <alignment horizontal="center" vertical="center"/>
    </xf>
    <xf fontId="9" fillId="0" borderId="2" numFmtId="14" xfId="23" applyNumberFormat="1" applyFont="1" applyBorder="1" applyAlignment="1">
      <alignment horizontal="center" vertical="center"/>
    </xf>
    <xf fontId="12" fillId="0" borderId="0" numFmtId="0" xfId="43" applyFont="1" applyAlignment="1">
      <alignment wrapText="1"/>
    </xf>
    <xf fontId="12" fillId="0" borderId="0" numFmtId="177" xfId="43" applyNumberFormat="1" applyFont="1" applyAlignment="1">
      <alignment wrapText="1"/>
    </xf>
    <xf fontId="21" fillId="0" borderId="77" numFmtId="0" xfId="43" applyFont="1" applyBorder="1" applyAlignment="1">
      <alignment horizontal="center" vertical="center" wrapText="1"/>
    </xf>
    <xf fontId="22" fillId="0" borderId="8" numFmtId="0" xfId="43" applyFont="1" applyBorder="1" applyAlignment="1">
      <alignment wrapText="1"/>
    </xf>
    <xf fontId="22" fillId="0" borderId="78" numFmtId="0" xfId="43" applyFont="1" applyBorder="1" applyAlignment="1">
      <alignment wrapText="1"/>
    </xf>
    <xf fontId="23" fillId="0" borderId="0" numFmtId="0" xfId="43" applyFont="1" applyAlignment="1">
      <alignment wrapText="1"/>
    </xf>
    <xf fontId="22" fillId="0" borderId="48" numFmtId="0" xfId="43" applyFont="1" applyBorder="1" applyAlignment="1">
      <alignment wrapText="1"/>
    </xf>
    <xf fontId="22" fillId="0" borderId="24" numFmtId="0" xfId="43" applyFont="1" applyBorder="1" applyAlignment="1">
      <alignment wrapText="1"/>
    </xf>
    <xf fontId="14" fillId="19" borderId="12" numFmtId="49" xfId="43" applyNumberFormat="1" applyFont="1" applyFill="1" applyBorder="1" applyAlignment="1">
      <alignment horizontal="left" vertical="center" wrapText="1"/>
    </xf>
    <xf fontId="22" fillId="0" borderId="13" numFmtId="0" xfId="43" applyFont="1" applyBorder="1" applyAlignment="1">
      <alignment wrapText="1"/>
    </xf>
    <xf fontId="22" fillId="0" borderId="17" numFmtId="0" xfId="43" applyFont="1" applyBorder="1" applyAlignment="1">
      <alignment wrapText="1"/>
    </xf>
    <xf fontId="14" fillId="0" borderId="79" numFmtId="49" xfId="43" applyNumberFormat="1" applyFont="1" applyBorder="1" applyAlignment="1">
      <alignment horizontal="left" vertical="center" wrapText="1"/>
    </xf>
    <xf fontId="14" fillId="0" borderId="79" numFmtId="0" xfId="43" applyFont="1" applyBorder="1" applyAlignment="1">
      <alignment horizontal="left" wrapText="1"/>
    </xf>
    <xf fontId="12" fillId="0" borderId="79" numFmtId="0" xfId="43" applyFont="1" applyBorder="1" applyAlignment="1">
      <alignment wrapText="1"/>
    </xf>
    <xf fontId="22" fillId="0" borderId="79" numFmtId="0" xfId="43" applyFont="1" applyBorder="1" applyAlignment="1">
      <alignment wrapText="1"/>
    </xf>
    <xf fontId="10" fillId="12" borderId="79" numFmtId="0" xfId="43" applyFont="1" applyFill="1" applyBorder="1" applyAlignment="1">
      <alignment horizontal="left" wrapText="1"/>
    </xf>
    <xf fontId="22" fillId="12" borderId="79" numFmtId="0" xfId="43" applyFont="1" applyFill="1" applyBorder="1" applyAlignment="1">
      <alignment wrapText="1"/>
    </xf>
    <xf fontId="9" fillId="20" borderId="48" numFmtId="0" xfId="43" applyFont="1" applyFill="1" applyBorder="1" applyAlignment="1">
      <alignment horizontal="center" vertical="center" wrapText="1"/>
    </xf>
    <xf fontId="9" fillId="20" borderId="0" numFmtId="0" xfId="43" applyFont="1" applyFill="1" applyAlignment="1">
      <alignment horizontal="center" vertical="center" wrapText="1"/>
    </xf>
    <xf fontId="9" fillId="20" borderId="24" numFmtId="0" xfId="43" applyFont="1" applyFill="1" applyBorder="1" applyAlignment="1">
      <alignment horizontal="center" vertical="center" wrapText="1"/>
    </xf>
    <xf fontId="18" fillId="21" borderId="80" numFmtId="49" xfId="43" applyNumberFormat="1" applyFont="1" applyFill="1" applyBorder="1" applyAlignment="1" quotePrefix="1">
      <alignment horizontal="left" wrapText="1"/>
    </xf>
    <xf fontId="18" fillId="21" borderId="81" numFmtId="4" xfId="43" applyNumberFormat="1" applyFont="1" applyFill="1" applyBorder="1" applyAlignment="1">
      <alignment horizontal="left" vertical="center" wrapText="1"/>
    </xf>
    <xf fontId="22" fillId="0" borderId="82" numFmtId="0" xfId="43" applyFont="1" applyBorder="1" applyAlignment="1">
      <alignment wrapText="1"/>
    </xf>
    <xf fontId="22" fillId="0" borderId="83" numFmtId="0" xfId="43" applyFont="1" applyBorder="1" applyAlignment="1">
      <alignment wrapText="1"/>
    </xf>
    <xf fontId="18" fillId="22" borderId="12" numFmtId="49" xfId="43" applyNumberFormat="1" applyFont="1" applyFill="1" applyBorder="1" applyAlignment="1" quotePrefix="1">
      <alignment horizontal="left" wrapText="1"/>
    </xf>
    <xf fontId="18" fillId="22" borderId="15" numFmtId="4" xfId="43" applyNumberFormat="1" applyFont="1" applyFill="1" applyBorder="1" applyAlignment="1">
      <alignment horizontal="left" vertical="center" wrapText="1"/>
    </xf>
    <xf fontId="18" fillId="23" borderId="40" numFmtId="0" xfId="43" applyFont="1" applyFill="1" applyBorder="1" applyAlignment="1">
      <alignment horizontal="center" vertical="center" wrapText="1"/>
    </xf>
    <xf fontId="18" fillId="23" borderId="2" numFmtId="0" xfId="43" applyFont="1" applyFill="1" applyBorder="1" applyAlignment="1">
      <alignment horizontal="center" vertical="center" wrapText="1"/>
    </xf>
    <xf fontId="24" fillId="24" borderId="2" numFmtId="0" xfId="43" applyFont="1" applyFill="1" applyBorder="1" applyAlignment="1">
      <alignment horizontal="center" vertical="center" wrapText="1"/>
    </xf>
    <xf fontId="25" fillId="0" borderId="0" numFmtId="0" xfId="43" applyFont="1" applyAlignment="1">
      <alignment wrapText="1"/>
    </xf>
    <xf fontId="26" fillId="23" borderId="0" numFmtId="0" xfId="43" applyFont="1" applyFill="1" applyAlignment="1">
      <alignment horizontal="left" vertical="center" wrapText="1"/>
    </xf>
    <xf fontId="10" fillId="23" borderId="22" numFmtId="0" xfId="43" applyFont="1" applyFill="1" applyBorder="1" applyAlignment="1">
      <alignment horizontal="left" vertical="center" wrapText="1"/>
    </xf>
    <xf fontId="27" fillId="23" borderId="42" numFmtId="177" xfId="43" applyNumberFormat="1" applyFont="1" applyFill="1" applyBorder="1" applyAlignment="1">
      <alignment horizontal="right" vertical="center" wrapText="1"/>
    </xf>
    <xf fontId="26" fillId="23" borderId="84" numFmtId="0" xfId="43" applyFont="1" applyFill="1" applyBorder="1" applyAlignment="1">
      <alignment horizontal="center" vertical="center" wrapText="1"/>
    </xf>
    <xf fontId="28" fillId="0" borderId="2" numFmtId="171" xfId="103" applyNumberFormat="1" applyFont="1" applyBorder="1" applyAlignment="1">
      <alignment horizontal="center" vertical="center" wrapText="1"/>
    </xf>
    <xf fontId="24" fillId="0" borderId="16" numFmtId="0" xfId="43" applyFont="1" applyBorder="1" applyAlignment="1">
      <alignment horizontal="center" vertical="center" wrapText="1"/>
    </xf>
    <xf fontId="10" fillId="23" borderId="13" numFmtId="0" xfId="43" applyFont="1" applyFill="1" applyBorder="1" applyAlignment="1">
      <alignment horizontal="left" vertical="center" wrapText="1"/>
    </xf>
    <xf fontId="27" fillId="23" borderId="17" numFmtId="177" xfId="43" applyNumberFormat="1" applyFont="1" applyFill="1" applyBorder="1" applyAlignment="1">
      <alignment horizontal="right" vertical="center" wrapText="1"/>
    </xf>
    <xf fontId="26" fillId="23" borderId="85" numFmtId="0" xfId="43" applyFont="1" applyFill="1" applyBorder="1" applyAlignment="1">
      <alignment horizontal="center" vertical="center" wrapText="1"/>
    </xf>
    <xf fontId="22" fillId="0" borderId="2" numFmtId="171" xfId="103" applyNumberFormat="1" applyFont="1" applyBorder="1" applyAlignment="1">
      <alignment wrapText="1"/>
    </xf>
    <xf fontId="24" fillId="0" borderId="86" numFmtId="0" xfId="43" applyFont="1" applyBorder="1" applyAlignment="1">
      <alignment horizontal="center" vertical="center" wrapText="1"/>
    </xf>
    <xf fontId="10" fillId="23" borderId="0" numFmtId="0" xfId="43" applyFont="1" applyFill="1" applyAlignment="1">
      <alignment horizontal="left" vertical="center" wrapText="1"/>
    </xf>
    <xf fontId="27" fillId="23" borderId="24" numFmtId="177" xfId="43" applyNumberFormat="1" applyFont="1" applyFill="1" applyBorder="1" applyAlignment="1">
      <alignment horizontal="right" vertical="center" wrapText="1"/>
    </xf>
    <xf fontId="15" fillId="0" borderId="0" numFmtId="0" xfId="43" applyFont="1" applyAlignment="1">
      <alignment wrapText="1"/>
    </xf>
    <xf fontId="15" fillId="0" borderId="24" numFmtId="177" xfId="43" applyNumberFormat="1" applyFont="1" applyBorder="1" applyAlignment="1">
      <alignment wrapText="1"/>
    </xf>
    <xf fontId="26" fillId="23" borderId="87" numFmtId="0" xfId="43" applyFont="1" applyFill="1" applyBorder="1" applyAlignment="1">
      <alignment horizontal="center" vertical="center" wrapText="1"/>
    </xf>
    <xf fontId="24" fillId="0" borderId="22" numFmtId="0" xfId="43" applyFont="1" applyBorder="1" applyAlignment="1">
      <alignment horizontal="center" vertical="center" wrapText="1"/>
    </xf>
    <xf fontId="25" fillId="0" borderId="24" numFmtId="177" xfId="43" applyNumberFormat="1" applyFont="1" applyBorder="1" applyAlignment="1">
      <alignment wrapText="1"/>
    </xf>
    <xf fontId="9" fillId="23" borderId="48" numFmtId="0" xfId="43" applyFont="1" applyFill="1" applyBorder="1" applyAlignment="1">
      <alignment horizontal="left" vertical="center" wrapText="1"/>
    </xf>
    <xf fontId="29" fillId="23" borderId="0" numFmtId="179" xfId="43" applyNumberFormat="1" applyFont="1" applyFill="1" applyAlignment="1">
      <alignment horizontal="center" vertical="center" wrapText="1"/>
    </xf>
    <xf fontId="9" fillId="23" borderId="0" numFmtId="0" xfId="43" applyFont="1" applyFill="1" applyAlignment="1">
      <alignment horizontal="left" vertical="center" wrapText="1"/>
    </xf>
    <xf fontId="23" fillId="23" borderId="0" numFmtId="0" xfId="43" applyFont="1" applyFill="1" applyAlignment="1">
      <alignment horizontal="left" vertical="center" wrapText="1"/>
    </xf>
    <xf fontId="23" fillId="0" borderId="24" numFmtId="177" xfId="43" applyNumberFormat="1" applyFont="1" applyBorder="1" applyAlignment="1">
      <alignment wrapText="1"/>
    </xf>
    <xf fontId="24" fillId="0" borderId="2" numFmtId="0" xfId="43" applyFont="1" applyBorder="1" applyAlignment="1">
      <alignment horizontal="center" vertical="center" wrapText="1"/>
    </xf>
    <xf fontId="22" fillId="0" borderId="2" numFmtId="0" xfId="43" applyFont="1" applyBorder="1" applyAlignment="1">
      <alignment wrapText="1"/>
    </xf>
    <xf fontId="12" fillId="0" borderId="18" numFmtId="0" xfId="43" applyFont="1" applyBorder="1" applyAlignment="1">
      <alignment wrapText="1"/>
    </xf>
    <xf fontId="12" fillId="0" borderId="19" numFmtId="0" xfId="43" applyFont="1" applyBorder="1" applyAlignment="1">
      <alignment wrapText="1"/>
    </xf>
    <xf fontId="25" fillId="0" borderId="19" numFmtId="0" xfId="43" applyFont="1" applyBorder="1" applyAlignment="1">
      <alignment wrapText="1"/>
    </xf>
    <xf fontId="25" fillId="0" borderId="88" numFmtId="177" xfId="43" applyNumberFormat="1" applyFont="1" applyBorder="1" applyAlignment="1">
      <alignment wrapText="1"/>
    </xf>
    <xf fontId="18" fillId="21" borderId="22" numFmtId="4" xfId="43" applyNumberFormat="1" applyFont="1" applyFill="1" applyBorder="1" applyAlignment="1">
      <alignment horizontal="left" vertical="center" wrapText="1"/>
    </xf>
    <xf fontId="22" fillId="0" borderId="22" numFmtId="0" xfId="43" applyFont="1" applyBorder="1" applyAlignment="1">
      <alignment wrapText="1"/>
    </xf>
    <xf fontId="22" fillId="0" borderId="41" numFmtId="0" xfId="43" applyFont="1" applyBorder="1" applyAlignment="1">
      <alignment wrapText="1"/>
    </xf>
    <xf fontId="18" fillId="22" borderId="21" numFmtId="4" xfId="43" applyNumberFormat="1" applyFont="1" applyFill="1" applyBorder="1" applyAlignment="1">
      <alignment horizontal="left" vertical="center" wrapText="1"/>
    </xf>
    <xf fontId="18" fillId="22" borderId="19" numFmtId="0" xfId="43" applyFont="1" applyFill="1" applyBorder="1" applyAlignment="1">
      <alignment horizontal="left" vertical="center" wrapText="1"/>
    </xf>
    <xf fontId="18" fillId="22" borderId="88" numFmtId="0" xfId="43" applyFont="1" applyFill="1" applyBorder="1" applyAlignment="1">
      <alignment horizontal="left" vertical="center" wrapText="1"/>
    </xf>
    <xf fontId="24" fillId="24" borderId="22" numFmtId="0" xfId="43" applyFont="1" applyFill="1" applyBorder="1" applyAlignment="1">
      <alignment horizontal="center" vertical="center" wrapText="1"/>
    </xf>
    <xf fontId="30" fillId="0" borderId="81" numFmtId="0" xfId="43" applyFont="1" applyBorder="1" applyAlignment="1">
      <alignment horizontal="center" wrapText="1"/>
    </xf>
    <xf fontId="30" fillId="0" borderId="1" numFmtId="0" xfId="43" applyFont="1" applyBorder="1" applyAlignment="1">
      <alignment horizontal="center" wrapText="1"/>
    </xf>
    <xf fontId="25" fillId="0" borderId="13" numFmtId="0" xfId="43" applyFont="1" applyBorder="1" applyAlignment="1">
      <alignment wrapText="1"/>
    </xf>
    <xf fontId="27" fillId="23" borderId="41" numFmtId="4" xfId="43" applyNumberFormat="1" applyFont="1" applyFill="1" applyBorder="1" applyAlignment="1">
      <alignment horizontal="right" vertical="center" wrapText="1"/>
    </xf>
    <xf fontId="25" fillId="0" borderId="1" numFmtId="2" xfId="43" applyNumberFormat="1" applyFont="1" applyBorder="1" applyAlignment="1">
      <alignment horizontal="center" vertical="center" wrapText="1"/>
    </xf>
    <xf fontId="25" fillId="0" borderId="2" numFmtId="2" xfId="43" applyNumberFormat="1" applyFont="1" applyBorder="1" applyAlignment="1">
      <alignment horizontal="center" vertical="center" wrapText="1"/>
    </xf>
    <xf fontId="18" fillId="0" borderId="2" numFmtId="179" xfId="43" applyNumberFormat="1" applyFont="1" applyBorder="1" applyAlignment="1">
      <alignment vertical="center" wrapText="1"/>
    </xf>
    <xf fontId="18" fillId="0" borderId="81" numFmtId="179" xfId="43" applyNumberFormat="1" applyFont="1" applyBorder="1" applyAlignment="1">
      <alignment horizontal="center" vertical="center" wrapText="1"/>
    </xf>
    <xf fontId="18" fillId="0" borderId="1" numFmtId="179" xfId="43" applyNumberFormat="1" applyFont="1" applyBorder="1" applyAlignment="1">
      <alignment horizontal="center" vertical="center" wrapText="1"/>
    </xf>
    <xf fontId="18" fillId="0" borderId="23" numFmtId="179" xfId="43" applyNumberFormat="1" applyFont="1" applyBorder="1" applyAlignment="1">
      <alignment horizontal="center" vertical="center" wrapText="1"/>
    </xf>
    <xf fontId="18" fillId="0" borderId="0" numFmtId="179" xfId="43" applyNumberFormat="1" applyFont="1" applyAlignment="1">
      <alignment horizontal="center" vertical="center" wrapText="1"/>
    </xf>
    <xf fontId="18" fillId="23" borderId="80" numFmtId="180" xfId="43" applyNumberFormat="1" applyFont="1" applyFill="1" applyBorder="1" applyAlignment="1">
      <alignment vertical="center" wrapText="1"/>
    </xf>
    <xf fontId="18" fillId="23" borderId="82" numFmtId="180" xfId="43" applyNumberFormat="1" applyFont="1" applyFill="1" applyBorder="1" applyAlignment="1">
      <alignment vertical="center" wrapText="1"/>
    </xf>
    <xf fontId="18" fillId="23" borderId="1" numFmtId="180" xfId="43" applyNumberFormat="1" applyFont="1" applyFill="1" applyBorder="1" applyAlignment="1">
      <alignment vertical="center" wrapText="1"/>
    </xf>
    <xf fontId="28" fillId="0" borderId="2" numFmtId="179" xfId="43" applyNumberFormat="1" applyFont="1" applyBorder="1" applyAlignment="1">
      <alignment wrapText="1"/>
    </xf>
    <xf fontId="28" fillId="0" borderId="23" numFmtId="179" xfId="43" applyNumberFormat="1" applyFont="1" applyBorder="1" applyAlignment="1">
      <alignment wrapText="1"/>
    </xf>
    <xf fontId="28" fillId="0" borderId="0" numFmtId="179" xfId="43" applyNumberFormat="1" applyFont="1" applyAlignment="1">
      <alignment wrapText="1"/>
    </xf>
    <xf fontId="13" fillId="12" borderId="18" numFmtId="0" xfId="43" applyFont="1" applyFill="1" applyBorder="1" applyAlignment="1">
      <alignment horizontal="left" wrapText="1"/>
    </xf>
    <xf fontId="22" fillId="12" borderId="19" numFmtId="0" xfId="43" applyFont="1" applyFill="1" applyBorder="1" applyAlignment="1">
      <alignment wrapText="1"/>
    </xf>
    <xf fontId="22" fillId="12" borderId="88" numFmtId="0" xfId="43" applyFont="1" applyFill="1" applyBorder="1" applyAlignment="1">
      <alignment wrapText="1"/>
    </xf>
    <xf fontId="18" fillId="21" borderId="82" numFmtId="4" xfId="43" applyNumberFormat="1" applyFont="1" applyFill="1" applyBorder="1" applyAlignment="1">
      <alignment horizontal="left" vertical="center" wrapText="1"/>
    </xf>
    <xf fontId="18" fillId="21" borderId="83" numFmtId="4" xfId="43" applyNumberFormat="1" applyFont="1" applyFill="1" applyBorder="1" applyAlignment="1">
      <alignment horizontal="left" vertical="center" wrapText="1"/>
    </xf>
    <xf fontId="18" fillId="22" borderId="13" numFmtId="4" xfId="43" applyNumberFormat="1" applyFont="1" applyFill="1" applyBorder="1" applyAlignment="1">
      <alignment horizontal="left" vertical="center" wrapText="1"/>
    </xf>
    <xf fontId="18" fillId="22" borderId="17" numFmtId="4" xfId="43" applyNumberFormat="1" applyFont="1" applyFill="1" applyBorder="1" applyAlignment="1">
      <alignment horizontal="left" vertical="center" wrapText="1"/>
    </xf>
    <xf fontId="28" fillId="0" borderId="16" numFmtId="181" xfId="103" applyNumberFormat="1" applyFont="1" applyBorder="1" applyAlignment="1">
      <alignment horizontal="center" vertical="center" wrapText="1"/>
    </xf>
    <xf fontId="28" fillId="0" borderId="86" numFmtId="181" xfId="103" applyNumberFormat="1" applyFont="1" applyBorder="1" applyAlignment="1">
      <alignment horizontal="center" vertical="center" wrapText="1"/>
    </xf>
    <xf fontId="28" fillId="0" borderId="22" numFmtId="181" xfId="103" applyNumberFormat="1" applyFont="1" applyBorder="1" applyAlignment="1">
      <alignment horizontal="center" vertical="center" wrapText="1"/>
    </xf>
    <xf fontId="26" fillId="23" borderId="48" numFmtId="0" xfId="43" applyFont="1" applyFill="1" applyBorder="1" applyAlignment="1">
      <alignment vertical="center" wrapText="1"/>
    </xf>
    <xf fontId="28" fillId="23" borderId="0" numFmtId="180" xfId="43" applyNumberFormat="1" applyFont="1" applyFill="1" applyAlignment="1">
      <alignment vertical="center" wrapText="1"/>
    </xf>
    <xf fontId="22" fillId="0" borderId="0" numFmtId="0" xfId="43" applyFont="1" applyAlignment="1">
      <alignment wrapText="1"/>
    </xf>
    <xf fontId="28" fillId="0" borderId="16" numFmtId="171" xfId="103" applyNumberFormat="1" applyFont="1" applyBorder="1" applyAlignment="1">
      <alignment horizontal="center" vertical="center" wrapText="1"/>
    </xf>
    <xf fontId="28" fillId="0" borderId="86" numFmtId="171" xfId="103" applyNumberFormat="1" applyFont="1" applyBorder="1" applyAlignment="1">
      <alignment horizontal="center" vertical="center" wrapText="1"/>
    </xf>
    <xf fontId="28" fillId="0" borderId="22" numFmtId="171" xfId="103" applyNumberFormat="1" applyFont="1" applyBorder="1" applyAlignment="1">
      <alignment horizontal="center" vertical="center" wrapText="1"/>
    </xf>
    <xf fontId="26" fillId="20" borderId="12" numFmtId="0" xfId="43" applyFont="1" applyFill="1" applyBorder="1" applyAlignment="1">
      <alignment horizontal="center" vertical="center" wrapText="1"/>
    </xf>
    <xf fontId="25" fillId="20" borderId="13" numFmtId="2" xfId="43" applyNumberFormat="1" applyFont="1" applyFill="1" applyBorder="1" applyAlignment="1">
      <alignment horizontal="center" vertical="center" wrapText="1"/>
    </xf>
    <xf fontId="25" fillId="20" borderId="14" numFmtId="2" xfId="43" applyNumberFormat="1" applyFont="1" applyFill="1" applyBorder="1" applyAlignment="1">
      <alignment horizontal="center" vertical="center" wrapText="1"/>
    </xf>
    <xf fontId="28" fillId="20" borderId="15" numFmtId="2" xfId="43" applyNumberFormat="1" applyFont="1" applyFill="1" applyBorder="1" applyAlignment="1">
      <alignment vertical="center" wrapText="1"/>
    </xf>
    <xf fontId="12" fillId="20" borderId="0" numFmtId="0" xfId="43" applyFont="1" applyFill="1" applyAlignment="1">
      <alignment wrapText="1"/>
    </xf>
    <xf fontId="26" fillId="20" borderId="0" numFmtId="0" xfId="43" applyFont="1" applyFill="1" applyAlignment="1">
      <alignment horizontal="left" vertical="center" wrapText="1"/>
    </xf>
    <xf fontId="25" fillId="20" borderId="0" numFmtId="0" xfId="43" applyFont="1" applyFill="1" applyAlignment="1">
      <alignment wrapText="1"/>
    </xf>
    <xf fontId="10" fillId="20" borderId="0" numFmtId="0" xfId="43" applyFont="1" applyFill="1" applyAlignment="1">
      <alignment horizontal="left" vertical="center" wrapText="1"/>
    </xf>
    <xf fontId="27" fillId="20" borderId="24" numFmtId="177" xfId="43" applyNumberFormat="1" applyFont="1" applyFill="1" applyBorder="1" applyAlignment="1">
      <alignment horizontal="right" vertical="center" wrapText="1"/>
    </xf>
    <xf fontId="10" fillId="0" borderId="89" numFmtId="0" xfId="0" applyFont="1" applyBorder="1" applyAlignment="1">
      <alignment horizontal="center" wrapText="1"/>
    </xf>
    <xf fontId="10" fillId="0" borderId="90" numFmtId="0" xfId="0" applyFont="1" applyBorder="1" applyAlignment="1">
      <alignment horizontal="center" wrapText="1"/>
    </xf>
    <xf fontId="10" fillId="0" borderId="91" numFmtId="0" xfId="0" applyFont="1" applyBorder="1" applyAlignment="1">
      <alignment horizontal="center" wrapText="1"/>
    </xf>
    <xf fontId="14" fillId="0" borderId="89" numFmtId="168" xfId="99" applyNumberFormat="1" applyFont="1" applyBorder="1" applyAlignment="1">
      <alignment horizontal="center" wrapText="1"/>
    </xf>
    <xf fontId="14" fillId="0" borderId="90" numFmtId="168" xfId="99" applyNumberFormat="1" applyFont="1" applyBorder="1" applyAlignment="1">
      <alignment horizontal="center" wrapText="1"/>
    </xf>
    <xf fontId="14" fillId="0" borderId="91" numFmtId="168" xfId="99" applyNumberFormat="1" applyFont="1" applyBorder="1" applyAlignment="1">
      <alignment horizontal="center" wrapText="1"/>
    </xf>
    <xf fontId="12" fillId="0" borderId="21" numFmtId="0" xfId="43" applyFont="1" applyBorder="1" applyAlignment="1">
      <alignment wrapText="1"/>
    </xf>
    <xf fontId="25" fillId="0" borderId="92" numFmtId="177" xfId="43" applyNumberFormat="1" applyFont="1" applyBorder="1" applyAlignment="1">
      <alignment wrapText="1"/>
    </xf>
    <xf fontId="18" fillId="22" borderId="15" numFmtId="49" xfId="43" applyNumberFormat="1" applyFont="1" applyFill="1" applyBorder="1" applyAlignment="1" quotePrefix="1">
      <alignment horizontal="left" wrapText="1"/>
    </xf>
    <xf fontId="18" fillId="22" borderId="20" numFmtId="0" xfId="43" applyFont="1" applyFill="1" applyBorder="1" applyAlignment="1">
      <alignment horizontal="left" vertical="center" wrapText="1"/>
    </xf>
    <xf fontId="24" fillId="24" borderId="21" numFmtId="0" xfId="43" applyFont="1" applyFill="1" applyBorder="1" applyAlignment="1">
      <alignment horizontal="center" vertical="center" wrapText="1"/>
    </xf>
    <xf fontId="24" fillId="24" borderId="81" numFmtId="0" xfId="43" applyFont="1" applyFill="1" applyBorder="1" applyAlignment="1">
      <alignment horizontal="center" vertical="center" wrapText="1"/>
    </xf>
    <xf fontId="24" fillId="24" borderId="82" numFmtId="0" xfId="43" applyFont="1" applyFill="1" applyBorder="1" applyAlignment="1">
      <alignment horizontal="center" vertical="center" wrapText="1"/>
    </xf>
    <xf fontId="24" fillId="24" borderId="1" numFmtId="0" xfId="43" applyFont="1" applyFill="1" applyBorder="1" applyAlignment="1">
      <alignment horizontal="center" vertical="center" wrapText="1"/>
    </xf>
    <xf fontId="24" fillId="0" borderId="13" numFmtId="0" xfId="43" applyFont="1" applyBorder="1" applyAlignment="1">
      <alignment vertical="center" wrapText="1"/>
    </xf>
    <xf fontId="27" fillId="23" borderId="22" numFmtId="177" xfId="43" applyNumberFormat="1" applyFont="1" applyFill="1" applyBorder="1" applyAlignment="1">
      <alignment horizontal="right" vertical="center" wrapText="1"/>
    </xf>
    <xf fontId="26" fillId="23" borderId="16" numFmtId="0" xfId="43" applyFont="1" applyFill="1" applyBorder="1" applyAlignment="1">
      <alignment horizontal="center" vertical="center" wrapText="1"/>
    </xf>
    <xf fontId="24" fillId="0" borderId="2" numFmtId="2" xfId="43" applyNumberFormat="1" applyFont="1" applyBorder="1" applyAlignment="1">
      <alignment horizontal="right" vertical="center" wrapText="1"/>
    </xf>
    <xf fontId="24" fillId="0" borderId="81" numFmtId="2" xfId="43" applyNumberFormat="1" applyFont="1" applyBorder="1" applyAlignment="1">
      <alignment horizontal="center" vertical="center" wrapText="1"/>
    </xf>
    <xf fontId="24" fillId="0" borderId="82" numFmtId="2" xfId="43" applyNumberFormat="1" applyFont="1" applyBorder="1" applyAlignment="1">
      <alignment horizontal="center" vertical="center" wrapText="1"/>
    </xf>
    <xf fontId="24" fillId="0" borderId="1" numFmtId="2" xfId="43" applyNumberFormat="1" applyFont="1" applyBorder="1" applyAlignment="1">
      <alignment horizontal="center" vertical="center" wrapText="1"/>
    </xf>
    <xf fontId="24" fillId="0" borderId="0" numFmtId="0" xfId="43" applyFont="1" applyAlignment="1">
      <alignment vertical="center" wrapText="1"/>
    </xf>
    <xf fontId="27" fillId="23" borderId="2" numFmtId="177" xfId="43" applyNumberFormat="1" applyFont="1" applyFill="1" applyBorder="1" applyAlignment="1">
      <alignment horizontal="right" vertical="center" wrapText="1"/>
    </xf>
    <xf fontId="26" fillId="23" borderId="86" numFmtId="0" xfId="43" applyFont="1" applyFill="1" applyBorder="1" applyAlignment="1">
      <alignment horizontal="center" vertical="center" wrapText="1"/>
    </xf>
    <xf fontId="25" fillId="0" borderId="23" numFmtId="2" xfId="43" applyNumberFormat="1" applyFont="1" applyBorder="1" applyAlignment="1">
      <alignment horizontal="center" vertical="center" wrapText="1"/>
    </xf>
    <xf fontId="25" fillId="0" borderId="0" numFmtId="2" xfId="43" applyNumberFormat="1" applyFont="1" applyAlignment="1">
      <alignment horizontal="center" vertical="center" wrapText="1"/>
    </xf>
    <xf fontId="10" fillId="23" borderId="2" numFmtId="0" xfId="43" applyFont="1" applyFill="1" applyBorder="1" applyAlignment="1">
      <alignment horizontal="left" vertical="center" wrapText="1"/>
    </xf>
    <xf fontId="18" fillId="23" borderId="81" numFmtId="180" xfId="43" applyNumberFormat="1" applyFont="1" applyFill="1" applyBorder="1" applyAlignment="1">
      <alignment vertical="center" wrapText="1"/>
    </xf>
    <xf fontId="28" fillId="23" borderId="1" numFmtId="179" xfId="43" applyNumberFormat="1" applyFont="1" applyFill="1" applyBorder="1" applyAlignment="1">
      <alignment vertical="center" wrapText="1"/>
    </xf>
    <xf fontId="18" fillId="23" borderId="23" numFmtId="180" xfId="43" applyNumberFormat="1" applyFont="1" applyFill="1" applyBorder="1" applyAlignment="1">
      <alignment vertical="center" wrapText="1"/>
    </xf>
    <xf fontId="28" fillId="0" borderId="0" numFmtId="164" xfId="43" applyNumberFormat="1" applyFont="1" applyAlignment="1">
      <alignment wrapText="1"/>
    </xf>
    <xf fontId="27" fillId="23" borderId="93" numFmtId="177" xfId="43" applyNumberFormat="1" applyFont="1" applyFill="1" applyBorder="1" applyAlignment="1">
      <alignment horizontal="right" vertical="center" wrapText="1"/>
    </xf>
    <xf fontId="27" fillId="23" borderId="22" numFmtId="4" xfId="43" applyNumberFormat="1" applyFont="1" applyFill="1" applyBorder="1" applyAlignment="1">
      <alignment horizontal="right" vertical="center" wrapText="1"/>
    </xf>
    <xf fontId="26" fillId="0" borderId="2" numFmtId="179" xfId="43" applyNumberFormat="1" applyFont="1" applyBorder="1" applyAlignment="1">
      <alignment vertical="center" wrapText="1"/>
    </xf>
    <xf fontId="18" fillId="0" borderId="0" numFmtId="179" xfId="43" applyNumberFormat="1" applyFont="1" applyAlignment="1">
      <alignment vertical="center" wrapText="1"/>
    </xf>
    <xf fontId="27" fillId="23" borderId="0" numFmtId="177" xfId="43" applyNumberFormat="1" applyFont="1" applyFill="1" applyAlignment="1">
      <alignment horizontal="right" vertical="center" wrapText="1"/>
    </xf>
    <xf fontId="27" fillId="23" borderId="0" numFmtId="4" xfId="43" applyNumberFormat="1" applyFont="1" applyFill="1" applyAlignment="1">
      <alignment horizontal="right" vertical="center" wrapText="1"/>
    </xf>
    <xf fontId="25" fillId="0" borderId="94" numFmtId="177" xfId="43" applyNumberFormat="1" applyFont="1" applyBorder="1" applyAlignment="1">
      <alignment wrapText="1"/>
    </xf>
    <xf fontId="18" fillId="23" borderId="0" numFmtId="180" xfId="43" applyNumberFormat="1" applyFont="1" applyFill="1" applyAlignment="1">
      <alignment vertical="center" wrapText="1"/>
    </xf>
    <xf fontId="28" fillId="23" borderId="0" numFmtId="179" xfId="43" applyNumberFormat="1" applyFont="1" applyFill="1" applyAlignment="1">
      <alignment vertical="center" wrapText="1"/>
    </xf>
    <xf fontId="18" fillId="22" borderId="81" numFmtId="4" xfId="43" applyNumberFormat="1" applyFont="1" applyFill="1" applyBorder="1" applyAlignment="1">
      <alignment horizontal="left" vertical="center" wrapText="1"/>
    </xf>
    <xf fontId="18" fillId="22" borderId="82" numFmtId="0" xfId="43" applyFont="1" applyFill="1" applyBorder="1" applyAlignment="1">
      <alignment horizontal="left" vertical="center" wrapText="1"/>
    </xf>
    <xf fontId="18" fillId="22" borderId="1" numFmtId="0" xfId="43" applyFont="1" applyFill="1" applyBorder="1" applyAlignment="1">
      <alignment horizontal="left" vertical="center" wrapText="1"/>
    </xf>
    <xf fontId="24" fillId="24" borderId="15" numFmtId="0" xfId="43" applyFont="1" applyFill="1" applyBorder="1" applyAlignment="1">
      <alignment vertical="center" wrapText="1"/>
    </xf>
    <xf fontId="24" fillId="0" borderId="2" numFmtId="2" xfId="43" applyNumberFormat="1" applyFont="1" applyBorder="1" applyAlignment="1">
      <alignment vertical="center" wrapText="1"/>
    </xf>
    <xf fontId="24" fillId="0" borderId="2" numFmtId="2" xfId="43" applyNumberFormat="1" applyFont="1" applyBorder="1" applyAlignment="1">
      <alignment horizontal="center" vertical="center" wrapText="1"/>
    </xf>
    <xf fontId="24" fillId="0" borderId="23" numFmtId="2" xfId="43" applyNumberFormat="1" applyFont="1" applyBorder="1" applyAlignment="1">
      <alignment vertical="center" wrapText="1"/>
    </xf>
    <xf fontId="26" fillId="23" borderId="22" numFmtId="0" xfId="43" applyFont="1" applyFill="1" applyBorder="1" applyAlignment="1">
      <alignment horizontal="center" vertical="center" wrapText="1"/>
    </xf>
    <xf fontId="24" fillId="0" borderId="23" numFmtId="2" xfId="43" applyNumberFormat="1" applyFont="1" applyBorder="1" applyAlignment="1">
      <alignment horizontal="left" vertical="center" wrapText="1"/>
    </xf>
    <xf fontId="24" fillId="0" borderId="0" numFmtId="2" xfId="43" applyNumberFormat="1" applyFont="1" applyAlignment="1">
      <alignment horizontal="left" vertical="center" wrapText="1"/>
    </xf>
    <xf fontId="23" fillId="0" borderId="0" numFmtId="177" xfId="43" applyNumberFormat="1" applyFont="1" applyAlignment="1">
      <alignment wrapText="1"/>
    </xf>
    <xf fontId="26" fillId="0" borderId="95" numFmtId="0" xfId="24" applyFont="1" applyBorder="1" applyAlignment="1">
      <alignment horizontal="center" vertical="center"/>
    </xf>
    <xf fontId="31" fillId="0" borderId="96" numFmtId="0" xfId="24" applyFont="1" applyBorder="1" applyAlignment="1">
      <alignment horizontal="center" vertical="center"/>
    </xf>
    <xf fontId="31" fillId="0" borderId="97" numFmtId="0" xfId="24" applyFont="1" applyBorder="1" applyAlignment="1">
      <alignment horizontal="center" vertical="center"/>
    </xf>
    <xf fontId="26" fillId="0" borderId="98" numFmtId="0" xfId="24" applyFont="1" applyBorder="1" applyAlignment="1">
      <alignment horizontal="center" vertical="center"/>
    </xf>
    <xf fontId="31" fillId="0" borderId="79" numFmtId="0" xfId="24" applyFont="1" applyBorder="1" applyAlignment="1">
      <alignment horizontal="center" vertical="center"/>
    </xf>
    <xf fontId="31" fillId="0" borderId="99" numFmtId="0" xfId="24" applyFont="1" applyBorder="1" applyAlignment="1">
      <alignment horizontal="center" vertical="center"/>
    </xf>
    <xf fontId="14" fillId="0" borderId="98" numFmtId="49" xfId="43" applyNumberFormat="1" applyFont="1" applyBorder="1" applyAlignment="1">
      <alignment horizontal="left" vertical="center" wrapText="1"/>
    </xf>
    <xf fontId="14" fillId="0" borderId="99" numFmtId="49" xfId="43" applyNumberFormat="1" applyFont="1" applyBorder="1" applyAlignment="1">
      <alignment horizontal="left" vertical="center" wrapText="1"/>
    </xf>
    <xf fontId="14" fillId="0" borderId="0" numFmtId="49" xfId="43" applyNumberFormat="1" applyFont="1" applyAlignment="1">
      <alignment vertical="center" wrapText="1"/>
    </xf>
    <xf fontId="14" fillId="0" borderId="98" numFmtId="0" xfId="43" applyFont="1" applyBorder="1" applyAlignment="1">
      <alignment horizontal="left" wrapText="1"/>
    </xf>
    <xf fontId="14" fillId="0" borderId="99" numFmtId="0" xfId="43" applyFont="1" applyBorder="1" applyAlignment="1">
      <alignment horizontal="left" wrapText="1"/>
    </xf>
    <xf fontId="14" fillId="0" borderId="0" numFmtId="0" xfId="43" applyFont="1" applyAlignment="1">
      <alignment wrapText="1"/>
    </xf>
    <xf fontId="10" fillId="12" borderId="98" numFmtId="0" xfId="43" applyFont="1" applyFill="1" applyBorder="1" applyAlignment="1">
      <alignment horizontal="left" wrapText="1"/>
    </xf>
    <xf fontId="10" fillId="12" borderId="99" numFmtId="0" xfId="43" applyFont="1" applyFill="1" applyBorder="1" applyAlignment="1">
      <alignment horizontal="left" wrapText="1"/>
    </xf>
    <xf fontId="10" fillId="12" borderId="0" numFmtId="0" xfId="43" applyFont="1" applyFill="1" applyAlignment="1">
      <alignment wrapText="1"/>
    </xf>
    <xf fontId="32" fillId="0" borderId="98" numFmtId="0" xfId="24" applyFont="1" applyBorder="1" applyAlignment="1">
      <alignment horizontal="center" vertical="center"/>
    </xf>
    <xf fontId="32" fillId="0" borderId="79" numFmtId="0" xfId="24" applyFont="1" applyBorder="1" applyAlignment="1">
      <alignment horizontal="center" vertical="center"/>
    </xf>
    <xf fontId="32" fillId="0" borderId="99" numFmtId="0" xfId="24" applyFont="1" applyBorder="1" applyAlignment="1">
      <alignment horizontal="center" vertical="center"/>
    </xf>
    <xf fontId="26" fillId="0" borderId="98" numFmtId="0" xfId="24" applyFont="1" applyBorder="1" applyAlignment="1">
      <alignment vertical="center"/>
    </xf>
    <xf fontId="26" fillId="0" borderId="79" numFmtId="0" xfId="24" applyFont="1" applyBorder="1" applyAlignment="1">
      <alignment vertical="center"/>
    </xf>
    <xf fontId="26" fillId="0" borderId="99" numFmtId="0" xfId="24" applyFont="1" applyBorder="1" applyAlignment="1">
      <alignment vertical="center"/>
    </xf>
    <xf fontId="16" fillId="0" borderId="98" numFmtId="0" xfId="24" applyFont="1" applyBorder="1" applyAlignment="1">
      <alignment horizontal="center" vertical="center" wrapText="1"/>
    </xf>
    <xf fontId="16" fillId="0" borderId="79" numFmtId="0" xfId="24" applyFont="1" applyBorder="1" applyAlignment="1">
      <alignment horizontal="center" vertical="center" wrapText="1"/>
    </xf>
    <xf fontId="16" fillId="0" borderId="99" numFmtId="0" xfId="24" applyFont="1" applyBorder="1" applyAlignment="1">
      <alignment horizontal="center" vertical="center" wrapText="1"/>
    </xf>
    <xf fontId="16" fillId="0" borderId="100" numFmtId="0" xfId="24" applyFont="1" applyBorder="1" applyAlignment="1">
      <alignment horizontal="center" vertical="center" wrapText="1"/>
    </xf>
    <xf fontId="16" fillId="0" borderId="101" numFmtId="0" xfId="24" applyFont="1" applyBorder="1" applyAlignment="1">
      <alignment horizontal="center" vertical="center" wrapText="1"/>
    </xf>
    <xf fontId="16" fillId="0" borderId="102" numFmtId="0" xfId="24" applyFont="1" applyBorder="1" applyAlignment="1">
      <alignment horizontal="center" vertical="center" wrapText="1"/>
    </xf>
    <xf fontId="16" fillId="0" borderId="103" numFmtId="0" xfId="24" applyFont="1" applyBorder="1" applyAlignment="1">
      <alignment horizontal="center" vertical="center" wrapText="1"/>
    </xf>
    <xf fontId="16" fillId="0" borderId="104" numFmtId="0" xfId="24" applyFont="1" applyBorder="1" applyAlignment="1">
      <alignment horizontal="center" vertical="center" wrapText="1"/>
    </xf>
    <xf fontId="26" fillId="0" borderId="79" numFmtId="0" xfId="24" applyFont="1" applyBorder="1" applyAlignment="1">
      <alignment horizontal="center" vertical="center"/>
    </xf>
    <xf fontId="26" fillId="0" borderId="99" numFmtId="0" xfId="24" applyFont="1" applyBorder="1" applyAlignment="1">
      <alignment horizontal="center" vertical="center"/>
    </xf>
    <xf fontId="13" fillId="0" borderId="98" numFmtId="0" xfId="24" applyFont="1" applyBorder="1" applyAlignment="1">
      <alignment horizontal="center" vertical="center"/>
    </xf>
    <xf fontId="33" fillId="0" borderId="79" numFmtId="0" xfId="0" applyFont="1" applyBorder="1" applyAlignment="1">
      <alignment horizontal="justify" vertical="center" wrapText="1"/>
    </xf>
    <xf fontId="26" fillId="0" borderId="79" numFmtId="39" xfId="24" applyNumberFormat="1" applyFont="1" applyBorder="1" applyAlignment="1">
      <alignment horizontal="left" vertical="center"/>
    </xf>
    <xf fontId="26" fillId="0" borderId="99" numFmtId="39" xfId="24" applyNumberFormat="1" applyFont="1" applyBorder="1" applyAlignment="1">
      <alignment horizontal="left" vertical="center"/>
    </xf>
    <xf fontId="33" fillId="0" borderId="79" numFmtId="0" xfId="0" applyFont="1" applyBorder="1" applyAlignment="1">
      <alignment horizontal="justify" vertical="justify" wrapText="1"/>
    </xf>
    <xf fontId="16" fillId="25" borderId="105" numFmtId="0" xfId="24" applyFont="1" applyFill="1" applyBorder="1" applyAlignment="1">
      <alignment horizontal="center" vertical="center" wrapText="1"/>
    </xf>
    <xf fontId="16" fillId="25" borderId="106" numFmtId="0" xfId="24" applyFont="1" applyFill="1" applyBorder="1" applyAlignment="1">
      <alignment horizontal="center" vertical="center" wrapText="1"/>
    </xf>
    <xf fontId="16" fillId="25" borderId="107" numFmtId="0" xfId="24" applyFont="1" applyFill="1" applyBorder="1" applyAlignment="1">
      <alignment horizontal="center" vertical="center" wrapText="1"/>
    </xf>
    <xf fontId="26" fillId="0" borderId="0" numFmtId="0" xfId="24" applyFont="1" applyAlignment="1">
      <alignment vertical="center"/>
    </xf>
    <xf fontId="24" fillId="0" borderId="108" numFmtId="0" xfId="0" applyFont="1" applyBorder="1" applyAlignment="1">
      <alignment horizontal="center" wrapText="1"/>
    </xf>
    <xf fontId="24" fillId="0" borderId="108" numFmtId="168" xfId="99" applyNumberFormat="1" applyFont="1" applyBorder="1" applyAlignment="1">
      <alignment horizontal="center" wrapText="1"/>
    </xf>
    <xf fontId="23" fillId="0" borderId="0" numFmtId="168" xfId="99" applyNumberFormat="1" applyFont="1" applyAlignment="1">
      <alignment wrapText="1"/>
    </xf>
  </cellXfs>
  <cellStyles count="111">
    <cellStyle name="0,0_x000d__x000a_NA_x000d__x000a_" xfId="1"/>
    <cellStyle name="10,448" xfId="2"/>
    <cellStyle name="20% - Ênfase1 2" xfId="3"/>
    <cellStyle name="20% - Ênfase2 2" xfId="4"/>
    <cellStyle name="20% - Ênfase3 2" xfId="5"/>
    <cellStyle name="20% - Ênfase4 2" xfId="6"/>
    <cellStyle name="40% - Ênfase3 2" xfId="7"/>
    <cellStyle name="60% - Ênfase3 2" xfId="8"/>
    <cellStyle name="60% - Ênfase4 2" xfId="9"/>
    <cellStyle name="60% - Ênfase6 2" xfId="10"/>
    <cellStyle name="Estilo 3" xfId="11"/>
    <cellStyle name="Heading" xfId="12"/>
    <cellStyle name="Heading1" xfId="13"/>
    <cellStyle name="Moeda" xfId="14" builtinId="4"/>
    <cellStyle name="Moeda 2" xfId="15"/>
    <cellStyle name="Moeda 3" xfId="16"/>
    <cellStyle name="Moeda 3 2" xfId="17"/>
    <cellStyle name="Moeda 4" xfId="18"/>
    <cellStyle name="Moeda 4 2" xfId="19"/>
    <cellStyle name="Moeda 5" xfId="20"/>
    <cellStyle name="Moeda 5 2" xfId="21"/>
    <cellStyle name="Moeda 6" xfId="22"/>
    <cellStyle name="Normal" xfId="0" builtinId="0"/>
    <cellStyle name="Normal 2" xfId="23"/>
    <cellStyle name="Normal 2 10" xfId="24"/>
    <cellStyle name="Normal 2 11" xfId="25"/>
    <cellStyle name="Normal 2 2" xfId="26"/>
    <cellStyle name="Normal 2 2 2" xfId="27"/>
    <cellStyle name="Normal 2 2 3" xfId="28"/>
    <cellStyle name="Normal 2 2 4" xfId="29"/>
    <cellStyle name="Normal 2 2 5" xfId="30"/>
    <cellStyle name="Normal 2 2 6" xfId="31"/>
    <cellStyle name="Normal 2 2 7" xfId="32"/>
    <cellStyle name="Normal 2 2 8" xfId="33"/>
    <cellStyle name="Normal 2 2 9" xfId="34"/>
    <cellStyle name="Normal 2 3" xfId="35"/>
    <cellStyle name="Normal 2 4" xfId="36"/>
    <cellStyle name="Normal 2 5" xfId="37"/>
    <cellStyle name="Normal 2 6" xfId="38"/>
    <cellStyle name="Normal 2 7" xfId="39"/>
    <cellStyle name="Normal 2 8" xfId="40"/>
    <cellStyle name="Normal 2 9" xfId="41"/>
    <cellStyle name="Normal 3" xfId="42"/>
    <cellStyle name="Normal 3 2" xfId="43"/>
    <cellStyle name="Normal 3 3" xfId="44"/>
    <cellStyle name="Normal 3 4" xfId="45"/>
    <cellStyle name="Normal 3 5" xfId="46"/>
    <cellStyle name="Normal 3 6" xfId="47"/>
    <cellStyle name="Normal 3 7" xfId="48"/>
    <cellStyle name="Normal 3 8" xfId="49"/>
    <cellStyle name="Normal 3 9" xfId="50"/>
    <cellStyle name="Normal 4" xfId="51"/>
    <cellStyle name="Normal 4 2" xfId="52"/>
    <cellStyle name="Normal 5" xfId="53"/>
    <cellStyle name="Normal 5 2" xfId="54"/>
    <cellStyle name="Normal 6" xfId="55"/>
    <cellStyle name="Normal 9" xfId="56"/>
    <cellStyle name="Nota 2" xfId="57"/>
    <cellStyle name="Porcentagem" xfId="58" builtinId="5"/>
    <cellStyle name="Porcentagem 2" xfId="59"/>
    <cellStyle name="Porcentagem 2 2" xfId="60"/>
    <cellStyle name="Porcentagem 2 3" xfId="61"/>
    <cellStyle name="Porcentagem 3" xfId="62"/>
    <cellStyle name="Result" xfId="63"/>
    <cellStyle name="Result2" xfId="64"/>
    <cellStyle name="Separador de milhares 10" xfId="65"/>
    <cellStyle name="Separador de milhares 10 2" xfId="66"/>
    <cellStyle name="Separador de milhares 12" xfId="67"/>
    <cellStyle name="Separador de milhares 12 2" xfId="68"/>
    <cellStyle name="Separador de milhares 2 2" xfId="69"/>
    <cellStyle name="Separador de milhares 2 2 2" xfId="70"/>
    <cellStyle name="Separador de milhares 2 2 3" xfId="71"/>
    <cellStyle name="Separador de milhares 2 2 4" xfId="72"/>
    <cellStyle name="Separador de milhares 2 2 5" xfId="73"/>
    <cellStyle name="Separador de milhares 2 2 6" xfId="74"/>
    <cellStyle name="Separador de milhares 2 2 7" xfId="75"/>
    <cellStyle name="Separador de milhares 2 2 8" xfId="76"/>
    <cellStyle name="Separador de milhares 2 2 9" xfId="77"/>
    <cellStyle name="Separador de milhares 2 3" xfId="78"/>
    <cellStyle name="Separador de milhares 2 4" xfId="79"/>
    <cellStyle name="Separador de milhares 2 5" xfId="80"/>
    <cellStyle name="Separador de milhares 2 6" xfId="81"/>
    <cellStyle name="Separador de milhares 2 7" xfId="82"/>
    <cellStyle name="Separador de milhares 2 8" xfId="83"/>
    <cellStyle name="Separador de milhares 2 9" xfId="84"/>
    <cellStyle name="Separador de milhares 3" xfId="85"/>
    <cellStyle name="Separador de milhares 3 2" xfId="86"/>
    <cellStyle name="Separador de milhares 3 3" xfId="87"/>
    <cellStyle name="Separador de milhares 4" xfId="88"/>
    <cellStyle name="Separador de milhares 4 2" xfId="89"/>
    <cellStyle name="Separador de milhares 5" xfId="90"/>
    <cellStyle name="Separador de milhares 6" xfId="91"/>
    <cellStyle name="Separador de milhares 6 2" xfId="92"/>
    <cellStyle name="Separador de milhares 7" xfId="93"/>
    <cellStyle name="Separador de milhares 8" xfId="94"/>
    <cellStyle name="Separador de milhares 8 2" xfId="95"/>
    <cellStyle name="Separador de milhares 9" xfId="96"/>
    <cellStyle name="Separador de milhares 9 2" xfId="97"/>
    <cellStyle name="Vírgula" xfId="98" builtinId="3"/>
    <cellStyle name="Vírgula 2" xfId="99"/>
    <cellStyle name="Vírgula 2 2" xfId="100"/>
    <cellStyle name="Vírgula 2 2 2" xfId="101"/>
    <cellStyle name="Vírgula 2 3" xfId="102"/>
    <cellStyle name="Vírgula 3" xfId="103"/>
    <cellStyle name="Vírgula 3 2" xfId="104"/>
    <cellStyle name="Vírgula 4" xfId="105"/>
    <cellStyle name="Vírgula 5" xfId="106"/>
    <cellStyle name="Vírgula 5 2" xfId="107"/>
    <cellStyle name="Vírgula 6" xfId="108"/>
    <cellStyle name="Vírgula 6 2" xfId="109"/>
    <cellStyle name="Vírgula 7" xfId="1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externalLink" Target="externalLinks/externalLink1.xml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worksheet" Target="worksheets/sheet3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jpg"/><Relationship Id="rId3" Type="http://schemas.openxmlformats.org/officeDocument/2006/relationships/image" Target="../media/image6.jpg"/><Relationship Id="rId4" Type="http://schemas.openxmlformats.org/officeDocument/2006/relationships/image" Target="../media/image7.jpg"/><Relationship Id="rId5" Type="http://schemas.openxmlformats.org/officeDocument/2006/relationships/image" Target="../media/image8.jpg"/><Relationship Id="rId6" Type="http://schemas.openxmlformats.org/officeDocument/2006/relationships/image" Target="../media/image9.jpg"/><Relationship Id="rId7" Type="http://schemas.openxmlformats.org/officeDocument/2006/relationships/image" Target="../media/image10.jpg"/><Relationship Id="rId8" Type="http://schemas.openxmlformats.org/officeDocument/2006/relationships/image" Target="../media/image11.jpg"/><Relationship Id="rId9" Type="http://schemas.openxmlformats.org/officeDocument/2006/relationships/image" Target="../media/image12.jpg"/><Relationship Id="rId10" Type="http://schemas.openxmlformats.org/officeDocument/2006/relationships/image" Target="../media/image13.jpg"/><Relationship Id="rId11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85725</xdr:colOff>
      <xdr:row>0</xdr:row>
      <xdr:rowOff>95250</xdr:rowOff>
    </xdr:from>
    <xdr:to>
      <xdr:col>1</xdr:col>
      <xdr:colOff>732559</xdr:colOff>
      <xdr:row>0</xdr:row>
      <xdr:rowOff>1152525</xdr:rowOff>
    </xdr:to>
    <xdr:pic>
      <xdr:nvPicPr>
        <xdr:cNvPr id="2" name="Imagem 1"/>
        <xdr:cNvPicPr>
          <a:picLocks noChangeAspect="1" noChangeArrowheads="1"/>
        </xdr:cNvPicPr>
      </xdr:nvPicPr>
      <xdr:blipFill rotWithShape="1">
        <a:blip r:embed="rId1"/>
        <a:stretch/>
      </xdr:blipFill>
      <xdr:spPr bwMode="auto">
        <a:xfrm>
          <a:off x="85725" y="95250"/>
          <a:ext cx="2171700" cy="1057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1177636</xdr:colOff>
      <xdr:row>0</xdr:row>
      <xdr:rowOff>69272</xdr:rowOff>
    </xdr:from>
    <xdr:to>
      <xdr:col>13</xdr:col>
      <xdr:colOff>1281188</xdr:colOff>
      <xdr:row>0</xdr:row>
      <xdr:rowOff>1212272</xdr:rowOff>
    </xdr:to>
    <xdr:pic>
      <xdr:nvPicPr>
        <xdr:cNvPr id="4" name="Imagem 3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19812000" y="69272"/>
          <a:ext cx="1419734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121228</xdr:colOff>
      <xdr:row>0</xdr:row>
      <xdr:rowOff>69273</xdr:rowOff>
    </xdr:from>
    <xdr:to>
      <xdr:col>0</xdr:col>
      <xdr:colOff>1215866</xdr:colOff>
      <xdr:row>2</xdr:row>
      <xdr:rowOff>294409</xdr:rowOff>
    </xdr:to>
    <xdr:pic>
      <xdr:nvPicPr>
        <xdr:cNvPr id="3" name="Imagem 2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21227" y="69273"/>
          <a:ext cx="1094638" cy="8832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156883</xdr:colOff>
      <xdr:row>0</xdr:row>
      <xdr:rowOff>67234</xdr:rowOff>
    </xdr:from>
    <xdr:to>
      <xdr:col>0</xdr:col>
      <xdr:colOff>1053354</xdr:colOff>
      <xdr:row>3</xdr:row>
      <xdr:rowOff>156883</xdr:rowOff>
    </xdr:to>
    <xdr:pic>
      <xdr:nvPicPr>
        <xdr:cNvPr id="2" name="Imagem 1"/>
        <xdr:cNvPicPr/>
      </xdr:nvPicPr>
      <xdr:blipFill rotWithShape="1">
        <a:blip r:embed="rId1"/>
        <a:stretch/>
      </xdr:blipFill>
      <xdr:spPr bwMode="auto">
        <a:xfrm>
          <a:off x="156883" y="67235"/>
          <a:ext cx="896471" cy="670673"/>
        </a:xfrm>
        <a:prstGeom prst="rect">
          <a:avLst/>
        </a:prstGeom>
      </xdr:spPr>
    </xdr:pic>
    <xdr:clientData/>
  </xdr:twoCellAnchor>
  <xdr:twoCellAnchor editAs="oneCell">
    <xdr:from>
      <xdr:col>0</xdr:col>
      <xdr:colOff>93883</xdr:colOff>
      <xdr:row>8</xdr:row>
      <xdr:rowOff>56029</xdr:rowOff>
    </xdr:from>
    <xdr:to>
      <xdr:col>1</xdr:col>
      <xdr:colOff>3193677</xdr:colOff>
      <xdr:row>9</xdr:row>
      <xdr:rowOff>2454087</xdr:rowOff>
    </xdr:to>
    <xdr:pic>
      <xdr:nvPicPr>
        <xdr:cNvPr id="5" name="Imagem 4"/>
        <xdr:cNvPicPr>
          <a:picLocks noChangeAspect="1"/>
        </xdr:cNvPicPr>
      </xdr:nvPicPr>
      <xdr:blipFill rotWithShape="1">
        <a:blip r:embed="rId2"/>
        <a:srcRect l="0" t="17111" r="5415" b="12331"/>
        <a:stretch/>
      </xdr:blipFill>
      <xdr:spPr bwMode="auto">
        <a:xfrm>
          <a:off x="93883" y="1961029"/>
          <a:ext cx="4261842" cy="2607607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112057</xdr:colOff>
      <xdr:row>14</xdr:row>
      <xdr:rowOff>56028</xdr:rowOff>
    </xdr:from>
    <xdr:to>
      <xdr:col>5</xdr:col>
      <xdr:colOff>2554939</xdr:colOff>
      <xdr:row>14</xdr:row>
      <xdr:rowOff>2420469</xdr:rowOff>
    </xdr:to>
    <xdr:pic>
      <xdr:nvPicPr>
        <xdr:cNvPr id="12" name="Imagem 11"/>
        <xdr:cNvPicPr>
          <a:picLocks noChangeAspect="1"/>
        </xdr:cNvPicPr>
      </xdr:nvPicPr>
      <xdr:blipFill rotWithShape="1">
        <a:blip r:embed="rId3"/>
        <a:srcRect l="30459" t="0" r="0" b="13849"/>
        <a:stretch/>
      </xdr:blipFill>
      <xdr:spPr bwMode="auto">
        <a:xfrm>
          <a:off x="4550707" y="5504328"/>
          <a:ext cx="4347881" cy="23644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91413</xdr:colOff>
      <xdr:row>14</xdr:row>
      <xdr:rowOff>54163</xdr:rowOff>
    </xdr:from>
    <xdr:to>
      <xdr:col>1</xdr:col>
      <xdr:colOff>3193675</xdr:colOff>
      <xdr:row>14</xdr:row>
      <xdr:rowOff>2454731</xdr:rowOff>
    </xdr:to>
    <xdr:pic>
      <xdr:nvPicPr>
        <xdr:cNvPr id="22" name="Imagem 21"/>
        <xdr:cNvPicPr>
          <a:picLocks noChangeAspect="1"/>
        </xdr:cNvPicPr>
      </xdr:nvPicPr>
      <xdr:blipFill rotWithShape="1">
        <a:blip r:embed="rId4"/>
        <a:stretch/>
      </xdr:blipFill>
      <xdr:spPr bwMode="auto">
        <a:xfrm>
          <a:off x="91413" y="5502463"/>
          <a:ext cx="4264313" cy="2400567"/>
        </a:xfrm>
        <a:prstGeom prst="rect">
          <a:avLst/>
        </a:prstGeom>
      </xdr:spPr>
    </xdr:pic>
    <xdr:clientData/>
  </xdr:twoCellAnchor>
  <xdr:twoCellAnchor editAs="oneCell">
    <xdr:from>
      <xdr:col>2</xdr:col>
      <xdr:colOff>105969</xdr:colOff>
      <xdr:row>18</xdr:row>
      <xdr:rowOff>62408</xdr:rowOff>
    </xdr:from>
    <xdr:to>
      <xdr:col>5</xdr:col>
      <xdr:colOff>2543734</xdr:colOff>
      <xdr:row>18</xdr:row>
      <xdr:rowOff>2442180</xdr:rowOff>
    </xdr:to>
    <xdr:pic>
      <xdr:nvPicPr>
        <xdr:cNvPr id="40" name="Imagem 39"/>
        <xdr:cNvPicPr>
          <a:picLocks noChangeAspect="1"/>
        </xdr:cNvPicPr>
      </xdr:nvPicPr>
      <xdr:blipFill rotWithShape="1">
        <a:blip r:embed="rId5"/>
        <a:stretch/>
      </xdr:blipFill>
      <xdr:spPr bwMode="auto">
        <a:xfrm>
          <a:off x="4544622" y="11206658"/>
          <a:ext cx="4342762" cy="2379771"/>
        </a:xfrm>
        <a:prstGeom prst="rect">
          <a:avLst/>
        </a:prstGeom>
      </xdr:spPr>
    </xdr:pic>
    <xdr:clientData/>
  </xdr:twoCellAnchor>
  <xdr:twoCellAnchor editAs="oneCell">
    <xdr:from>
      <xdr:col>0</xdr:col>
      <xdr:colOff>87882</xdr:colOff>
      <xdr:row>18</xdr:row>
      <xdr:rowOff>67234</xdr:rowOff>
    </xdr:from>
    <xdr:to>
      <xdr:col>1</xdr:col>
      <xdr:colOff>3204881</xdr:colOff>
      <xdr:row>18</xdr:row>
      <xdr:rowOff>2453175</xdr:rowOff>
    </xdr:to>
    <xdr:pic>
      <xdr:nvPicPr>
        <xdr:cNvPr id="42" name="Imagem 41"/>
        <xdr:cNvPicPr>
          <a:picLocks noChangeAspect="1"/>
        </xdr:cNvPicPr>
      </xdr:nvPicPr>
      <xdr:blipFill rotWithShape="1">
        <a:blip r:embed="rId6"/>
        <a:stretch/>
      </xdr:blipFill>
      <xdr:spPr bwMode="auto">
        <a:xfrm>
          <a:off x="87882" y="11211484"/>
          <a:ext cx="4279048" cy="2385940"/>
        </a:xfrm>
        <a:prstGeom prst="rect">
          <a:avLst/>
        </a:prstGeom>
      </xdr:spPr>
    </xdr:pic>
    <xdr:clientData/>
  </xdr:twoCellAnchor>
  <xdr:twoCellAnchor editAs="oneCell">
    <xdr:from>
      <xdr:col>2</xdr:col>
      <xdr:colOff>92206</xdr:colOff>
      <xdr:row>16</xdr:row>
      <xdr:rowOff>76918</xdr:rowOff>
    </xdr:from>
    <xdr:to>
      <xdr:col>5</xdr:col>
      <xdr:colOff>2554940</xdr:colOff>
      <xdr:row>16</xdr:row>
      <xdr:rowOff>2442882</xdr:rowOff>
    </xdr:to>
    <xdr:pic>
      <xdr:nvPicPr>
        <xdr:cNvPr id="45" name="Imagem 44"/>
        <xdr:cNvPicPr>
          <a:picLocks noChangeAspect="1"/>
        </xdr:cNvPicPr>
      </xdr:nvPicPr>
      <xdr:blipFill rotWithShape="1">
        <a:blip r:embed="rId7"/>
        <a:srcRect l="0" t="0" r="0" b="13150"/>
        <a:stretch/>
      </xdr:blipFill>
      <xdr:spPr bwMode="auto">
        <a:xfrm>
          <a:off x="4530856" y="8382718"/>
          <a:ext cx="4367733" cy="2365963"/>
        </a:xfrm>
        <a:prstGeom prst="rect">
          <a:avLst/>
        </a:prstGeom>
      </xdr:spPr>
    </xdr:pic>
    <xdr:clientData/>
  </xdr:twoCellAnchor>
  <xdr:twoCellAnchor editAs="oneCell">
    <xdr:from>
      <xdr:col>0</xdr:col>
      <xdr:colOff>85323</xdr:colOff>
      <xdr:row>16</xdr:row>
      <xdr:rowOff>67234</xdr:rowOff>
    </xdr:from>
    <xdr:to>
      <xdr:col>1</xdr:col>
      <xdr:colOff>3148852</xdr:colOff>
      <xdr:row>16</xdr:row>
      <xdr:rowOff>2458091</xdr:rowOff>
    </xdr:to>
    <xdr:pic>
      <xdr:nvPicPr>
        <xdr:cNvPr id="47" name="Imagem 46"/>
        <xdr:cNvPicPr>
          <a:picLocks noChangeAspect="1"/>
        </xdr:cNvPicPr>
      </xdr:nvPicPr>
      <xdr:blipFill rotWithShape="1">
        <a:blip r:embed="rId8"/>
        <a:srcRect l="0" t="12238" r="0" b="0"/>
        <a:stretch/>
      </xdr:blipFill>
      <xdr:spPr bwMode="auto">
        <a:xfrm>
          <a:off x="85323" y="8373034"/>
          <a:ext cx="4225578" cy="2390856"/>
        </a:xfrm>
        <a:prstGeom prst="rect">
          <a:avLst/>
        </a:prstGeom>
      </xdr:spPr>
    </xdr:pic>
    <xdr:clientData/>
  </xdr:twoCellAnchor>
  <xdr:oneCellAnchor>
    <xdr:from>
      <xdr:col>2</xdr:col>
      <xdr:colOff>92206</xdr:colOff>
      <xdr:row>8</xdr:row>
      <xdr:rowOff>133349</xdr:rowOff>
    </xdr:from>
    <xdr:ext cx="4356527" cy="2530287"/>
    <xdr:pic>
      <xdr:nvPicPr>
        <xdr:cNvPr id="1339388653" name=""/>
        <xdr:cNvPicPr>
          <a:picLocks noChangeAspect="1"/>
        </xdr:cNvPicPr>
      </xdr:nvPicPr>
      <xdr:blipFill rotWithShape="1">
        <a:blip r:embed="rId9"/>
        <a:srcRect l="0" t="13854" r="0" b="8778"/>
        <a:stretch/>
      </xdr:blipFill>
      <xdr:spPr bwMode="auto">
        <a:xfrm flipH="0" flipV="0">
          <a:off x="4530856" y="1809749"/>
          <a:ext cx="4356527" cy="2530286"/>
        </a:xfrm>
        <a:prstGeom prst="rect">
          <a:avLst/>
        </a:prstGeom>
      </xdr:spPr>
    </xdr:pic>
    <xdr:clientData/>
  </xdr:oneCellAnchor>
  <xdr:twoCellAnchor editAs="oneCell">
    <xdr:from>
      <xdr:col>0</xdr:col>
      <xdr:colOff>495299</xdr:colOff>
      <xdr:row>12</xdr:row>
      <xdr:rowOff>75381</xdr:rowOff>
    </xdr:from>
    <xdr:to>
      <xdr:col>1</xdr:col>
      <xdr:colOff>3009899</xdr:colOff>
      <xdr:row>12</xdr:row>
      <xdr:rowOff>2529408</xdr:rowOff>
    </xdr:to>
    <xdr:pic>
      <xdr:nvPicPr>
        <xdr:cNvPr id="1847695015" name="Imagem 21"/>
        <xdr:cNvPicPr>
          <a:picLocks noChangeAspect="1"/>
        </xdr:cNvPicPr>
      </xdr:nvPicPr>
      <xdr:blipFill rotWithShape="1">
        <a:blip r:embed="rId10"/>
        <a:srcRect l="0" t="-597" r="76460" b="9366"/>
        <a:stretch/>
      </xdr:blipFill>
      <xdr:spPr bwMode="auto">
        <a:xfrm flipH="0" flipV="0">
          <a:off x="495299" y="4837881"/>
          <a:ext cx="3676649" cy="2454026"/>
        </a:xfrm>
        <a:prstGeom prst="rect">
          <a:avLst/>
        </a:prstGeom>
      </xdr:spPr>
    </xdr:pic>
    <xdr:clientData/>
  </xdr:twoCellAnchor>
  <xdr:twoCellAnchor editAs="twoCell">
    <xdr:from>
      <xdr:col>0</xdr:col>
      <xdr:colOff>702468</xdr:colOff>
      <xdr:row>12</xdr:row>
      <xdr:rowOff>1024438</xdr:rowOff>
    </xdr:from>
    <xdr:to>
      <xdr:col>0</xdr:col>
      <xdr:colOff>988218</xdr:colOff>
      <xdr:row>12</xdr:row>
      <xdr:rowOff>1254769</xdr:rowOff>
    </xdr:to>
    <xdr:cxnSp>
      <xdr:nvCxnSpPr>
        <xdr:cNvPr id="312952457" name=""/>
        <xdr:cNvCxnSpPr/>
      </xdr:nvCxnSpPr>
      <xdr:spPr bwMode="auto">
        <a:xfrm flipH="0" flipV="1">
          <a:off x="702468" y="5679782"/>
          <a:ext cx="285750" cy="230331"/>
        </a:xfrm>
        <a:prstGeom prst="line">
          <a:avLst/>
        </a:prstGeom>
        <a:solidFill>
          <a:srgbClr val="FF0000"/>
        </a:solidFill>
        <a:ln>
          <a:tailEnd type="arrow" len="med"/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twoCell">
    <xdr:from>
      <xdr:col>0</xdr:col>
      <xdr:colOff>702468</xdr:colOff>
      <xdr:row>12</xdr:row>
      <xdr:rowOff>1790551</xdr:rowOff>
    </xdr:from>
    <xdr:to>
      <xdr:col>0</xdr:col>
      <xdr:colOff>1100665</xdr:colOff>
      <xdr:row>12</xdr:row>
      <xdr:rowOff>2071686</xdr:rowOff>
    </xdr:to>
    <xdr:cxnSp>
      <xdr:nvCxnSpPr>
        <xdr:cNvPr id="424724397" name=""/>
        <xdr:cNvCxnSpPr/>
      </xdr:nvCxnSpPr>
      <xdr:spPr bwMode="auto">
        <a:xfrm flipH="0" flipV="1">
          <a:off x="702468" y="6445894"/>
          <a:ext cx="398197" cy="281136"/>
        </a:xfrm>
        <a:prstGeom prst="line">
          <a:avLst/>
        </a:prstGeom>
        <a:solidFill>
          <a:srgbClr val="FF0000"/>
        </a:solidFill>
        <a:ln>
          <a:tailEnd type="arrow" len="med"/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316322</xdr:colOff>
      <xdr:row>12</xdr:row>
      <xdr:rowOff>75381</xdr:rowOff>
    </xdr:from>
    <xdr:ext cx="3908293" cy="2454025"/>
    <xdr:pic>
      <xdr:nvPicPr>
        <xdr:cNvPr id="388987576" name=""/>
        <xdr:cNvPicPr>
          <a:picLocks noChangeAspect="1"/>
        </xdr:cNvPicPr>
      </xdr:nvPicPr>
      <xdr:blipFill rotWithShape="1">
        <a:blip r:embed="rId11"/>
        <a:stretch/>
      </xdr:blipFill>
      <xdr:spPr bwMode="auto">
        <a:xfrm flipH="0" flipV="0">
          <a:off x="4745447" y="4730725"/>
          <a:ext cx="3908293" cy="245402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D:\Users\leoni\Documents\LE&#212;NIDAS%202025\CONTRATO%20REFORMA%20ESTRUTURAL\CONTRATO%20RECUPERA&#199;&#195;O\BM63%20-%20JUL%20-%20ESPA&#199;O%20CUIDAR%20-%20BUGIO\BM63_ESPA&#199;O%20CUIDAR%20-%20BUG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M 63"/>
      <sheetName val="MC63"/>
      <sheetName val="RF63"/>
      <sheetName val="ACOMPANHAMENTO"/>
      <sheetName val="Plan3"/>
    </sheetNames>
    <sheetDataSet>
      <sheetData sheetId="0">
        <row r="83">
          <cell r="C83" t="str">
            <v xml:space="preserve">Impermeabilização c/ manta asfáltica aluminizada 3mm, estruturada com não-tecido de poliéster, inclusive aplicação de 1 demão de primer</v>
          </cell>
        </row>
      </sheetData>
      <sheetData sheetId="1"/>
      <sheetData sheetId="2" refreshError="1"/>
      <sheetData sheetId="3" refreshError="1"/>
      <sheetData sheetId="4" refreshError="1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5"/>
    <outlinePr applyStyles="0" summaryBelow="1" summaryRight="1" showOutlineSymbols="1"/>
    <pageSetUpPr autoPageBreaks="1" fitToPage="1"/>
  </sheetPr>
  <sheetViews>
    <sheetView view="pageBreakPreview" topLeftCell="A1" zoomScale="55" workbookViewId="0">
      <pane ySplit="6" topLeftCell="A7" activePane="bottomLeft" state="frozen"/>
      <selection activeCell="B1" activeCellId="0" sqref="B1:E1"/>
    </sheetView>
  </sheetViews>
  <sheetFormatPr defaultColWidth="9.140625" defaultRowHeight="14.25"/>
  <cols>
    <col customWidth="1" min="1" max="1" style="2" width="22.85546875"/>
    <col customWidth="1" min="2" max="2" style="3" width="81.85546875"/>
    <col customWidth="1" min="3" max="3" style="1" width="10.42578125"/>
    <col customWidth="1" min="4" max="4" style="4" width="17.85546875"/>
    <col customWidth="1" min="5" max="5" style="1" width="15"/>
    <col customWidth="1" min="6" max="6" style="1" width="15.85546875"/>
    <col customWidth="1" min="7" max="7" style="5" width="15.7109375"/>
    <col customWidth="1" min="8" max="8" style="6" width="18.5703125"/>
    <col customWidth="1" min="9" max="9" style="7" width="20.140625"/>
    <col customWidth="1" min="10" max="10" style="8" width="24.5703125"/>
    <col customWidth="1" min="11" max="11" style="6" width="18.7109375"/>
    <col customWidth="1" min="12" max="12" style="5" width="20.5703125"/>
    <col customWidth="1" min="13" max="13" style="5" width="19.7109375"/>
    <col customWidth="1" min="14" max="14" style="5" width="24.140625"/>
    <col customWidth="1" min="15" max="15" style="9" width="14.85546875"/>
    <col min="16" max="16384" style="1" width="9.140625"/>
  </cols>
  <sheetData>
    <row r="1" ht="99" customHeight="1">
      <c r="A1" s="10" t="s">
        <v>0</v>
      </c>
      <c r="B1" s="11" t="s">
        <v>1</v>
      </c>
      <c r="C1" s="11"/>
      <c r="D1" s="11"/>
      <c r="E1" s="12"/>
      <c r="F1" s="13" t="s">
        <v>2</v>
      </c>
      <c r="G1" s="14"/>
      <c r="H1" s="15"/>
      <c r="I1" s="16" t="s">
        <v>3</v>
      </c>
      <c r="J1" s="16"/>
      <c r="K1" s="16"/>
      <c r="L1" s="16"/>
      <c r="M1" s="17"/>
      <c r="N1" s="11"/>
      <c r="O1" s="18"/>
    </row>
    <row r="2" ht="15" customHeight="1">
      <c r="A2" s="19" t="s">
        <v>4</v>
      </c>
      <c r="B2" s="20"/>
      <c r="C2" s="20"/>
      <c r="D2" s="20"/>
      <c r="E2" s="21"/>
      <c r="F2" s="22" t="s">
        <v>5</v>
      </c>
      <c r="G2" s="23"/>
      <c r="H2" s="24" t="s">
        <v>6</v>
      </c>
      <c r="I2" s="25" t="s">
        <v>7</v>
      </c>
      <c r="J2" s="25"/>
      <c r="K2" s="25"/>
      <c r="L2" s="26"/>
      <c r="M2" s="27" t="s">
        <v>8</v>
      </c>
      <c r="N2" s="28"/>
      <c r="O2" s="29"/>
    </row>
    <row r="3" ht="18.75" customHeight="1">
      <c r="A3" s="30"/>
      <c r="B3" s="31"/>
      <c r="C3" s="31"/>
      <c r="D3" s="31"/>
      <c r="E3" s="32"/>
      <c r="F3" s="33"/>
      <c r="G3" s="34"/>
      <c r="H3" s="35"/>
      <c r="I3" s="36"/>
      <c r="J3" s="36"/>
      <c r="K3" s="36"/>
      <c r="L3" s="37"/>
      <c r="M3" s="38"/>
      <c r="N3" s="39"/>
      <c r="O3" s="40"/>
    </row>
    <row r="4" ht="27.75" customHeight="1">
      <c r="A4" s="41" t="s">
        <v>9</v>
      </c>
      <c r="B4" s="42"/>
      <c r="C4" s="42"/>
      <c r="D4" s="42"/>
      <c r="E4" s="43"/>
      <c r="F4" s="44" t="s">
        <v>10</v>
      </c>
      <c r="G4" s="45"/>
      <c r="H4" s="46">
        <v>46087</v>
      </c>
      <c r="I4" s="47" t="s">
        <v>11</v>
      </c>
      <c r="J4" s="47"/>
      <c r="K4" s="47"/>
      <c r="L4" s="47"/>
      <c r="M4" s="48"/>
      <c r="N4" s="49"/>
      <c r="O4" s="50"/>
    </row>
    <row r="5" s="51" customFormat="1" ht="18" customHeight="1">
      <c r="A5" s="52" t="s">
        <v>12</v>
      </c>
      <c r="B5" s="53" t="s">
        <v>13</v>
      </c>
      <c r="C5" s="54" t="s">
        <v>14</v>
      </c>
      <c r="D5" s="54"/>
      <c r="E5" s="54"/>
      <c r="F5" s="54"/>
      <c r="G5" s="54"/>
      <c r="H5" s="55"/>
      <c r="I5" s="56"/>
      <c r="J5" s="57" t="s">
        <v>15</v>
      </c>
      <c r="K5" s="57"/>
      <c r="L5" s="57"/>
      <c r="M5" s="57"/>
      <c r="N5" s="57"/>
      <c r="O5" s="58"/>
    </row>
    <row r="6" s="59" customFormat="1" ht="57" customHeight="1">
      <c r="A6" s="60"/>
      <c r="B6" s="61"/>
      <c r="C6" s="62" t="s">
        <v>16</v>
      </c>
      <c r="D6" s="63" t="s">
        <v>17</v>
      </c>
      <c r="E6" s="62" t="s">
        <v>18</v>
      </c>
      <c r="F6" s="62" t="s">
        <v>19</v>
      </c>
      <c r="G6" s="62" t="s">
        <v>20</v>
      </c>
      <c r="H6" s="64" t="s">
        <v>21</v>
      </c>
      <c r="I6" s="65" t="s">
        <v>22</v>
      </c>
      <c r="J6" s="66" t="s">
        <v>23</v>
      </c>
      <c r="K6" s="64" t="s">
        <v>24</v>
      </c>
      <c r="L6" s="67" t="s">
        <v>19</v>
      </c>
      <c r="M6" s="67" t="s">
        <v>25</v>
      </c>
      <c r="N6" s="67" t="s">
        <v>21</v>
      </c>
      <c r="O6" s="68" t="s">
        <v>26</v>
      </c>
    </row>
    <row r="7" s="69" customFormat="1" ht="17.25">
      <c r="A7" s="70" t="s">
        <v>27</v>
      </c>
      <c r="B7" s="71" t="s">
        <v>28</v>
      </c>
      <c r="C7" s="72"/>
      <c r="D7" s="72"/>
      <c r="E7" s="73"/>
      <c r="F7" s="73"/>
      <c r="G7" s="73"/>
      <c r="H7" s="73"/>
      <c r="I7" s="72"/>
      <c r="J7" s="74">
        <f>SUM(J8:J12)</f>
        <v>15506.57</v>
      </c>
      <c r="K7" s="74">
        <f t="shared" ref="K7:N7" si="0">SUM(K8:K12)</f>
        <v>0</v>
      </c>
      <c r="L7" s="74">
        <f t="shared" si="0"/>
        <v>10691.540000000001</v>
      </c>
      <c r="M7" s="74">
        <f t="shared" si="0"/>
        <v>10691.540000000001</v>
      </c>
      <c r="N7" s="74">
        <f t="shared" si="0"/>
        <v>4815.0299999999997</v>
      </c>
      <c r="O7" s="75">
        <f t="shared" ref="O7:O70" si="1">TRUNC(M7/J7*100,2)</f>
        <v>68.939999999999998</v>
      </c>
    </row>
    <row r="8" s="69" customFormat="1" ht="17.25">
      <c r="A8" s="76" t="s">
        <v>29</v>
      </c>
      <c r="B8" s="77" t="s">
        <v>30</v>
      </c>
      <c r="C8" s="78" t="s">
        <v>31</v>
      </c>
      <c r="D8" s="79">
        <v>12</v>
      </c>
      <c r="E8" s="80"/>
      <c r="F8" s="81">
        <v>12</v>
      </c>
      <c r="G8" s="79">
        <f t="shared" ref="G8:G9" si="2">E8+F8</f>
        <v>12</v>
      </c>
      <c r="H8" s="79">
        <f t="shared" ref="H8:H10" si="3">D8-G8</f>
        <v>0</v>
      </c>
      <c r="I8" s="82">
        <v>314.26999999999998</v>
      </c>
      <c r="J8" s="82">
        <f t="shared" ref="J8:J9" si="4">ROUND(D8*I8,2)</f>
        <v>3771.2399999999998</v>
      </c>
      <c r="K8" s="83">
        <f t="shared" ref="K8:K9" si="5">ROUND(E8*I8,2)</f>
        <v>0</v>
      </c>
      <c r="L8" s="83">
        <f>ROUNDUP(F8*I8,2)</f>
        <v>3771.2399999999998</v>
      </c>
      <c r="M8" s="82">
        <f>ROUNDUP(K8+L8,2)</f>
        <v>3771.2399999999998</v>
      </c>
      <c r="N8" s="82">
        <f t="shared" ref="N8:N9" si="6">J8-M8</f>
        <v>0</v>
      </c>
      <c r="O8" s="84">
        <f t="shared" si="1"/>
        <v>100</v>
      </c>
    </row>
    <row r="9" s="69" customFormat="1" ht="33.75" customHeight="1">
      <c r="A9" s="76" t="s">
        <v>32</v>
      </c>
      <c r="B9" s="77" t="s">
        <v>33</v>
      </c>
      <c r="C9" s="78" t="s">
        <v>34</v>
      </c>
      <c r="D9" s="79">
        <v>1</v>
      </c>
      <c r="E9" s="80"/>
      <c r="F9" s="81"/>
      <c r="G9" s="79">
        <f t="shared" si="2"/>
        <v>0</v>
      </c>
      <c r="H9" s="79">
        <f t="shared" si="3"/>
        <v>1</v>
      </c>
      <c r="I9" s="82">
        <v>386.02999999999997</v>
      </c>
      <c r="J9" s="82">
        <f t="shared" si="4"/>
        <v>386.02999999999997</v>
      </c>
      <c r="K9" s="83">
        <f t="shared" si="5"/>
        <v>0</v>
      </c>
      <c r="L9" s="83">
        <f>(F9*I9)</f>
        <v>0</v>
      </c>
      <c r="M9" s="82">
        <f>ROUND(K9+L9,2)</f>
        <v>0</v>
      </c>
      <c r="N9" s="82">
        <f t="shared" si="6"/>
        <v>386.02999999999997</v>
      </c>
      <c r="O9" s="84">
        <f t="shared" si="1"/>
        <v>0</v>
      </c>
    </row>
    <row r="10" s="69" customFormat="1" ht="34.5">
      <c r="A10" s="76" t="s">
        <v>35</v>
      </c>
      <c r="B10" s="77" t="s">
        <v>36</v>
      </c>
      <c r="C10" s="78" t="s">
        <v>34</v>
      </c>
      <c r="D10" s="79">
        <v>1</v>
      </c>
      <c r="E10" s="80"/>
      <c r="F10" s="81">
        <v>1</v>
      </c>
      <c r="G10" s="79">
        <f t="shared" ref="G10:G73" si="7">E10+F10</f>
        <v>1</v>
      </c>
      <c r="H10" s="79">
        <f t="shared" si="3"/>
        <v>0</v>
      </c>
      <c r="I10" s="82">
        <v>1417.77</v>
      </c>
      <c r="J10" s="82">
        <f t="shared" ref="J10:J12" si="8">ROUND(D10*I10,2)</f>
        <v>1417.77</v>
      </c>
      <c r="K10" s="83">
        <f t="shared" ref="K10:K12" si="9">ROUND(E10*I10,2)</f>
        <v>0</v>
      </c>
      <c r="L10" s="83">
        <f>ROUNDDOWN(F10*I10,2)</f>
        <v>1417.77</v>
      </c>
      <c r="M10" s="82">
        <f t="shared" ref="M10:M12" si="10">ROUND(K10+L10,2)</f>
        <v>1417.77</v>
      </c>
      <c r="N10" s="82">
        <f t="shared" ref="N10:N12" si="11">J10-M10</f>
        <v>0</v>
      </c>
      <c r="O10" s="84">
        <f t="shared" si="1"/>
        <v>100</v>
      </c>
    </row>
    <row r="11" s="69" customFormat="1" ht="17.25">
      <c r="A11" s="76" t="s">
        <v>37</v>
      </c>
      <c r="B11" s="77" t="s">
        <v>38</v>
      </c>
      <c r="C11" s="78" t="s">
        <v>31</v>
      </c>
      <c r="D11" s="79">
        <v>20</v>
      </c>
      <c r="E11" s="80"/>
      <c r="F11" s="81"/>
      <c r="G11" s="79">
        <f t="shared" si="7"/>
        <v>0</v>
      </c>
      <c r="H11" s="79">
        <f t="shared" ref="H11:H74" si="12">D11-G11</f>
        <v>20</v>
      </c>
      <c r="I11" s="82">
        <v>221.44999999999999</v>
      </c>
      <c r="J11" s="82">
        <f t="shared" si="8"/>
        <v>4429</v>
      </c>
      <c r="K11" s="83">
        <f t="shared" si="9"/>
        <v>0</v>
      </c>
      <c r="L11" s="83">
        <f>(F11*I11)</f>
        <v>0</v>
      </c>
      <c r="M11" s="82">
        <f t="shared" si="10"/>
        <v>0</v>
      </c>
      <c r="N11" s="82">
        <f t="shared" si="11"/>
        <v>4429</v>
      </c>
      <c r="O11" s="84">
        <f t="shared" si="1"/>
        <v>0</v>
      </c>
    </row>
    <row r="12" s="69" customFormat="1" ht="17.25">
      <c r="A12" s="76" t="s">
        <v>39</v>
      </c>
      <c r="B12" s="77" t="s">
        <v>40</v>
      </c>
      <c r="C12" s="78" t="s">
        <v>31</v>
      </c>
      <c r="D12" s="79">
        <v>65.599999999999994</v>
      </c>
      <c r="E12" s="80"/>
      <c r="F12" s="81">
        <v>65.599999999999994</v>
      </c>
      <c r="G12" s="79">
        <f t="shared" si="7"/>
        <v>65.599999999999994</v>
      </c>
      <c r="H12" s="79">
        <f t="shared" si="12"/>
        <v>0</v>
      </c>
      <c r="I12" s="82">
        <v>83.879999999999995</v>
      </c>
      <c r="J12" s="82">
        <f t="shared" si="8"/>
        <v>5502.5299999999997</v>
      </c>
      <c r="K12" s="83">
        <f t="shared" si="9"/>
        <v>0</v>
      </c>
      <c r="L12" s="83">
        <f>ROUNDUP(F12*I12,2)</f>
        <v>5502.5299999999997</v>
      </c>
      <c r="M12" s="82">
        <f t="shared" si="10"/>
        <v>5502.5299999999997</v>
      </c>
      <c r="N12" s="82">
        <f t="shared" si="11"/>
        <v>0</v>
      </c>
      <c r="O12" s="84">
        <f t="shared" si="1"/>
        <v>100</v>
      </c>
    </row>
    <row r="13" s="69" customFormat="1" ht="17.25">
      <c r="A13" s="70" t="s">
        <v>41</v>
      </c>
      <c r="B13" s="71" t="s">
        <v>42</v>
      </c>
      <c r="C13" s="72"/>
      <c r="D13" s="72"/>
      <c r="E13" s="73"/>
      <c r="F13" s="73"/>
      <c r="G13" s="73"/>
      <c r="H13" s="73"/>
      <c r="I13" s="72"/>
      <c r="J13" s="74">
        <f>SUM(J14:J15)</f>
        <v>2984.04</v>
      </c>
      <c r="K13" s="74">
        <f t="shared" ref="K13:N13" si="13">SUM(K14:K15)</f>
        <v>0</v>
      </c>
      <c r="L13" s="74">
        <f t="shared" si="13"/>
        <v>2984.04</v>
      </c>
      <c r="M13" s="74">
        <f t="shared" si="13"/>
        <v>2984.04</v>
      </c>
      <c r="N13" s="74">
        <f t="shared" si="13"/>
        <v>0</v>
      </c>
      <c r="O13" s="75">
        <f t="shared" si="1"/>
        <v>100</v>
      </c>
    </row>
    <row r="14" s="69" customFormat="1" ht="34.5">
      <c r="A14" s="76" t="s">
        <v>43</v>
      </c>
      <c r="B14" s="77" t="s">
        <v>44</v>
      </c>
      <c r="C14" s="78" t="s">
        <v>31</v>
      </c>
      <c r="D14" s="79">
        <v>791.29999999999995</v>
      </c>
      <c r="E14" s="85"/>
      <c r="F14" s="86">
        <v>791.29999999999995</v>
      </c>
      <c r="G14" s="87">
        <f t="shared" si="7"/>
        <v>791.29999999999995</v>
      </c>
      <c r="H14" s="87">
        <f t="shared" si="12"/>
        <v>0</v>
      </c>
      <c r="I14" s="82">
        <v>1.99</v>
      </c>
      <c r="J14" s="83">
        <f t="shared" ref="J14:J15" si="14">ROUND(D14*I14,2)</f>
        <v>1574.6900000000001</v>
      </c>
      <c r="K14" s="88">
        <f t="shared" ref="K14:K15" si="15">ROUND(E14*I14,2)</f>
        <v>0</v>
      </c>
      <c r="L14" s="88">
        <f>ROUNDUP(F14*I14,2)</f>
        <v>1574.6900000000001</v>
      </c>
      <c r="M14" s="83">
        <f t="shared" ref="M14:M15" si="16">ROUND(K14+L14,2)</f>
        <v>1574.6900000000001</v>
      </c>
      <c r="N14" s="83">
        <f t="shared" ref="N14:N15" si="17">J14-M14</f>
        <v>0</v>
      </c>
      <c r="O14" s="84">
        <f t="shared" si="1"/>
        <v>100</v>
      </c>
    </row>
    <row r="15" s="69" customFormat="1" ht="34.5">
      <c r="A15" s="76" t="s">
        <v>45</v>
      </c>
      <c r="B15" s="77" t="s">
        <v>46</v>
      </c>
      <c r="C15" s="78" t="s">
        <v>31</v>
      </c>
      <c r="D15" s="79">
        <v>167.78</v>
      </c>
      <c r="E15" s="85"/>
      <c r="F15" s="86">
        <v>167.78</v>
      </c>
      <c r="G15" s="87">
        <f t="shared" si="7"/>
        <v>167.78</v>
      </c>
      <c r="H15" s="87">
        <f t="shared" si="12"/>
        <v>0</v>
      </c>
      <c r="I15" s="82">
        <v>8.4000000000000004</v>
      </c>
      <c r="J15" s="83">
        <f t="shared" si="14"/>
        <v>1409.3499999999999</v>
      </c>
      <c r="K15" s="88">
        <f t="shared" si="15"/>
        <v>0</v>
      </c>
      <c r="L15" s="88">
        <f>ROUNDDOWN(F15*I15,2)</f>
        <v>1409.3500000000001</v>
      </c>
      <c r="M15" s="83">
        <f t="shared" si="16"/>
        <v>1409.3499999999999</v>
      </c>
      <c r="N15" s="83">
        <f t="shared" si="17"/>
        <v>0</v>
      </c>
      <c r="O15" s="84">
        <f t="shared" si="1"/>
        <v>100</v>
      </c>
    </row>
    <row r="16" s="69" customFormat="1" ht="17.25">
      <c r="A16" s="70" t="s">
        <v>47</v>
      </c>
      <c r="B16" s="71" t="s">
        <v>48</v>
      </c>
      <c r="C16" s="72"/>
      <c r="D16" s="72"/>
      <c r="E16" s="73"/>
      <c r="F16" s="73"/>
      <c r="G16" s="73"/>
      <c r="H16" s="73"/>
      <c r="I16" s="72"/>
      <c r="J16" s="74">
        <f>SUM(J17:J29)</f>
        <v>41020.420000000013</v>
      </c>
      <c r="K16" s="74">
        <f t="shared" ref="K16:N16" si="18">SUM(K17:K29)</f>
        <v>0</v>
      </c>
      <c r="L16" s="74">
        <f t="shared" si="18"/>
        <v>0</v>
      </c>
      <c r="M16" s="74">
        <f t="shared" si="18"/>
        <v>0</v>
      </c>
      <c r="N16" s="74">
        <f t="shared" si="18"/>
        <v>41020.420000000013</v>
      </c>
      <c r="O16" s="75">
        <f t="shared" si="1"/>
        <v>0</v>
      </c>
    </row>
    <row r="17" s="69" customFormat="1" ht="34.5">
      <c r="A17" s="76" t="s">
        <v>49</v>
      </c>
      <c r="B17" s="77" t="s">
        <v>50</v>
      </c>
      <c r="C17" s="78" t="s">
        <v>51</v>
      </c>
      <c r="D17" s="79">
        <v>140.34</v>
      </c>
      <c r="E17" s="80"/>
      <c r="F17" s="81"/>
      <c r="G17" s="79">
        <f t="shared" si="7"/>
        <v>0</v>
      </c>
      <c r="H17" s="79">
        <f t="shared" si="12"/>
        <v>140.34</v>
      </c>
      <c r="I17" s="82">
        <v>46.850000000000001</v>
      </c>
      <c r="J17" s="82">
        <f t="shared" ref="J17:J29" si="19">ROUND(D17*I17,2)</f>
        <v>6574.9300000000003</v>
      </c>
      <c r="K17" s="83">
        <f t="shared" ref="K17:K29" si="20">ROUND(E17*I17,2)</f>
        <v>0</v>
      </c>
      <c r="L17" s="83">
        <f t="shared" ref="L17:L29" si="21">(F17*I17)</f>
        <v>0</v>
      </c>
      <c r="M17" s="82">
        <f t="shared" ref="M17:M29" si="22">ROUND(K17+L17,2)</f>
        <v>0</v>
      </c>
      <c r="N17" s="82">
        <f t="shared" ref="N17:N29" si="23">J17-M17</f>
        <v>6574.9300000000003</v>
      </c>
      <c r="O17" s="84">
        <f t="shared" si="1"/>
        <v>0</v>
      </c>
    </row>
    <row r="18" s="69" customFormat="1" ht="34.5">
      <c r="A18" s="76" t="s">
        <v>52</v>
      </c>
      <c r="B18" s="77" t="s">
        <v>53</v>
      </c>
      <c r="C18" s="78" t="s">
        <v>51</v>
      </c>
      <c r="D18" s="79">
        <v>10.800000000000001</v>
      </c>
      <c r="E18" s="80"/>
      <c r="F18" s="81"/>
      <c r="G18" s="79">
        <f t="shared" si="7"/>
        <v>0</v>
      </c>
      <c r="H18" s="79">
        <f t="shared" si="12"/>
        <v>10.800000000000001</v>
      </c>
      <c r="I18" s="82">
        <v>262.42000000000002</v>
      </c>
      <c r="J18" s="82">
        <f t="shared" si="19"/>
        <v>2834.1399999999999</v>
      </c>
      <c r="K18" s="83">
        <f t="shared" si="20"/>
        <v>0</v>
      </c>
      <c r="L18" s="83">
        <f t="shared" si="21"/>
        <v>0</v>
      </c>
      <c r="M18" s="82">
        <f t="shared" si="22"/>
        <v>0</v>
      </c>
      <c r="N18" s="82">
        <f t="shared" si="23"/>
        <v>2834.1399999999999</v>
      </c>
      <c r="O18" s="84">
        <f t="shared" si="1"/>
        <v>0</v>
      </c>
    </row>
    <row r="19" s="69" customFormat="1" ht="34.5">
      <c r="A19" s="76" t="s">
        <v>54</v>
      </c>
      <c r="B19" s="77" t="s">
        <v>55</v>
      </c>
      <c r="C19" s="78" t="s">
        <v>51</v>
      </c>
      <c r="D19" s="79">
        <v>2.6299999999999999</v>
      </c>
      <c r="E19" s="80"/>
      <c r="F19" s="81"/>
      <c r="G19" s="79">
        <f t="shared" si="7"/>
        <v>0</v>
      </c>
      <c r="H19" s="79">
        <f t="shared" si="12"/>
        <v>2.6299999999999999</v>
      </c>
      <c r="I19" s="82">
        <v>372.94999999999999</v>
      </c>
      <c r="J19" s="82">
        <f t="shared" si="19"/>
        <v>980.86000000000001</v>
      </c>
      <c r="K19" s="83">
        <f t="shared" si="20"/>
        <v>0</v>
      </c>
      <c r="L19" s="83">
        <f t="shared" si="21"/>
        <v>0</v>
      </c>
      <c r="M19" s="82">
        <f t="shared" si="22"/>
        <v>0</v>
      </c>
      <c r="N19" s="82">
        <f t="shared" si="23"/>
        <v>980.86000000000001</v>
      </c>
      <c r="O19" s="84">
        <f t="shared" si="1"/>
        <v>0</v>
      </c>
    </row>
    <row r="20" s="69" customFormat="1" ht="17.25">
      <c r="A20" s="76" t="s">
        <v>56</v>
      </c>
      <c r="B20" s="77" t="s">
        <v>57</v>
      </c>
      <c r="C20" s="78" t="s">
        <v>51</v>
      </c>
      <c r="D20" s="79">
        <v>131.91</v>
      </c>
      <c r="E20" s="80"/>
      <c r="F20" s="81"/>
      <c r="G20" s="79">
        <f t="shared" si="7"/>
        <v>0</v>
      </c>
      <c r="H20" s="79">
        <f t="shared" si="12"/>
        <v>131.91</v>
      </c>
      <c r="I20" s="82">
        <v>19.48</v>
      </c>
      <c r="J20" s="82">
        <f t="shared" si="19"/>
        <v>2569.6100000000001</v>
      </c>
      <c r="K20" s="83">
        <f t="shared" si="20"/>
        <v>0</v>
      </c>
      <c r="L20" s="83">
        <f t="shared" si="21"/>
        <v>0</v>
      </c>
      <c r="M20" s="82">
        <f t="shared" si="22"/>
        <v>0</v>
      </c>
      <c r="N20" s="82">
        <f t="shared" si="23"/>
        <v>2569.6100000000001</v>
      </c>
      <c r="O20" s="84">
        <f t="shared" si="1"/>
        <v>0</v>
      </c>
    </row>
    <row r="21" s="69" customFormat="1" ht="34.5">
      <c r="A21" s="76" t="s">
        <v>58</v>
      </c>
      <c r="B21" s="77" t="s">
        <v>59</v>
      </c>
      <c r="C21" s="78" t="s">
        <v>51</v>
      </c>
      <c r="D21" s="79">
        <v>5.7999999999999998</v>
      </c>
      <c r="E21" s="80"/>
      <c r="F21" s="81"/>
      <c r="G21" s="79">
        <f t="shared" si="7"/>
        <v>0</v>
      </c>
      <c r="H21" s="79">
        <f t="shared" si="12"/>
        <v>5.7999999999999998</v>
      </c>
      <c r="I21" s="82">
        <v>455.63</v>
      </c>
      <c r="J21" s="82">
        <f t="shared" si="19"/>
        <v>2642.6500000000001</v>
      </c>
      <c r="K21" s="83">
        <f t="shared" si="20"/>
        <v>0</v>
      </c>
      <c r="L21" s="83">
        <f t="shared" si="21"/>
        <v>0</v>
      </c>
      <c r="M21" s="82">
        <f t="shared" si="22"/>
        <v>0</v>
      </c>
      <c r="N21" s="82">
        <f t="shared" si="23"/>
        <v>2642.6500000000001</v>
      </c>
      <c r="O21" s="84">
        <f t="shared" si="1"/>
        <v>0</v>
      </c>
    </row>
    <row r="22" s="69" customFormat="1" ht="34.5">
      <c r="A22" s="76" t="s">
        <v>60</v>
      </c>
      <c r="B22" s="77" t="s">
        <v>61</v>
      </c>
      <c r="C22" s="78" t="s">
        <v>31</v>
      </c>
      <c r="D22" s="79">
        <v>37.670000000000002</v>
      </c>
      <c r="E22" s="80"/>
      <c r="F22" s="81"/>
      <c r="G22" s="79">
        <f t="shared" si="7"/>
        <v>0</v>
      </c>
      <c r="H22" s="79">
        <f t="shared" si="12"/>
        <v>37.670000000000002</v>
      </c>
      <c r="I22" s="82">
        <v>53.780000000000001</v>
      </c>
      <c r="J22" s="82">
        <f t="shared" si="19"/>
        <v>2025.8900000000001</v>
      </c>
      <c r="K22" s="83">
        <f t="shared" si="20"/>
        <v>0</v>
      </c>
      <c r="L22" s="83">
        <f t="shared" si="21"/>
        <v>0</v>
      </c>
      <c r="M22" s="82">
        <f t="shared" si="22"/>
        <v>0</v>
      </c>
      <c r="N22" s="82">
        <f t="shared" si="23"/>
        <v>2025.8900000000001</v>
      </c>
      <c r="O22" s="84">
        <f t="shared" si="1"/>
        <v>0</v>
      </c>
    </row>
    <row r="23" s="69" customFormat="1" ht="34.5">
      <c r="A23" s="76" t="s">
        <v>62</v>
      </c>
      <c r="B23" s="77" t="s">
        <v>63</v>
      </c>
      <c r="C23" s="78" t="s">
        <v>31</v>
      </c>
      <c r="D23" s="79">
        <v>96.819999999999993</v>
      </c>
      <c r="E23" s="80"/>
      <c r="F23" s="81"/>
      <c r="G23" s="79">
        <f t="shared" si="7"/>
        <v>0</v>
      </c>
      <c r="H23" s="79">
        <f t="shared" si="12"/>
        <v>96.819999999999993</v>
      </c>
      <c r="I23" s="82">
        <v>50.280000000000001</v>
      </c>
      <c r="J23" s="82">
        <f t="shared" si="19"/>
        <v>4868.1099999999997</v>
      </c>
      <c r="K23" s="83">
        <f t="shared" si="20"/>
        <v>0</v>
      </c>
      <c r="L23" s="83">
        <f t="shared" si="21"/>
        <v>0</v>
      </c>
      <c r="M23" s="82">
        <f t="shared" si="22"/>
        <v>0</v>
      </c>
      <c r="N23" s="82">
        <f t="shared" si="23"/>
        <v>4868.1099999999997</v>
      </c>
      <c r="O23" s="84">
        <f t="shared" si="1"/>
        <v>0</v>
      </c>
    </row>
    <row r="24" s="69" customFormat="1" ht="34.5">
      <c r="A24" s="76" t="s">
        <v>64</v>
      </c>
      <c r="B24" s="77" t="s">
        <v>65</v>
      </c>
      <c r="C24" s="78" t="s">
        <v>66</v>
      </c>
      <c r="D24" s="79">
        <v>271.19999999999999</v>
      </c>
      <c r="E24" s="80"/>
      <c r="F24" s="81"/>
      <c r="G24" s="79">
        <f t="shared" si="7"/>
        <v>0</v>
      </c>
      <c r="H24" s="79">
        <f t="shared" si="12"/>
        <v>271.19999999999999</v>
      </c>
      <c r="I24" s="82">
        <v>11.970000000000001</v>
      </c>
      <c r="J24" s="82">
        <f t="shared" si="19"/>
        <v>3246.2600000000002</v>
      </c>
      <c r="K24" s="83">
        <f t="shared" si="20"/>
        <v>0</v>
      </c>
      <c r="L24" s="83">
        <f t="shared" si="21"/>
        <v>0</v>
      </c>
      <c r="M24" s="82">
        <f t="shared" si="22"/>
        <v>0</v>
      </c>
      <c r="N24" s="82">
        <f t="shared" si="23"/>
        <v>3246.2600000000002</v>
      </c>
      <c r="O24" s="84">
        <f t="shared" si="1"/>
        <v>0</v>
      </c>
    </row>
    <row r="25" s="69" customFormat="1" ht="34.5">
      <c r="A25" s="76" t="s">
        <v>67</v>
      </c>
      <c r="B25" s="77" t="s">
        <v>68</v>
      </c>
      <c r="C25" s="78" t="s">
        <v>66</v>
      </c>
      <c r="D25" s="79">
        <v>107.7</v>
      </c>
      <c r="E25" s="80"/>
      <c r="F25" s="81"/>
      <c r="G25" s="79">
        <f t="shared" si="7"/>
        <v>0</v>
      </c>
      <c r="H25" s="79">
        <f t="shared" si="12"/>
        <v>107.7</v>
      </c>
      <c r="I25" s="82">
        <v>11.02</v>
      </c>
      <c r="J25" s="82">
        <f t="shared" si="19"/>
        <v>1186.8499999999999</v>
      </c>
      <c r="K25" s="83">
        <f t="shared" si="20"/>
        <v>0</v>
      </c>
      <c r="L25" s="83">
        <f t="shared" si="21"/>
        <v>0</v>
      </c>
      <c r="M25" s="82">
        <f t="shared" si="22"/>
        <v>0</v>
      </c>
      <c r="N25" s="82">
        <f t="shared" si="23"/>
        <v>1186.8499999999999</v>
      </c>
      <c r="O25" s="84">
        <f t="shared" si="1"/>
        <v>0</v>
      </c>
    </row>
    <row r="26" s="69" customFormat="1" ht="17.25">
      <c r="A26" s="76" t="s">
        <v>69</v>
      </c>
      <c r="B26" s="77" t="s">
        <v>70</v>
      </c>
      <c r="C26" s="78" t="s">
        <v>51</v>
      </c>
      <c r="D26" s="79">
        <v>11.66</v>
      </c>
      <c r="E26" s="80"/>
      <c r="F26" s="81"/>
      <c r="G26" s="79">
        <f t="shared" si="7"/>
        <v>0</v>
      </c>
      <c r="H26" s="79">
        <f t="shared" si="12"/>
        <v>11.66</v>
      </c>
      <c r="I26" s="82">
        <v>154.88</v>
      </c>
      <c r="J26" s="82">
        <f t="shared" si="19"/>
        <v>1805.9000000000001</v>
      </c>
      <c r="K26" s="83">
        <f t="shared" si="20"/>
        <v>0</v>
      </c>
      <c r="L26" s="83">
        <f t="shared" si="21"/>
        <v>0</v>
      </c>
      <c r="M26" s="82">
        <f t="shared" si="22"/>
        <v>0</v>
      </c>
      <c r="N26" s="82">
        <f t="shared" si="23"/>
        <v>1805.9000000000001</v>
      </c>
      <c r="O26" s="84">
        <f t="shared" si="1"/>
        <v>0</v>
      </c>
    </row>
    <row r="27" s="69" customFormat="1" ht="17.25" customHeight="1">
      <c r="A27" s="76" t="s">
        <v>71</v>
      </c>
      <c r="B27" s="77" t="s">
        <v>72</v>
      </c>
      <c r="C27" s="78" t="s">
        <v>31</v>
      </c>
      <c r="D27" s="79">
        <v>167.78</v>
      </c>
      <c r="E27" s="80"/>
      <c r="F27" s="81"/>
      <c r="G27" s="79">
        <f t="shared" si="7"/>
        <v>0</v>
      </c>
      <c r="H27" s="79">
        <f t="shared" si="12"/>
        <v>167.78</v>
      </c>
      <c r="I27" s="82">
        <v>35.439999999999998</v>
      </c>
      <c r="J27" s="82">
        <f t="shared" si="19"/>
        <v>5946.1199999999999</v>
      </c>
      <c r="K27" s="83">
        <f t="shared" si="20"/>
        <v>0</v>
      </c>
      <c r="L27" s="83">
        <f t="shared" si="21"/>
        <v>0</v>
      </c>
      <c r="M27" s="82">
        <f t="shared" si="22"/>
        <v>0</v>
      </c>
      <c r="N27" s="82">
        <f t="shared" si="23"/>
        <v>5946.1199999999999</v>
      </c>
      <c r="O27" s="84">
        <f t="shared" si="1"/>
        <v>0</v>
      </c>
    </row>
    <row r="28" s="69" customFormat="1" ht="17.25">
      <c r="A28" s="76" t="s">
        <v>73</v>
      </c>
      <c r="B28" s="77" t="s">
        <v>74</v>
      </c>
      <c r="C28" s="78" t="s">
        <v>31</v>
      </c>
      <c r="D28" s="79">
        <v>167.78</v>
      </c>
      <c r="E28" s="80"/>
      <c r="F28" s="81"/>
      <c r="G28" s="79">
        <f t="shared" si="7"/>
        <v>0</v>
      </c>
      <c r="H28" s="79">
        <f t="shared" si="12"/>
        <v>167.78</v>
      </c>
      <c r="I28" s="82">
        <v>4.4699999999999998</v>
      </c>
      <c r="J28" s="82">
        <f t="shared" si="19"/>
        <v>749.98000000000002</v>
      </c>
      <c r="K28" s="83">
        <f t="shared" si="20"/>
        <v>0</v>
      </c>
      <c r="L28" s="83">
        <f t="shared" si="21"/>
        <v>0</v>
      </c>
      <c r="M28" s="82">
        <f t="shared" si="22"/>
        <v>0</v>
      </c>
      <c r="N28" s="82">
        <f t="shared" si="23"/>
        <v>749.98000000000002</v>
      </c>
      <c r="O28" s="84">
        <f t="shared" si="1"/>
        <v>0</v>
      </c>
    </row>
    <row r="29" s="69" customFormat="1" ht="34.5">
      <c r="A29" s="76" t="s">
        <v>75</v>
      </c>
      <c r="B29" s="77" t="s">
        <v>76</v>
      </c>
      <c r="C29" s="78" t="s">
        <v>31</v>
      </c>
      <c r="D29" s="79">
        <v>116.61</v>
      </c>
      <c r="E29" s="80"/>
      <c r="F29" s="81"/>
      <c r="G29" s="79">
        <f t="shared" si="7"/>
        <v>0</v>
      </c>
      <c r="H29" s="79">
        <f t="shared" si="12"/>
        <v>116.61</v>
      </c>
      <c r="I29" s="82">
        <v>47.93</v>
      </c>
      <c r="J29" s="82">
        <f t="shared" si="19"/>
        <v>5589.1199999999999</v>
      </c>
      <c r="K29" s="83">
        <f t="shared" si="20"/>
        <v>0</v>
      </c>
      <c r="L29" s="83">
        <f t="shared" si="21"/>
        <v>0</v>
      </c>
      <c r="M29" s="82">
        <f t="shared" si="22"/>
        <v>0</v>
      </c>
      <c r="N29" s="82">
        <f t="shared" si="23"/>
        <v>5589.1199999999999</v>
      </c>
      <c r="O29" s="84">
        <f t="shared" si="1"/>
        <v>0</v>
      </c>
    </row>
    <row r="30" s="69" customFormat="1" ht="17.25">
      <c r="A30" s="70" t="s">
        <v>77</v>
      </c>
      <c r="B30" s="71" t="s">
        <v>78</v>
      </c>
      <c r="C30" s="72"/>
      <c r="D30" s="72"/>
      <c r="E30" s="73"/>
      <c r="F30" s="73"/>
      <c r="G30" s="73">
        <f t="shared" si="7"/>
        <v>0</v>
      </c>
      <c r="H30" s="73">
        <f t="shared" si="12"/>
        <v>0</v>
      </c>
      <c r="I30" s="72"/>
      <c r="J30" s="74">
        <f>SUM(J31:J35)</f>
        <v>23819.360000000001</v>
      </c>
      <c r="K30" s="74">
        <f t="shared" ref="K30:N30" si="24">SUM(K31:K35)</f>
        <v>0</v>
      </c>
      <c r="L30" s="74">
        <f t="shared" si="24"/>
        <v>0</v>
      </c>
      <c r="M30" s="74">
        <f t="shared" si="24"/>
        <v>0</v>
      </c>
      <c r="N30" s="74">
        <f t="shared" si="24"/>
        <v>23819.360000000001</v>
      </c>
      <c r="O30" s="75">
        <f t="shared" si="1"/>
        <v>0</v>
      </c>
    </row>
    <row r="31" s="69" customFormat="1" ht="34.5">
      <c r="A31" s="76" t="s">
        <v>79</v>
      </c>
      <c r="B31" s="77" t="s">
        <v>80</v>
      </c>
      <c r="C31" s="78" t="s">
        <v>31</v>
      </c>
      <c r="D31" s="79">
        <v>71.090000000000003</v>
      </c>
      <c r="E31" s="80"/>
      <c r="F31" s="81"/>
      <c r="G31" s="79">
        <f t="shared" si="7"/>
        <v>0</v>
      </c>
      <c r="H31" s="79">
        <f t="shared" si="12"/>
        <v>71.090000000000003</v>
      </c>
      <c r="I31" s="82">
        <v>70.790000000000006</v>
      </c>
      <c r="J31" s="82">
        <f t="shared" ref="J31:J51" si="25">ROUND(D31*I31,2)</f>
        <v>5032.46</v>
      </c>
      <c r="K31" s="83">
        <f t="shared" ref="K31:K51" si="26">ROUND(E31*I31,2)</f>
        <v>0</v>
      </c>
      <c r="L31" s="83">
        <f t="shared" ref="L31:L39" si="27">ROUNDDOWN(F31*I31,2)</f>
        <v>0</v>
      </c>
      <c r="M31" s="82">
        <f t="shared" ref="M31:M51" si="28">ROUND(K31+L31,2)</f>
        <v>0</v>
      </c>
      <c r="N31" s="82">
        <f t="shared" ref="N31:N51" si="29">J31-M31</f>
        <v>5032.46</v>
      </c>
      <c r="O31" s="84">
        <f t="shared" si="1"/>
        <v>0</v>
      </c>
    </row>
    <row r="32" s="69" customFormat="1" ht="34.5">
      <c r="A32" s="76" t="s">
        <v>81</v>
      </c>
      <c r="B32" s="77" t="s">
        <v>82</v>
      </c>
      <c r="C32" s="78" t="s">
        <v>51</v>
      </c>
      <c r="D32" s="79">
        <v>8.3800000000000008</v>
      </c>
      <c r="E32" s="80"/>
      <c r="F32" s="81"/>
      <c r="G32" s="79">
        <f t="shared" si="7"/>
        <v>0</v>
      </c>
      <c r="H32" s="79">
        <f t="shared" si="12"/>
        <v>8.3800000000000008</v>
      </c>
      <c r="I32" s="82">
        <v>478.63999999999999</v>
      </c>
      <c r="J32" s="82">
        <f t="shared" si="25"/>
        <v>4011</v>
      </c>
      <c r="K32" s="83">
        <f t="shared" si="26"/>
        <v>0</v>
      </c>
      <c r="L32" s="83">
        <f t="shared" si="27"/>
        <v>0</v>
      </c>
      <c r="M32" s="82">
        <f t="shared" si="28"/>
        <v>0</v>
      </c>
      <c r="N32" s="82">
        <f t="shared" si="29"/>
        <v>4011</v>
      </c>
      <c r="O32" s="84">
        <f t="shared" si="1"/>
        <v>0</v>
      </c>
    </row>
    <row r="33" s="69" customFormat="1" ht="34.5">
      <c r="A33" s="76" t="s">
        <v>83</v>
      </c>
      <c r="B33" s="77" t="s">
        <v>65</v>
      </c>
      <c r="C33" s="78" t="s">
        <v>66</v>
      </c>
      <c r="D33" s="79">
        <v>598</v>
      </c>
      <c r="E33" s="80"/>
      <c r="F33" s="81"/>
      <c r="G33" s="79">
        <f t="shared" si="7"/>
        <v>0</v>
      </c>
      <c r="H33" s="79">
        <f t="shared" si="12"/>
        <v>598</v>
      </c>
      <c r="I33" s="82">
        <v>11.970000000000001</v>
      </c>
      <c r="J33" s="82">
        <f t="shared" si="25"/>
        <v>7158.0600000000004</v>
      </c>
      <c r="K33" s="83">
        <f t="shared" si="26"/>
        <v>0</v>
      </c>
      <c r="L33" s="83">
        <f t="shared" si="27"/>
        <v>0</v>
      </c>
      <c r="M33" s="82">
        <f t="shared" si="28"/>
        <v>0</v>
      </c>
      <c r="N33" s="82">
        <f t="shared" si="29"/>
        <v>7158.0600000000004</v>
      </c>
      <c r="O33" s="84">
        <f t="shared" si="1"/>
        <v>0</v>
      </c>
    </row>
    <row r="34" s="69" customFormat="1" ht="34.5">
      <c r="A34" s="76" t="s">
        <v>84</v>
      </c>
      <c r="B34" s="77" t="s">
        <v>68</v>
      </c>
      <c r="C34" s="78" t="s">
        <v>66</v>
      </c>
      <c r="D34" s="79">
        <v>261.19999999999999</v>
      </c>
      <c r="E34" s="80"/>
      <c r="F34" s="81"/>
      <c r="G34" s="79">
        <f t="shared" si="7"/>
        <v>0</v>
      </c>
      <c r="H34" s="79">
        <f t="shared" si="12"/>
        <v>261.19999999999999</v>
      </c>
      <c r="I34" s="82">
        <v>11.02</v>
      </c>
      <c r="J34" s="82">
        <f t="shared" si="25"/>
        <v>2878.4200000000001</v>
      </c>
      <c r="K34" s="83">
        <f t="shared" si="26"/>
        <v>0</v>
      </c>
      <c r="L34" s="83">
        <f t="shared" si="27"/>
        <v>0</v>
      </c>
      <c r="M34" s="82">
        <f t="shared" si="28"/>
        <v>0</v>
      </c>
      <c r="N34" s="82">
        <f t="shared" si="29"/>
        <v>2878.4200000000001</v>
      </c>
      <c r="O34" s="84">
        <f t="shared" si="1"/>
        <v>0</v>
      </c>
    </row>
    <row r="35" s="69" customFormat="1" ht="51.75">
      <c r="A35" s="76" t="s">
        <v>85</v>
      </c>
      <c r="B35" s="77" t="s">
        <v>86</v>
      </c>
      <c r="C35" s="78" t="s">
        <v>87</v>
      </c>
      <c r="D35" s="79">
        <v>28.289999999999999</v>
      </c>
      <c r="E35" s="80"/>
      <c r="F35" s="81"/>
      <c r="G35" s="79">
        <f t="shared" si="7"/>
        <v>0</v>
      </c>
      <c r="H35" s="79">
        <f t="shared" si="12"/>
        <v>28.289999999999999</v>
      </c>
      <c r="I35" s="82">
        <v>167.53</v>
      </c>
      <c r="J35" s="82">
        <f t="shared" si="25"/>
        <v>4739.4200000000001</v>
      </c>
      <c r="K35" s="83">
        <f t="shared" si="26"/>
        <v>0</v>
      </c>
      <c r="L35" s="83">
        <f t="shared" si="27"/>
        <v>0</v>
      </c>
      <c r="M35" s="82">
        <f t="shared" si="28"/>
        <v>0</v>
      </c>
      <c r="N35" s="82">
        <f t="shared" si="29"/>
        <v>4739.4200000000001</v>
      </c>
      <c r="O35" s="84">
        <f t="shared" si="1"/>
        <v>0</v>
      </c>
    </row>
    <row r="36" s="69" customFormat="1" ht="17.25">
      <c r="A36" s="70" t="s">
        <v>88</v>
      </c>
      <c r="B36" s="71" t="s">
        <v>89</v>
      </c>
      <c r="C36" s="72"/>
      <c r="D36" s="72"/>
      <c r="E36" s="73"/>
      <c r="F36" s="73"/>
      <c r="G36" s="73">
        <f t="shared" si="7"/>
        <v>0</v>
      </c>
      <c r="H36" s="73">
        <f t="shared" si="12"/>
        <v>0</v>
      </c>
      <c r="I36" s="72"/>
      <c r="J36" s="74">
        <f>SUM(J37:J39)</f>
        <v>28663.630000000001</v>
      </c>
      <c r="K36" s="74">
        <f t="shared" ref="K36:N36" si="30">SUM(K37:K39)</f>
        <v>0</v>
      </c>
      <c r="L36" s="74">
        <f t="shared" si="30"/>
        <v>0</v>
      </c>
      <c r="M36" s="74">
        <f t="shared" si="30"/>
        <v>0</v>
      </c>
      <c r="N36" s="74">
        <f t="shared" si="30"/>
        <v>28663.630000000001</v>
      </c>
      <c r="O36" s="75">
        <f t="shared" si="1"/>
        <v>0</v>
      </c>
    </row>
    <row r="37" s="69" customFormat="1" ht="34.5">
      <c r="A37" s="76" t="s">
        <v>90</v>
      </c>
      <c r="B37" s="77" t="s">
        <v>91</v>
      </c>
      <c r="C37" s="78" t="s">
        <v>31</v>
      </c>
      <c r="D37" s="79">
        <v>411.31999999999999</v>
      </c>
      <c r="E37" s="80"/>
      <c r="F37" s="81"/>
      <c r="G37" s="79">
        <f t="shared" si="7"/>
        <v>0</v>
      </c>
      <c r="H37" s="79">
        <f t="shared" si="12"/>
        <v>411.31999999999999</v>
      </c>
      <c r="I37" s="82">
        <v>38.009999999999998</v>
      </c>
      <c r="J37" s="82">
        <f t="shared" si="25"/>
        <v>15634.27</v>
      </c>
      <c r="K37" s="83">
        <f t="shared" si="26"/>
        <v>0</v>
      </c>
      <c r="L37" s="83">
        <f t="shared" si="27"/>
        <v>0</v>
      </c>
      <c r="M37" s="82">
        <f t="shared" si="28"/>
        <v>0</v>
      </c>
      <c r="N37" s="82">
        <f t="shared" si="29"/>
        <v>15634.27</v>
      </c>
      <c r="O37" s="84">
        <f t="shared" si="1"/>
        <v>0</v>
      </c>
    </row>
    <row r="38" s="69" customFormat="1" ht="51.75">
      <c r="A38" s="76" t="s">
        <v>92</v>
      </c>
      <c r="B38" s="77" t="s">
        <v>93</v>
      </c>
      <c r="C38" s="78" t="s">
        <v>31</v>
      </c>
      <c r="D38" s="79">
        <v>146.58000000000001</v>
      </c>
      <c r="E38" s="80"/>
      <c r="F38" s="81"/>
      <c r="G38" s="79">
        <f t="shared" si="7"/>
        <v>0</v>
      </c>
      <c r="H38" s="79">
        <f t="shared" si="12"/>
        <v>146.58000000000001</v>
      </c>
      <c r="I38" s="82">
        <v>60.600000000000001</v>
      </c>
      <c r="J38" s="82">
        <f t="shared" si="25"/>
        <v>8882.75</v>
      </c>
      <c r="K38" s="83">
        <f t="shared" si="26"/>
        <v>0</v>
      </c>
      <c r="L38" s="83">
        <f t="shared" si="27"/>
        <v>0</v>
      </c>
      <c r="M38" s="82">
        <f t="shared" si="28"/>
        <v>0</v>
      </c>
      <c r="N38" s="82">
        <f t="shared" si="29"/>
        <v>8882.75</v>
      </c>
      <c r="O38" s="84">
        <f t="shared" si="1"/>
        <v>0</v>
      </c>
    </row>
    <row r="39" s="69" customFormat="1" ht="34.5">
      <c r="A39" s="76" t="s">
        <v>94</v>
      </c>
      <c r="B39" s="77" t="s">
        <v>95</v>
      </c>
      <c r="C39" s="78" t="s">
        <v>96</v>
      </c>
      <c r="D39" s="79">
        <v>99.75</v>
      </c>
      <c r="E39" s="80"/>
      <c r="F39" s="81"/>
      <c r="G39" s="79">
        <f t="shared" si="7"/>
        <v>0</v>
      </c>
      <c r="H39" s="79">
        <f t="shared" si="12"/>
        <v>99.75</v>
      </c>
      <c r="I39" s="82">
        <v>41.57</v>
      </c>
      <c r="J39" s="82">
        <f t="shared" si="25"/>
        <v>4146.6099999999997</v>
      </c>
      <c r="K39" s="83">
        <f t="shared" si="26"/>
        <v>0</v>
      </c>
      <c r="L39" s="83">
        <f t="shared" si="27"/>
        <v>0</v>
      </c>
      <c r="M39" s="82">
        <f t="shared" si="28"/>
        <v>0</v>
      </c>
      <c r="N39" s="82">
        <f t="shared" si="29"/>
        <v>4146.6099999999997</v>
      </c>
      <c r="O39" s="84">
        <f t="shared" si="1"/>
        <v>0</v>
      </c>
    </row>
    <row r="40" s="69" customFormat="1" ht="17.25">
      <c r="A40" s="70" t="s">
        <v>97</v>
      </c>
      <c r="B40" s="71" t="s">
        <v>98</v>
      </c>
      <c r="C40" s="72"/>
      <c r="D40" s="72"/>
      <c r="E40" s="73"/>
      <c r="F40" s="73"/>
      <c r="G40" s="73">
        <f t="shared" si="7"/>
        <v>0</v>
      </c>
      <c r="H40" s="73">
        <f t="shared" si="12"/>
        <v>0</v>
      </c>
      <c r="I40" s="72"/>
      <c r="J40" s="74">
        <f>SUM(J41:J51)</f>
        <v>37667.119999999995</v>
      </c>
      <c r="K40" s="74">
        <f t="shared" ref="K40:N40" si="31">SUM(K41:K51)</f>
        <v>0</v>
      </c>
      <c r="L40" s="74">
        <f t="shared" si="31"/>
        <v>0</v>
      </c>
      <c r="M40" s="74">
        <f t="shared" si="31"/>
        <v>0</v>
      </c>
      <c r="N40" s="74">
        <f t="shared" si="31"/>
        <v>37667.119999999995</v>
      </c>
      <c r="O40" s="75">
        <f t="shared" si="1"/>
        <v>0</v>
      </c>
    </row>
    <row r="41" s="69" customFormat="1" ht="34.5">
      <c r="A41" s="76" t="s">
        <v>99</v>
      </c>
      <c r="B41" s="77" t="s">
        <v>100</v>
      </c>
      <c r="C41" s="78" t="s">
        <v>31</v>
      </c>
      <c r="D41" s="79">
        <v>143.37</v>
      </c>
      <c r="E41" s="80"/>
      <c r="F41" s="81"/>
      <c r="G41" s="79">
        <f t="shared" si="7"/>
        <v>0</v>
      </c>
      <c r="H41" s="79">
        <f t="shared" si="12"/>
        <v>143.37</v>
      </c>
      <c r="I41" s="82">
        <v>101.92</v>
      </c>
      <c r="J41" s="82">
        <f t="shared" si="25"/>
        <v>14612.27</v>
      </c>
      <c r="K41" s="83">
        <f t="shared" si="26"/>
        <v>0</v>
      </c>
      <c r="L41" s="83">
        <f t="shared" ref="L41:L51" si="32">ROUNDUP(F41*I41,2)</f>
        <v>0</v>
      </c>
      <c r="M41" s="82">
        <f t="shared" si="28"/>
        <v>0</v>
      </c>
      <c r="N41" s="82">
        <f t="shared" si="29"/>
        <v>14612.27</v>
      </c>
      <c r="O41" s="84">
        <f t="shared" si="1"/>
        <v>0</v>
      </c>
    </row>
    <row r="42" s="69" customFormat="1" ht="34.5">
      <c r="A42" s="76" t="s">
        <v>101</v>
      </c>
      <c r="B42" s="77" t="s">
        <v>102</v>
      </c>
      <c r="C42" s="78" t="s">
        <v>96</v>
      </c>
      <c r="D42" s="79">
        <v>117.12</v>
      </c>
      <c r="E42" s="80"/>
      <c r="F42" s="81"/>
      <c r="G42" s="79">
        <f t="shared" si="7"/>
        <v>0</v>
      </c>
      <c r="H42" s="79">
        <f t="shared" si="12"/>
        <v>117.12</v>
      </c>
      <c r="I42" s="82">
        <v>54.439999999999998</v>
      </c>
      <c r="J42" s="82">
        <f t="shared" si="25"/>
        <v>6376.0100000000002</v>
      </c>
      <c r="K42" s="83">
        <f t="shared" si="26"/>
        <v>0</v>
      </c>
      <c r="L42" s="83">
        <f t="shared" si="32"/>
        <v>0</v>
      </c>
      <c r="M42" s="82">
        <f t="shared" si="28"/>
        <v>0</v>
      </c>
      <c r="N42" s="82">
        <f t="shared" si="29"/>
        <v>6376.0100000000002</v>
      </c>
      <c r="O42" s="84">
        <f t="shared" si="1"/>
        <v>0</v>
      </c>
    </row>
    <row r="43" s="69" customFormat="1" ht="51.75">
      <c r="A43" s="76" t="s">
        <v>103</v>
      </c>
      <c r="B43" s="77" t="s">
        <v>104</v>
      </c>
      <c r="C43" s="78" t="s">
        <v>31</v>
      </c>
      <c r="D43" s="79">
        <v>7.3399999999999999</v>
      </c>
      <c r="E43" s="80"/>
      <c r="F43" s="81"/>
      <c r="G43" s="79">
        <f t="shared" si="7"/>
        <v>0</v>
      </c>
      <c r="H43" s="79">
        <f t="shared" si="12"/>
        <v>7.3399999999999999</v>
      </c>
      <c r="I43" s="82">
        <v>20.710000000000001</v>
      </c>
      <c r="J43" s="82">
        <f t="shared" si="25"/>
        <v>152.00999999999999</v>
      </c>
      <c r="K43" s="83">
        <f t="shared" si="26"/>
        <v>0</v>
      </c>
      <c r="L43" s="83">
        <f t="shared" si="32"/>
        <v>0</v>
      </c>
      <c r="M43" s="82">
        <f t="shared" si="28"/>
        <v>0</v>
      </c>
      <c r="N43" s="82">
        <f t="shared" si="29"/>
        <v>152.00999999999999</v>
      </c>
      <c r="O43" s="84">
        <f t="shared" si="1"/>
        <v>0</v>
      </c>
    </row>
    <row r="44" s="69" customFormat="1" ht="34.5">
      <c r="A44" s="76" t="s">
        <v>105</v>
      </c>
      <c r="B44" s="77" t="s">
        <v>106</v>
      </c>
      <c r="C44" s="78" t="s">
        <v>31</v>
      </c>
      <c r="D44" s="79">
        <v>143.37</v>
      </c>
      <c r="E44" s="80"/>
      <c r="F44" s="81"/>
      <c r="G44" s="79">
        <f t="shared" si="7"/>
        <v>0</v>
      </c>
      <c r="H44" s="79">
        <f t="shared" si="12"/>
        <v>143.37</v>
      </c>
      <c r="I44" s="82">
        <v>34.649999999999999</v>
      </c>
      <c r="J44" s="82">
        <f t="shared" si="25"/>
        <v>4967.7700000000004</v>
      </c>
      <c r="K44" s="83">
        <f t="shared" si="26"/>
        <v>0</v>
      </c>
      <c r="L44" s="83">
        <f t="shared" si="32"/>
        <v>0</v>
      </c>
      <c r="M44" s="82">
        <f t="shared" si="28"/>
        <v>0</v>
      </c>
      <c r="N44" s="82">
        <f t="shared" si="29"/>
        <v>4967.7700000000004</v>
      </c>
      <c r="O44" s="84">
        <f t="shared" si="1"/>
        <v>0</v>
      </c>
    </row>
    <row r="45" s="69" customFormat="1" ht="34.5">
      <c r="A45" s="76" t="s">
        <v>107</v>
      </c>
      <c r="B45" s="77" t="s">
        <v>108</v>
      </c>
      <c r="C45" s="78" t="s">
        <v>31</v>
      </c>
      <c r="D45" s="79">
        <v>7.3399999999999999</v>
      </c>
      <c r="E45" s="80"/>
      <c r="F45" s="81"/>
      <c r="G45" s="79">
        <f t="shared" si="7"/>
        <v>0</v>
      </c>
      <c r="H45" s="79">
        <f t="shared" si="12"/>
        <v>7.3399999999999999</v>
      </c>
      <c r="I45" s="82">
        <v>43.200000000000003</v>
      </c>
      <c r="J45" s="82">
        <f t="shared" si="25"/>
        <v>317.08999999999997</v>
      </c>
      <c r="K45" s="83">
        <f t="shared" si="26"/>
        <v>0</v>
      </c>
      <c r="L45" s="83">
        <f t="shared" si="32"/>
        <v>0</v>
      </c>
      <c r="M45" s="82">
        <f t="shared" si="28"/>
        <v>0</v>
      </c>
      <c r="N45" s="82">
        <f t="shared" si="29"/>
        <v>317.08999999999997</v>
      </c>
      <c r="O45" s="84">
        <f t="shared" si="1"/>
        <v>0</v>
      </c>
    </row>
    <row r="46" s="69" customFormat="1" ht="17.25">
      <c r="A46" s="76" t="s">
        <v>109</v>
      </c>
      <c r="B46" s="77" t="s">
        <v>110</v>
      </c>
      <c r="C46" s="78" t="s">
        <v>96</v>
      </c>
      <c r="D46" s="79">
        <v>30.890000000000001</v>
      </c>
      <c r="E46" s="80"/>
      <c r="F46" s="81"/>
      <c r="G46" s="79">
        <f t="shared" si="7"/>
        <v>0</v>
      </c>
      <c r="H46" s="79">
        <f t="shared" si="12"/>
        <v>30.890000000000001</v>
      </c>
      <c r="I46" s="82">
        <v>35.520000000000003</v>
      </c>
      <c r="J46" s="82">
        <f t="shared" si="25"/>
        <v>1097.21</v>
      </c>
      <c r="K46" s="83">
        <f t="shared" si="26"/>
        <v>0</v>
      </c>
      <c r="L46" s="83">
        <f t="shared" si="32"/>
        <v>0</v>
      </c>
      <c r="M46" s="82">
        <f t="shared" si="28"/>
        <v>0</v>
      </c>
      <c r="N46" s="82">
        <f t="shared" si="29"/>
        <v>1097.21</v>
      </c>
      <c r="O46" s="84">
        <f t="shared" si="1"/>
        <v>0</v>
      </c>
    </row>
    <row r="47" s="69" customFormat="1" ht="34.5">
      <c r="A47" s="76" t="s">
        <v>111</v>
      </c>
      <c r="B47" s="77" t="s">
        <v>112</v>
      </c>
      <c r="C47" s="78" t="s">
        <v>31</v>
      </c>
      <c r="D47" s="79">
        <v>25.43</v>
      </c>
      <c r="E47" s="80"/>
      <c r="F47" s="81"/>
      <c r="G47" s="79">
        <f t="shared" si="7"/>
        <v>0</v>
      </c>
      <c r="H47" s="79">
        <f t="shared" si="12"/>
        <v>25.43</v>
      </c>
      <c r="I47" s="82">
        <v>110</v>
      </c>
      <c r="J47" s="82">
        <f t="shared" si="25"/>
        <v>2797.3000000000002</v>
      </c>
      <c r="K47" s="83">
        <f t="shared" si="26"/>
        <v>0</v>
      </c>
      <c r="L47" s="83">
        <f t="shared" si="32"/>
        <v>0</v>
      </c>
      <c r="M47" s="82">
        <f t="shared" si="28"/>
        <v>0</v>
      </c>
      <c r="N47" s="82">
        <f t="shared" si="29"/>
        <v>2797.3000000000002</v>
      </c>
      <c r="O47" s="84">
        <f t="shared" si="1"/>
        <v>0</v>
      </c>
    </row>
    <row r="48" s="69" customFormat="1" ht="34.5">
      <c r="A48" s="76" t="s">
        <v>113</v>
      </c>
      <c r="B48" s="77" t="s">
        <v>114</v>
      </c>
      <c r="C48" s="78" t="s">
        <v>31</v>
      </c>
      <c r="D48" s="79">
        <v>19.690000000000001</v>
      </c>
      <c r="E48" s="80"/>
      <c r="F48" s="81"/>
      <c r="G48" s="79">
        <f t="shared" si="7"/>
        <v>0</v>
      </c>
      <c r="H48" s="79">
        <f t="shared" si="12"/>
        <v>19.690000000000001</v>
      </c>
      <c r="I48" s="82">
        <v>48.289999999999999</v>
      </c>
      <c r="J48" s="82">
        <f t="shared" si="25"/>
        <v>950.83000000000004</v>
      </c>
      <c r="K48" s="83">
        <f t="shared" si="26"/>
        <v>0</v>
      </c>
      <c r="L48" s="83">
        <f t="shared" si="32"/>
        <v>0</v>
      </c>
      <c r="M48" s="82">
        <f t="shared" si="28"/>
        <v>0</v>
      </c>
      <c r="N48" s="82">
        <f t="shared" si="29"/>
        <v>950.83000000000004</v>
      </c>
      <c r="O48" s="84">
        <f t="shared" si="1"/>
        <v>0</v>
      </c>
    </row>
    <row r="49" s="69" customFormat="1" ht="34.5">
      <c r="A49" s="76" t="s">
        <v>115</v>
      </c>
      <c r="B49" s="77" t="s">
        <v>116</v>
      </c>
      <c r="C49" s="78" t="s">
        <v>31</v>
      </c>
      <c r="D49" s="79">
        <v>18.25</v>
      </c>
      <c r="E49" s="80"/>
      <c r="F49" s="81"/>
      <c r="G49" s="79">
        <f t="shared" si="7"/>
        <v>0</v>
      </c>
      <c r="H49" s="79">
        <f t="shared" si="12"/>
        <v>18.25</v>
      </c>
      <c r="I49" s="82">
        <v>22.57</v>
      </c>
      <c r="J49" s="82">
        <f t="shared" si="25"/>
        <v>411.89999999999998</v>
      </c>
      <c r="K49" s="83">
        <f t="shared" si="26"/>
        <v>0</v>
      </c>
      <c r="L49" s="83">
        <f t="shared" si="32"/>
        <v>0</v>
      </c>
      <c r="M49" s="82">
        <f t="shared" si="28"/>
        <v>0</v>
      </c>
      <c r="N49" s="82">
        <f t="shared" si="29"/>
        <v>411.89999999999998</v>
      </c>
      <c r="O49" s="84">
        <f t="shared" si="1"/>
        <v>0</v>
      </c>
    </row>
    <row r="50" s="69" customFormat="1" ht="17.25">
      <c r="A50" s="76" t="s">
        <v>117</v>
      </c>
      <c r="B50" s="77" t="s">
        <v>118</v>
      </c>
      <c r="C50" s="78" t="s">
        <v>96</v>
      </c>
      <c r="D50" s="79">
        <v>13.890000000000001</v>
      </c>
      <c r="E50" s="80"/>
      <c r="F50" s="81"/>
      <c r="G50" s="79">
        <f t="shared" si="7"/>
        <v>0</v>
      </c>
      <c r="H50" s="79">
        <f t="shared" si="12"/>
        <v>13.890000000000001</v>
      </c>
      <c r="I50" s="82">
        <v>25.75</v>
      </c>
      <c r="J50" s="82">
        <f t="shared" si="25"/>
        <v>357.67000000000002</v>
      </c>
      <c r="K50" s="83">
        <f t="shared" si="26"/>
        <v>0</v>
      </c>
      <c r="L50" s="83">
        <f t="shared" si="32"/>
        <v>0</v>
      </c>
      <c r="M50" s="82">
        <f t="shared" si="28"/>
        <v>0</v>
      </c>
      <c r="N50" s="82">
        <f t="shared" si="29"/>
        <v>357.67000000000002</v>
      </c>
      <c r="O50" s="84">
        <f t="shared" si="1"/>
        <v>0</v>
      </c>
    </row>
    <row r="51" s="69" customFormat="1" ht="34.5">
      <c r="A51" s="76" t="s">
        <v>119</v>
      </c>
      <c r="B51" s="77" t="s">
        <v>120</v>
      </c>
      <c r="C51" s="78" t="s">
        <v>96</v>
      </c>
      <c r="D51" s="79">
        <v>35.880000000000003</v>
      </c>
      <c r="E51" s="80"/>
      <c r="F51" s="81"/>
      <c r="G51" s="79">
        <f t="shared" si="7"/>
        <v>0</v>
      </c>
      <c r="H51" s="79">
        <f t="shared" si="12"/>
        <v>35.880000000000003</v>
      </c>
      <c r="I51" s="82">
        <v>156.83000000000001</v>
      </c>
      <c r="J51" s="82">
        <f t="shared" si="25"/>
        <v>5627.0600000000004</v>
      </c>
      <c r="K51" s="83">
        <f t="shared" si="26"/>
        <v>0</v>
      </c>
      <c r="L51" s="83">
        <f t="shared" si="32"/>
        <v>0</v>
      </c>
      <c r="M51" s="82">
        <f t="shared" si="28"/>
        <v>0</v>
      </c>
      <c r="N51" s="82">
        <f t="shared" si="29"/>
        <v>5627.0600000000004</v>
      </c>
      <c r="O51" s="84">
        <f t="shared" si="1"/>
        <v>0</v>
      </c>
    </row>
    <row r="52" s="69" customFormat="1" ht="17.25">
      <c r="A52" s="70" t="s">
        <v>121</v>
      </c>
      <c r="B52" s="71" t="s">
        <v>122</v>
      </c>
      <c r="C52" s="72"/>
      <c r="D52" s="72"/>
      <c r="E52" s="73"/>
      <c r="F52" s="73"/>
      <c r="G52" s="73">
        <f t="shared" si="7"/>
        <v>0</v>
      </c>
      <c r="H52" s="73">
        <f t="shared" si="12"/>
        <v>0</v>
      </c>
      <c r="I52" s="72"/>
      <c r="J52" s="74">
        <f>SUM(J53:J69)</f>
        <v>3092.1199999999999</v>
      </c>
      <c r="K52" s="74">
        <f t="shared" ref="K52:N52" si="33">SUM(K53:K69)</f>
        <v>0</v>
      </c>
      <c r="L52" s="74">
        <f t="shared" si="33"/>
        <v>0</v>
      </c>
      <c r="M52" s="74">
        <f t="shared" si="33"/>
        <v>0</v>
      </c>
      <c r="N52" s="74">
        <f t="shared" si="33"/>
        <v>3092.1199999999999</v>
      </c>
      <c r="O52" s="75">
        <f t="shared" si="1"/>
        <v>0</v>
      </c>
    </row>
    <row r="53" s="69" customFormat="1" ht="34.5">
      <c r="A53" s="76" t="s">
        <v>123</v>
      </c>
      <c r="B53" s="77" t="s">
        <v>124</v>
      </c>
      <c r="C53" s="78" t="s">
        <v>34</v>
      </c>
      <c r="D53" s="79">
        <v>6</v>
      </c>
      <c r="E53" s="80"/>
      <c r="F53" s="89"/>
      <c r="G53" s="79">
        <f t="shared" si="7"/>
        <v>0</v>
      </c>
      <c r="H53" s="79">
        <f t="shared" si="12"/>
        <v>6</v>
      </c>
      <c r="I53" s="82">
        <v>97.439999999999998</v>
      </c>
      <c r="J53" s="82">
        <f t="shared" ref="J53:J69" si="34">ROUND(D53*I53,2)</f>
        <v>584.63999999999999</v>
      </c>
      <c r="K53" s="83">
        <f t="shared" ref="K53:K69" si="35">ROUND(E53*I53,2)</f>
        <v>0</v>
      </c>
      <c r="L53" s="83">
        <f t="shared" ref="L53:L69" si="36">ROUNDDOWN(F53*I53,2)</f>
        <v>0</v>
      </c>
      <c r="M53" s="82">
        <f t="shared" ref="M53:M69" si="37">ROUND(K53+L53,2)</f>
        <v>0</v>
      </c>
      <c r="N53" s="82">
        <f t="shared" ref="N53:N69" si="38">J53-M53</f>
        <v>584.63999999999999</v>
      </c>
      <c r="O53" s="84">
        <f t="shared" si="1"/>
        <v>0</v>
      </c>
    </row>
    <row r="54" s="69" customFormat="1" ht="17.25">
      <c r="A54" s="76" t="s">
        <v>125</v>
      </c>
      <c r="B54" s="77" t="s">
        <v>126</v>
      </c>
      <c r="C54" s="78" t="s">
        <v>34</v>
      </c>
      <c r="D54" s="79">
        <v>4</v>
      </c>
      <c r="E54" s="80"/>
      <c r="F54" s="89"/>
      <c r="G54" s="79">
        <f t="shared" si="7"/>
        <v>0</v>
      </c>
      <c r="H54" s="79">
        <f t="shared" si="12"/>
        <v>4</v>
      </c>
      <c r="I54" s="82">
        <v>8.75</v>
      </c>
      <c r="J54" s="82">
        <f t="shared" si="34"/>
        <v>35</v>
      </c>
      <c r="K54" s="83">
        <f t="shared" si="35"/>
        <v>0</v>
      </c>
      <c r="L54" s="83">
        <f t="shared" si="36"/>
        <v>0</v>
      </c>
      <c r="M54" s="82">
        <f t="shared" si="37"/>
        <v>0</v>
      </c>
      <c r="N54" s="82">
        <f t="shared" si="38"/>
        <v>35</v>
      </c>
      <c r="O54" s="84">
        <f t="shared" si="1"/>
        <v>0</v>
      </c>
    </row>
    <row r="55" s="69" customFormat="1" ht="51.75">
      <c r="A55" s="76" t="s">
        <v>127</v>
      </c>
      <c r="B55" s="77" t="s">
        <v>128</v>
      </c>
      <c r="C55" s="78" t="s">
        <v>34</v>
      </c>
      <c r="D55" s="79">
        <v>8</v>
      </c>
      <c r="E55" s="80"/>
      <c r="F55" s="89"/>
      <c r="G55" s="79">
        <f t="shared" si="7"/>
        <v>0</v>
      </c>
      <c r="H55" s="79">
        <f t="shared" si="12"/>
        <v>8</v>
      </c>
      <c r="I55" s="82">
        <v>5.4400000000000004</v>
      </c>
      <c r="J55" s="82">
        <f t="shared" si="34"/>
        <v>43.520000000000003</v>
      </c>
      <c r="K55" s="83">
        <f t="shared" si="35"/>
        <v>0</v>
      </c>
      <c r="L55" s="83">
        <f t="shared" si="36"/>
        <v>0</v>
      </c>
      <c r="M55" s="82">
        <f t="shared" si="37"/>
        <v>0</v>
      </c>
      <c r="N55" s="82">
        <f t="shared" si="38"/>
        <v>43.520000000000003</v>
      </c>
      <c r="O55" s="84">
        <f t="shared" si="1"/>
        <v>0</v>
      </c>
    </row>
    <row r="56" s="69" customFormat="1" ht="51.75">
      <c r="A56" s="76" t="s">
        <v>129</v>
      </c>
      <c r="B56" s="77" t="s">
        <v>130</v>
      </c>
      <c r="C56" s="78" t="s">
        <v>34</v>
      </c>
      <c r="D56" s="79">
        <v>1</v>
      </c>
      <c r="E56" s="80"/>
      <c r="F56" s="89"/>
      <c r="G56" s="79">
        <f t="shared" si="7"/>
        <v>0</v>
      </c>
      <c r="H56" s="79">
        <f t="shared" si="12"/>
        <v>1</v>
      </c>
      <c r="I56" s="82">
        <v>8.2599999999999998</v>
      </c>
      <c r="J56" s="82">
        <f t="shared" si="34"/>
        <v>8.2599999999999998</v>
      </c>
      <c r="K56" s="83">
        <f t="shared" si="35"/>
        <v>0</v>
      </c>
      <c r="L56" s="83">
        <f t="shared" si="36"/>
        <v>0</v>
      </c>
      <c r="M56" s="82">
        <f t="shared" si="37"/>
        <v>0</v>
      </c>
      <c r="N56" s="82">
        <f t="shared" si="38"/>
        <v>8.2599999999999998</v>
      </c>
      <c r="O56" s="84">
        <f t="shared" si="1"/>
        <v>0</v>
      </c>
    </row>
    <row r="57" s="69" customFormat="1" ht="34.5">
      <c r="A57" s="76" t="s">
        <v>131</v>
      </c>
      <c r="B57" s="77" t="s">
        <v>132</v>
      </c>
      <c r="C57" s="78" t="s">
        <v>34</v>
      </c>
      <c r="D57" s="79">
        <v>11</v>
      </c>
      <c r="E57" s="80"/>
      <c r="F57" s="89"/>
      <c r="G57" s="79">
        <f t="shared" si="7"/>
        <v>0</v>
      </c>
      <c r="H57" s="79">
        <f t="shared" si="12"/>
        <v>11</v>
      </c>
      <c r="I57" s="82">
        <v>5.5499999999999998</v>
      </c>
      <c r="J57" s="82">
        <f t="shared" si="34"/>
        <v>61.049999999999997</v>
      </c>
      <c r="K57" s="83">
        <f t="shared" si="35"/>
        <v>0</v>
      </c>
      <c r="L57" s="83">
        <f t="shared" si="36"/>
        <v>0</v>
      </c>
      <c r="M57" s="82">
        <f t="shared" si="37"/>
        <v>0</v>
      </c>
      <c r="N57" s="82">
        <f t="shared" si="38"/>
        <v>61.049999999999997</v>
      </c>
      <c r="O57" s="84">
        <f t="shared" si="1"/>
        <v>0</v>
      </c>
    </row>
    <row r="58" s="69" customFormat="1" ht="34.5">
      <c r="A58" s="76" t="s">
        <v>133</v>
      </c>
      <c r="B58" s="77" t="s">
        <v>134</v>
      </c>
      <c r="C58" s="78" t="s">
        <v>34</v>
      </c>
      <c r="D58" s="79">
        <v>11</v>
      </c>
      <c r="E58" s="80"/>
      <c r="F58" s="89"/>
      <c r="G58" s="79">
        <f t="shared" si="7"/>
        <v>0</v>
      </c>
      <c r="H58" s="79">
        <f t="shared" si="12"/>
        <v>11</v>
      </c>
      <c r="I58" s="82">
        <v>8.0399999999999991</v>
      </c>
      <c r="J58" s="82">
        <f t="shared" si="34"/>
        <v>88.439999999999998</v>
      </c>
      <c r="K58" s="83">
        <f t="shared" si="35"/>
        <v>0</v>
      </c>
      <c r="L58" s="83">
        <f t="shared" si="36"/>
        <v>0</v>
      </c>
      <c r="M58" s="82">
        <f t="shared" si="37"/>
        <v>0</v>
      </c>
      <c r="N58" s="82">
        <f t="shared" si="38"/>
        <v>88.439999999999998</v>
      </c>
      <c r="O58" s="84">
        <f t="shared" si="1"/>
        <v>0</v>
      </c>
    </row>
    <row r="59" s="69" customFormat="1" ht="17.25">
      <c r="A59" s="76" t="s">
        <v>135</v>
      </c>
      <c r="B59" s="77" t="s">
        <v>136</v>
      </c>
      <c r="C59" s="78" t="s">
        <v>34</v>
      </c>
      <c r="D59" s="79">
        <v>4</v>
      </c>
      <c r="E59" s="80"/>
      <c r="F59" s="89"/>
      <c r="G59" s="79">
        <f t="shared" si="7"/>
        <v>0</v>
      </c>
      <c r="H59" s="79">
        <f t="shared" si="12"/>
        <v>4</v>
      </c>
      <c r="I59" s="82">
        <v>5.6100000000000003</v>
      </c>
      <c r="J59" s="82">
        <f t="shared" si="34"/>
        <v>22.440000000000001</v>
      </c>
      <c r="K59" s="83">
        <f t="shared" si="35"/>
        <v>0</v>
      </c>
      <c r="L59" s="83">
        <f t="shared" si="36"/>
        <v>0</v>
      </c>
      <c r="M59" s="82">
        <f t="shared" si="37"/>
        <v>0</v>
      </c>
      <c r="N59" s="82">
        <f t="shared" si="38"/>
        <v>22.440000000000001</v>
      </c>
      <c r="O59" s="84">
        <f t="shared" si="1"/>
        <v>0</v>
      </c>
    </row>
    <row r="60" s="69" customFormat="1" ht="17.25">
      <c r="A60" s="76" t="s">
        <v>137</v>
      </c>
      <c r="B60" s="77" t="s">
        <v>138</v>
      </c>
      <c r="C60" s="78" t="s">
        <v>34</v>
      </c>
      <c r="D60" s="79">
        <v>10</v>
      </c>
      <c r="E60" s="80"/>
      <c r="F60" s="89"/>
      <c r="G60" s="79">
        <f t="shared" si="7"/>
        <v>0</v>
      </c>
      <c r="H60" s="79">
        <f t="shared" si="12"/>
        <v>10</v>
      </c>
      <c r="I60" s="82">
        <v>10.789999999999999</v>
      </c>
      <c r="J60" s="82">
        <f t="shared" si="34"/>
        <v>107.90000000000001</v>
      </c>
      <c r="K60" s="83">
        <f t="shared" si="35"/>
        <v>0</v>
      </c>
      <c r="L60" s="83">
        <f t="shared" si="36"/>
        <v>0</v>
      </c>
      <c r="M60" s="82">
        <f t="shared" si="37"/>
        <v>0</v>
      </c>
      <c r="N60" s="82">
        <f t="shared" si="38"/>
        <v>107.90000000000001</v>
      </c>
      <c r="O60" s="84">
        <f t="shared" si="1"/>
        <v>0</v>
      </c>
    </row>
    <row r="61" s="69" customFormat="1" ht="17.25">
      <c r="A61" s="76" t="s">
        <v>139</v>
      </c>
      <c r="B61" s="77" t="s">
        <v>140</v>
      </c>
      <c r="C61" s="78" t="s">
        <v>34</v>
      </c>
      <c r="D61" s="79">
        <v>4</v>
      </c>
      <c r="E61" s="80"/>
      <c r="F61" s="89"/>
      <c r="G61" s="79">
        <f t="shared" si="7"/>
        <v>0</v>
      </c>
      <c r="H61" s="79">
        <f t="shared" si="12"/>
        <v>4</v>
      </c>
      <c r="I61" s="82">
        <v>12.960000000000001</v>
      </c>
      <c r="J61" s="82">
        <f t="shared" si="34"/>
        <v>51.840000000000003</v>
      </c>
      <c r="K61" s="83">
        <f t="shared" si="35"/>
        <v>0</v>
      </c>
      <c r="L61" s="83">
        <f t="shared" si="36"/>
        <v>0</v>
      </c>
      <c r="M61" s="82">
        <f t="shared" si="37"/>
        <v>0</v>
      </c>
      <c r="N61" s="82">
        <f t="shared" si="38"/>
        <v>51.840000000000003</v>
      </c>
      <c r="O61" s="84">
        <f t="shared" si="1"/>
        <v>0</v>
      </c>
    </row>
    <row r="62" s="69" customFormat="1" ht="17.25">
      <c r="A62" s="76" t="s">
        <v>141</v>
      </c>
      <c r="B62" s="77" t="s">
        <v>142</v>
      </c>
      <c r="C62" s="78" t="s">
        <v>96</v>
      </c>
      <c r="D62" s="79">
        <v>30.800000000000001</v>
      </c>
      <c r="E62" s="80"/>
      <c r="F62" s="89"/>
      <c r="G62" s="79">
        <f t="shared" si="7"/>
        <v>0</v>
      </c>
      <c r="H62" s="79">
        <f t="shared" si="12"/>
        <v>30.800000000000001</v>
      </c>
      <c r="I62" s="82">
        <v>12.6</v>
      </c>
      <c r="J62" s="82">
        <f t="shared" si="34"/>
        <v>388.07999999999998</v>
      </c>
      <c r="K62" s="83">
        <f t="shared" si="35"/>
        <v>0</v>
      </c>
      <c r="L62" s="83">
        <f t="shared" si="36"/>
        <v>0</v>
      </c>
      <c r="M62" s="82">
        <f t="shared" si="37"/>
        <v>0</v>
      </c>
      <c r="N62" s="82">
        <f t="shared" si="38"/>
        <v>388.07999999999998</v>
      </c>
      <c r="O62" s="84">
        <f t="shared" si="1"/>
        <v>0</v>
      </c>
    </row>
    <row r="63" s="69" customFormat="1" ht="17.25">
      <c r="A63" s="76" t="s">
        <v>143</v>
      </c>
      <c r="B63" s="77" t="s">
        <v>144</v>
      </c>
      <c r="C63" s="78" t="s">
        <v>96</v>
      </c>
      <c r="D63" s="79">
        <v>15.199999999999999</v>
      </c>
      <c r="E63" s="80"/>
      <c r="F63" s="89"/>
      <c r="G63" s="79">
        <f t="shared" si="7"/>
        <v>0</v>
      </c>
      <c r="H63" s="79">
        <f t="shared" si="12"/>
        <v>15.199999999999999</v>
      </c>
      <c r="I63" s="82">
        <v>17.280000000000001</v>
      </c>
      <c r="J63" s="82">
        <f t="shared" si="34"/>
        <v>262.66000000000003</v>
      </c>
      <c r="K63" s="83">
        <f t="shared" si="35"/>
        <v>0</v>
      </c>
      <c r="L63" s="83">
        <f t="shared" si="36"/>
        <v>0</v>
      </c>
      <c r="M63" s="82">
        <f t="shared" si="37"/>
        <v>0</v>
      </c>
      <c r="N63" s="82">
        <f t="shared" si="38"/>
        <v>262.66000000000003</v>
      </c>
      <c r="O63" s="84">
        <f t="shared" si="1"/>
        <v>0</v>
      </c>
    </row>
    <row r="64" s="69" customFormat="1" ht="17.25">
      <c r="A64" s="76" t="s">
        <v>145</v>
      </c>
      <c r="B64" s="77" t="s">
        <v>146</v>
      </c>
      <c r="C64" s="78" t="s">
        <v>34</v>
      </c>
      <c r="D64" s="79">
        <v>19</v>
      </c>
      <c r="E64" s="80"/>
      <c r="F64" s="89"/>
      <c r="G64" s="79">
        <f t="shared" si="7"/>
        <v>0</v>
      </c>
      <c r="H64" s="79">
        <f t="shared" si="12"/>
        <v>19</v>
      </c>
      <c r="I64" s="82">
        <v>12.279999999999999</v>
      </c>
      <c r="J64" s="82">
        <f t="shared" si="34"/>
        <v>233.31999999999999</v>
      </c>
      <c r="K64" s="83">
        <f t="shared" si="35"/>
        <v>0</v>
      </c>
      <c r="L64" s="83">
        <f t="shared" si="36"/>
        <v>0</v>
      </c>
      <c r="M64" s="82">
        <f t="shared" si="37"/>
        <v>0</v>
      </c>
      <c r="N64" s="82">
        <f t="shared" si="38"/>
        <v>233.31999999999999</v>
      </c>
      <c r="O64" s="84">
        <f t="shared" si="1"/>
        <v>0</v>
      </c>
    </row>
    <row r="65" s="69" customFormat="1" ht="36">
      <c r="A65" s="76" t="s">
        <v>147</v>
      </c>
      <c r="B65" s="77" t="s">
        <v>148</v>
      </c>
      <c r="C65" s="78" t="s">
        <v>34</v>
      </c>
      <c r="D65" s="79">
        <v>1</v>
      </c>
      <c r="E65" s="80"/>
      <c r="F65" s="89"/>
      <c r="G65" s="79">
        <f t="shared" si="7"/>
        <v>0</v>
      </c>
      <c r="H65" s="79">
        <f t="shared" si="12"/>
        <v>1</v>
      </c>
      <c r="I65" s="82">
        <v>58.409999999999997</v>
      </c>
      <c r="J65" s="82">
        <f t="shared" si="34"/>
        <v>58.409999999999997</v>
      </c>
      <c r="K65" s="83">
        <f t="shared" si="35"/>
        <v>0</v>
      </c>
      <c r="L65" s="83">
        <f t="shared" si="36"/>
        <v>0</v>
      </c>
      <c r="M65" s="82">
        <f t="shared" si="37"/>
        <v>0</v>
      </c>
      <c r="N65" s="82">
        <f t="shared" si="38"/>
        <v>58.409999999999997</v>
      </c>
      <c r="O65" s="84">
        <f t="shared" si="1"/>
        <v>0</v>
      </c>
    </row>
    <row r="66" s="69" customFormat="1" ht="36">
      <c r="A66" s="76" t="s">
        <v>149</v>
      </c>
      <c r="B66" s="77" t="s">
        <v>150</v>
      </c>
      <c r="C66" s="78" t="s">
        <v>34</v>
      </c>
      <c r="D66" s="79">
        <v>1</v>
      </c>
      <c r="E66" s="80"/>
      <c r="F66" s="89"/>
      <c r="G66" s="79">
        <f t="shared" si="7"/>
        <v>0</v>
      </c>
      <c r="H66" s="79">
        <f t="shared" si="12"/>
        <v>1</v>
      </c>
      <c r="I66" s="82">
        <v>36.329999999999998</v>
      </c>
      <c r="J66" s="82">
        <f t="shared" si="34"/>
        <v>36.329999999999998</v>
      </c>
      <c r="K66" s="83">
        <f t="shared" si="35"/>
        <v>0</v>
      </c>
      <c r="L66" s="83">
        <f t="shared" si="36"/>
        <v>0</v>
      </c>
      <c r="M66" s="82">
        <f t="shared" si="37"/>
        <v>0</v>
      </c>
      <c r="N66" s="82">
        <f t="shared" si="38"/>
        <v>36.329999999999998</v>
      </c>
      <c r="O66" s="84">
        <f t="shared" si="1"/>
        <v>0</v>
      </c>
    </row>
    <row r="67" s="69" customFormat="1" ht="36">
      <c r="A67" s="76" t="s">
        <v>151</v>
      </c>
      <c r="B67" s="77" t="s">
        <v>152</v>
      </c>
      <c r="C67" s="78" t="s">
        <v>34</v>
      </c>
      <c r="D67" s="79">
        <v>2</v>
      </c>
      <c r="E67" s="80"/>
      <c r="F67" s="89"/>
      <c r="G67" s="79">
        <f t="shared" si="7"/>
        <v>0</v>
      </c>
      <c r="H67" s="79">
        <f t="shared" si="12"/>
        <v>2</v>
      </c>
      <c r="I67" s="82">
        <v>15.279999999999999</v>
      </c>
      <c r="J67" s="82">
        <f t="shared" si="34"/>
        <v>30.559999999999999</v>
      </c>
      <c r="K67" s="83">
        <f t="shared" si="35"/>
        <v>0</v>
      </c>
      <c r="L67" s="83">
        <f t="shared" si="36"/>
        <v>0</v>
      </c>
      <c r="M67" s="82">
        <f t="shared" si="37"/>
        <v>0</v>
      </c>
      <c r="N67" s="82">
        <f t="shared" si="38"/>
        <v>30.559999999999999</v>
      </c>
      <c r="O67" s="84">
        <f t="shared" si="1"/>
        <v>0</v>
      </c>
    </row>
    <row r="68" s="69" customFormat="1" ht="36">
      <c r="A68" s="76" t="s">
        <v>153</v>
      </c>
      <c r="B68" s="77" t="s">
        <v>154</v>
      </c>
      <c r="C68" s="78" t="s">
        <v>34</v>
      </c>
      <c r="D68" s="79">
        <v>1</v>
      </c>
      <c r="E68" s="80"/>
      <c r="F68" s="89"/>
      <c r="G68" s="79">
        <f t="shared" si="7"/>
        <v>0</v>
      </c>
      <c r="H68" s="79">
        <f t="shared" si="12"/>
        <v>1</v>
      </c>
      <c r="I68" s="82">
        <v>17.59</v>
      </c>
      <c r="J68" s="82">
        <f t="shared" si="34"/>
        <v>17.59</v>
      </c>
      <c r="K68" s="83">
        <f t="shared" si="35"/>
        <v>0</v>
      </c>
      <c r="L68" s="83">
        <f t="shared" si="36"/>
        <v>0</v>
      </c>
      <c r="M68" s="82">
        <f t="shared" si="37"/>
        <v>0</v>
      </c>
      <c r="N68" s="82">
        <f t="shared" si="38"/>
        <v>17.59</v>
      </c>
      <c r="O68" s="84">
        <f t="shared" si="1"/>
        <v>0</v>
      </c>
    </row>
    <row r="69" s="69" customFormat="1" ht="36">
      <c r="A69" s="76" t="s">
        <v>155</v>
      </c>
      <c r="B69" s="77" t="s">
        <v>156</v>
      </c>
      <c r="C69" s="78" t="s">
        <v>34</v>
      </c>
      <c r="D69" s="79">
        <v>2</v>
      </c>
      <c r="E69" s="80"/>
      <c r="F69" s="89"/>
      <c r="G69" s="79">
        <f t="shared" si="7"/>
        <v>0</v>
      </c>
      <c r="H69" s="79">
        <f t="shared" si="12"/>
        <v>2</v>
      </c>
      <c r="I69" s="82">
        <v>531.03999999999996</v>
      </c>
      <c r="J69" s="82">
        <f t="shared" si="34"/>
        <v>1062.0799999999999</v>
      </c>
      <c r="K69" s="83">
        <f t="shared" si="35"/>
        <v>0</v>
      </c>
      <c r="L69" s="83">
        <f t="shared" si="36"/>
        <v>0</v>
      </c>
      <c r="M69" s="82">
        <f t="shared" si="37"/>
        <v>0</v>
      </c>
      <c r="N69" s="82">
        <f t="shared" si="38"/>
        <v>1062.0799999999999</v>
      </c>
      <c r="O69" s="84">
        <f t="shared" si="1"/>
        <v>0</v>
      </c>
    </row>
    <row r="70" s="69" customFormat="1" ht="18">
      <c r="A70" s="70" t="s">
        <v>157</v>
      </c>
      <c r="B70" s="71" t="s">
        <v>158</v>
      </c>
      <c r="C70" s="72"/>
      <c r="D70" s="72"/>
      <c r="E70" s="73"/>
      <c r="F70" s="73"/>
      <c r="G70" s="73">
        <f t="shared" si="7"/>
        <v>0</v>
      </c>
      <c r="H70" s="73">
        <f t="shared" si="12"/>
        <v>0</v>
      </c>
      <c r="I70" s="72"/>
      <c r="J70" s="74">
        <f>SUM(J71:J89)</f>
        <v>6976.0699999999997</v>
      </c>
      <c r="K70" s="74">
        <f t="shared" ref="K70:N70" si="39">SUM(K71:K89)</f>
        <v>0</v>
      </c>
      <c r="L70" s="74">
        <f t="shared" si="39"/>
        <v>0</v>
      </c>
      <c r="M70" s="74">
        <f t="shared" si="39"/>
        <v>0</v>
      </c>
      <c r="N70" s="74">
        <f t="shared" si="39"/>
        <v>6976.0699999999997</v>
      </c>
      <c r="O70" s="75">
        <f t="shared" si="1"/>
        <v>0</v>
      </c>
    </row>
    <row r="71" s="69" customFormat="1" ht="36">
      <c r="A71" s="76" t="s">
        <v>159</v>
      </c>
      <c r="B71" s="77" t="s">
        <v>160</v>
      </c>
      <c r="C71" s="78" t="s">
        <v>34</v>
      </c>
      <c r="D71" s="79">
        <v>8</v>
      </c>
      <c r="E71" s="80"/>
      <c r="F71" s="89"/>
      <c r="G71" s="79">
        <f t="shared" si="7"/>
        <v>0</v>
      </c>
      <c r="H71" s="79">
        <f t="shared" si="12"/>
        <v>8</v>
      </c>
      <c r="I71" s="82">
        <v>388.88</v>
      </c>
      <c r="J71" s="82">
        <f t="shared" ref="J71:J89" si="40">ROUND(D71*I71,2)</f>
        <v>3111.04</v>
      </c>
      <c r="K71" s="83">
        <f t="shared" ref="K71:K89" si="41">ROUND(E71*I71,2)</f>
        <v>0</v>
      </c>
      <c r="L71" s="83">
        <f t="shared" ref="L71:L89" si="42">ROUND(F71*I71,2)</f>
        <v>0</v>
      </c>
      <c r="M71" s="82">
        <f t="shared" ref="M71:M89" si="43">K71+L71</f>
        <v>0</v>
      </c>
      <c r="N71" s="82">
        <f t="shared" ref="N71:N89" si="44">J71-M71</f>
        <v>3111.04</v>
      </c>
      <c r="O71" s="84">
        <f t="shared" ref="O71:O134" si="45">TRUNC(M71/J71*100,2)</f>
        <v>0</v>
      </c>
    </row>
    <row r="72" s="69" customFormat="1" ht="36">
      <c r="A72" s="76" t="s">
        <v>161</v>
      </c>
      <c r="B72" s="77" t="s">
        <v>162</v>
      </c>
      <c r="C72" s="78" t="s">
        <v>34</v>
      </c>
      <c r="D72" s="79">
        <v>2</v>
      </c>
      <c r="E72" s="80"/>
      <c r="F72" s="89"/>
      <c r="G72" s="79">
        <f t="shared" si="7"/>
        <v>0</v>
      </c>
      <c r="H72" s="79">
        <f t="shared" si="12"/>
        <v>2</v>
      </c>
      <c r="I72" s="82">
        <v>207.25</v>
      </c>
      <c r="J72" s="82">
        <f t="shared" si="40"/>
        <v>414.5</v>
      </c>
      <c r="K72" s="83">
        <f t="shared" si="41"/>
        <v>0</v>
      </c>
      <c r="L72" s="83">
        <f t="shared" si="42"/>
        <v>0</v>
      </c>
      <c r="M72" s="82">
        <f t="shared" si="43"/>
        <v>0</v>
      </c>
      <c r="N72" s="82">
        <f t="shared" si="44"/>
        <v>414.5</v>
      </c>
      <c r="O72" s="84">
        <f t="shared" si="45"/>
        <v>0</v>
      </c>
    </row>
    <row r="73" s="69" customFormat="1" ht="36">
      <c r="A73" s="76" t="s">
        <v>163</v>
      </c>
      <c r="B73" s="77" t="s">
        <v>164</v>
      </c>
      <c r="C73" s="78" t="s">
        <v>34</v>
      </c>
      <c r="D73" s="79">
        <v>4</v>
      </c>
      <c r="E73" s="80"/>
      <c r="F73" s="89"/>
      <c r="G73" s="79">
        <f t="shared" si="7"/>
        <v>0</v>
      </c>
      <c r="H73" s="79">
        <f t="shared" si="12"/>
        <v>4</v>
      </c>
      <c r="I73" s="82">
        <v>38.100000000000001</v>
      </c>
      <c r="J73" s="82">
        <f t="shared" si="40"/>
        <v>152.40000000000001</v>
      </c>
      <c r="K73" s="83">
        <f t="shared" si="41"/>
        <v>0</v>
      </c>
      <c r="L73" s="83">
        <f t="shared" si="42"/>
        <v>0</v>
      </c>
      <c r="M73" s="82">
        <f t="shared" si="43"/>
        <v>0</v>
      </c>
      <c r="N73" s="82">
        <f t="shared" si="44"/>
        <v>152.40000000000001</v>
      </c>
      <c r="O73" s="84">
        <f t="shared" si="45"/>
        <v>0</v>
      </c>
    </row>
    <row r="74" s="69" customFormat="1" ht="54">
      <c r="A74" s="76" t="s">
        <v>165</v>
      </c>
      <c r="B74" s="77" t="s">
        <v>166</v>
      </c>
      <c r="C74" s="78" t="s">
        <v>34</v>
      </c>
      <c r="D74" s="79">
        <v>1</v>
      </c>
      <c r="E74" s="80"/>
      <c r="F74" s="89"/>
      <c r="G74" s="79">
        <f t="shared" ref="G74:G102" si="46">E74+F74</f>
        <v>0</v>
      </c>
      <c r="H74" s="79">
        <f t="shared" si="12"/>
        <v>1</v>
      </c>
      <c r="I74" s="82">
        <v>50.310000000000002</v>
      </c>
      <c r="J74" s="82">
        <f t="shared" si="40"/>
        <v>50.310000000000002</v>
      </c>
      <c r="K74" s="83">
        <f t="shared" si="41"/>
        <v>0</v>
      </c>
      <c r="L74" s="83">
        <f t="shared" si="42"/>
        <v>0</v>
      </c>
      <c r="M74" s="82">
        <f t="shared" si="43"/>
        <v>0</v>
      </c>
      <c r="N74" s="82">
        <f t="shared" si="44"/>
        <v>50.310000000000002</v>
      </c>
      <c r="O74" s="84">
        <f t="shared" si="45"/>
        <v>0</v>
      </c>
    </row>
    <row r="75" s="69" customFormat="1" ht="36">
      <c r="A75" s="76" t="s">
        <v>167</v>
      </c>
      <c r="B75" s="77" t="s">
        <v>168</v>
      </c>
      <c r="C75" s="78" t="s">
        <v>34</v>
      </c>
      <c r="D75" s="79">
        <v>11</v>
      </c>
      <c r="E75" s="80"/>
      <c r="F75" s="89"/>
      <c r="G75" s="79">
        <f t="shared" si="46"/>
        <v>0</v>
      </c>
      <c r="H75" s="79">
        <f t="shared" ref="H75:H102" si="47">D75-G75</f>
        <v>11</v>
      </c>
      <c r="I75" s="82">
        <v>9.4499999999999993</v>
      </c>
      <c r="J75" s="82">
        <f t="shared" si="40"/>
        <v>103.95</v>
      </c>
      <c r="K75" s="83">
        <f t="shared" si="41"/>
        <v>0</v>
      </c>
      <c r="L75" s="83">
        <f t="shared" si="42"/>
        <v>0</v>
      </c>
      <c r="M75" s="82">
        <f t="shared" si="43"/>
        <v>0</v>
      </c>
      <c r="N75" s="82">
        <f t="shared" si="44"/>
        <v>103.95</v>
      </c>
      <c r="O75" s="84">
        <f t="shared" si="45"/>
        <v>0</v>
      </c>
    </row>
    <row r="76" s="69" customFormat="1" ht="36">
      <c r="A76" s="76" t="s">
        <v>169</v>
      </c>
      <c r="B76" s="77" t="s">
        <v>170</v>
      </c>
      <c r="C76" s="78" t="s">
        <v>34</v>
      </c>
      <c r="D76" s="79">
        <v>2</v>
      </c>
      <c r="E76" s="80"/>
      <c r="F76" s="89"/>
      <c r="G76" s="79">
        <f t="shared" si="46"/>
        <v>0</v>
      </c>
      <c r="H76" s="79">
        <f t="shared" si="47"/>
        <v>2</v>
      </c>
      <c r="I76" s="82">
        <v>11.140000000000001</v>
      </c>
      <c r="J76" s="82">
        <f t="shared" si="40"/>
        <v>22.280000000000001</v>
      </c>
      <c r="K76" s="83">
        <f t="shared" si="41"/>
        <v>0</v>
      </c>
      <c r="L76" s="83">
        <f t="shared" si="42"/>
        <v>0</v>
      </c>
      <c r="M76" s="82">
        <f t="shared" si="43"/>
        <v>0</v>
      </c>
      <c r="N76" s="82">
        <f t="shared" si="44"/>
        <v>22.280000000000001</v>
      </c>
      <c r="O76" s="84">
        <f t="shared" si="45"/>
        <v>0</v>
      </c>
    </row>
    <row r="77" s="69" customFormat="1" ht="36">
      <c r="A77" s="76" t="s">
        <v>171</v>
      </c>
      <c r="B77" s="77" t="s">
        <v>172</v>
      </c>
      <c r="C77" s="78" t="s">
        <v>34</v>
      </c>
      <c r="D77" s="79">
        <v>2</v>
      </c>
      <c r="E77" s="80"/>
      <c r="F77" s="89"/>
      <c r="G77" s="79">
        <f t="shared" si="46"/>
        <v>0</v>
      </c>
      <c r="H77" s="79">
        <f t="shared" si="47"/>
        <v>2</v>
      </c>
      <c r="I77" s="82">
        <v>16.969999999999999</v>
      </c>
      <c r="J77" s="82">
        <f t="shared" si="40"/>
        <v>33.939999999999998</v>
      </c>
      <c r="K77" s="83">
        <f t="shared" si="41"/>
        <v>0</v>
      </c>
      <c r="L77" s="83">
        <f t="shared" si="42"/>
        <v>0</v>
      </c>
      <c r="M77" s="82">
        <f t="shared" si="43"/>
        <v>0</v>
      </c>
      <c r="N77" s="82">
        <f t="shared" si="44"/>
        <v>33.939999999999998</v>
      </c>
      <c r="O77" s="84">
        <f t="shared" si="45"/>
        <v>0</v>
      </c>
    </row>
    <row r="78" s="69" customFormat="1" ht="36">
      <c r="A78" s="76" t="s">
        <v>173</v>
      </c>
      <c r="B78" s="77" t="s">
        <v>174</v>
      </c>
      <c r="C78" s="78" t="s">
        <v>34</v>
      </c>
      <c r="D78" s="79">
        <v>4</v>
      </c>
      <c r="E78" s="80"/>
      <c r="F78" s="89"/>
      <c r="G78" s="79">
        <f t="shared" si="46"/>
        <v>0</v>
      </c>
      <c r="H78" s="79">
        <f t="shared" si="47"/>
        <v>4</v>
      </c>
      <c r="I78" s="82">
        <v>23.890000000000001</v>
      </c>
      <c r="J78" s="82">
        <f t="shared" si="40"/>
        <v>95.560000000000002</v>
      </c>
      <c r="K78" s="83">
        <f t="shared" si="41"/>
        <v>0</v>
      </c>
      <c r="L78" s="83">
        <f t="shared" si="42"/>
        <v>0</v>
      </c>
      <c r="M78" s="82">
        <f t="shared" si="43"/>
        <v>0</v>
      </c>
      <c r="N78" s="82">
        <f t="shared" si="44"/>
        <v>95.560000000000002</v>
      </c>
      <c r="O78" s="84">
        <f t="shared" si="45"/>
        <v>0</v>
      </c>
    </row>
    <row r="79" s="69" customFormat="1" ht="36">
      <c r="A79" s="76" t="s">
        <v>175</v>
      </c>
      <c r="B79" s="77" t="s">
        <v>176</v>
      </c>
      <c r="C79" s="78" t="s">
        <v>34</v>
      </c>
      <c r="D79" s="79">
        <v>4</v>
      </c>
      <c r="E79" s="80"/>
      <c r="F79" s="89"/>
      <c r="G79" s="79">
        <f t="shared" si="46"/>
        <v>0</v>
      </c>
      <c r="H79" s="79">
        <f t="shared" si="47"/>
        <v>4</v>
      </c>
      <c r="I79" s="82">
        <v>11.69</v>
      </c>
      <c r="J79" s="82">
        <f t="shared" si="40"/>
        <v>46.759999999999998</v>
      </c>
      <c r="K79" s="83">
        <f t="shared" si="41"/>
        <v>0</v>
      </c>
      <c r="L79" s="83">
        <f t="shared" si="42"/>
        <v>0</v>
      </c>
      <c r="M79" s="82">
        <f t="shared" si="43"/>
        <v>0</v>
      </c>
      <c r="N79" s="82">
        <f t="shared" si="44"/>
        <v>46.759999999999998</v>
      </c>
      <c r="O79" s="84">
        <f t="shared" si="45"/>
        <v>0</v>
      </c>
    </row>
    <row r="80" s="69" customFormat="1" ht="36">
      <c r="A80" s="76" t="s">
        <v>177</v>
      </c>
      <c r="B80" s="77" t="s">
        <v>178</v>
      </c>
      <c r="C80" s="78" t="s">
        <v>34</v>
      </c>
      <c r="D80" s="79">
        <v>6</v>
      </c>
      <c r="E80" s="80"/>
      <c r="F80" s="89"/>
      <c r="G80" s="79">
        <f t="shared" si="46"/>
        <v>0</v>
      </c>
      <c r="H80" s="79">
        <f t="shared" si="47"/>
        <v>6</v>
      </c>
      <c r="I80" s="82">
        <v>16.809999999999999</v>
      </c>
      <c r="J80" s="82">
        <f t="shared" si="40"/>
        <v>100.86</v>
      </c>
      <c r="K80" s="83">
        <f t="shared" si="41"/>
        <v>0</v>
      </c>
      <c r="L80" s="83">
        <f t="shared" si="42"/>
        <v>0</v>
      </c>
      <c r="M80" s="82">
        <f t="shared" si="43"/>
        <v>0</v>
      </c>
      <c r="N80" s="82">
        <f t="shared" si="44"/>
        <v>100.86</v>
      </c>
      <c r="O80" s="84">
        <f t="shared" si="45"/>
        <v>0</v>
      </c>
    </row>
    <row r="81" s="69" customFormat="1" ht="36">
      <c r="A81" s="76" t="s">
        <v>179</v>
      </c>
      <c r="B81" s="77" t="s">
        <v>180</v>
      </c>
      <c r="C81" s="78" t="s">
        <v>34</v>
      </c>
      <c r="D81" s="79">
        <v>4</v>
      </c>
      <c r="E81" s="80"/>
      <c r="F81" s="89"/>
      <c r="G81" s="79">
        <f t="shared" si="46"/>
        <v>0</v>
      </c>
      <c r="H81" s="79">
        <f t="shared" si="47"/>
        <v>4</v>
      </c>
      <c r="I81" s="82">
        <v>42.280000000000001</v>
      </c>
      <c r="J81" s="82">
        <f t="shared" si="40"/>
        <v>169.12</v>
      </c>
      <c r="K81" s="83">
        <f t="shared" si="41"/>
        <v>0</v>
      </c>
      <c r="L81" s="83">
        <f t="shared" si="42"/>
        <v>0</v>
      </c>
      <c r="M81" s="82">
        <f t="shared" si="43"/>
        <v>0</v>
      </c>
      <c r="N81" s="82">
        <f t="shared" si="44"/>
        <v>169.12</v>
      </c>
      <c r="O81" s="84">
        <f t="shared" si="45"/>
        <v>0</v>
      </c>
    </row>
    <row r="82" s="69" customFormat="1" ht="36">
      <c r="A82" s="76" t="s">
        <v>181</v>
      </c>
      <c r="B82" s="77" t="s">
        <v>182</v>
      </c>
      <c r="C82" s="78" t="s">
        <v>34</v>
      </c>
      <c r="D82" s="79">
        <v>4</v>
      </c>
      <c r="E82" s="80"/>
      <c r="F82" s="89"/>
      <c r="G82" s="79">
        <f t="shared" si="46"/>
        <v>0</v>
      </c>
      <c r="H82" s="79">
        <f t="shared" si="47"/>
        <v>4</v>
      </c>
      <c r="I82" s="82">
        <v>23.399999999999999</v>
      </c>
      <c r="J82" s="82">
        <f t="shared" si="40"/>
        <v>93.599999999999994</v>
      </c>
      <c r="K82" s="83">
        <f t="shared" si="41"/>
        <v>0</v>
      </c>
      <c r="L82" s="83">
        <f t="shared" si="42"/>
        <v>0</v>
      </c>
      <c r="M82" s="82">
        <f t="shared" si="43"/>
        <v>0</v>
      </c>
      <c r="N82" s="82">
        <f t="shared" si="44"/>
        <v>93.599999999999994</v>
      </c>
      <c r="O82" s="84">
        <f t="shared" si="45"/>
        <v>0</v>
      </c>
    </row>
    <row r="83" s="69" customFormat="1" ht="36">
      <c r="A83" s="76" t="s">
        <v>183</v>
      </c>
      <c r="B83" s="77" t="s">
        <v>184</v>
      </c>
      <c r="C83" s="78" t="s">
        <v>34</v>
      </c>
      <c r="D83" s="79">
        <v>8</v>
      </c>
      <c r="E83" s="80"/>
      <c r="F83" s="89"/>
      <c r="G83" s="79">
        <f t="shared" si="46"/>
        <v>0</v>
      </c>
      <c r="H83" s="79">
        <f t="shared" si="47"/>
        <v>8</v>
      </c>
      <c r="I83" s="82">
        <v>11.06</v>
      </c>
      <c r="J83" s="82">
        <f t="shared" si="40"/>
        <v>88.480000000000004</v>
      </c>
      <c r="K83" s="83">
        <f t="shared" si="41"/>
        <v>0</v>
      </c>
      <c r="L83" s="83">
        <f t="shared" si="42"/>
        <v>0</v>
      </c>
      <c r="M83" s="82">
        <f t="shared" si="43"/>
        <v>0</v>
      </c>
      <c r="N83" s="82">
        <f t="shared" si="44"/>
        <v>88.480000000000004</v>
      </c>
      <c r="O83" s="84">
        <f t="shared" si="45"/>
        <v>0</v>
      </c>
    </row>
    <row r="84" s="69" customFormat="1" ht="36">
      <c r="A84" s="76" t="s">
        <v>185</v>
      </c>
      <c r="B84" s="77" t="s">
        <v>186</v>
      </c>
      <c r="C84" s="78" t="s">
        <v>34</v>
      </c>
      <c r="D84" s="79">
        <v>4</v>
      </c>
      <c r="E84" s="80"/>
      <c r="F84" s="89"/>
      <c r="G84" s="79">
        <f t="shared" si="46"/>
        <v>0</v>
      </c>
      <c r="H84" s="79">
        <f t="shared" si="47"/>
        <v>4</v>
      </c>
      <c r="I84" s="82">
        <v>22.600000000000001</v>
      </c>
      <c r="J84" s="82">
        <f t="shared" si="40"/>
        <v>90.400000000000006</v>
      </c>
      <c r="K84" s="83">
        <f t="shared" si="41"/>
        <v>0</v>
      </c>
      <c r="L84" s="83">
        <f t="shared" si="42"/>
        <v>0</v>
      </c>
      <c r="M84" s="82">
        <f t="shared" si="43"/>
        <v>0</v>
      </c>
      <c r="N84" s="82">
        <f t="shared" si="44"/>
        <v>90.400000000000006</v>
      </c>
      <c r="O84" s="84">
        <f t="shared" si="45"/>
        <v>0</v>
      </c>
    </row>
    <row r="85" s="69" customFormat="1" ht="36">
      <c r="A85" s="76" t="s">
        <v>187</v>
      </c>
      <c r="B85" s="77" t="s">
        <v>188</v>
      </c>
      <c r="C85" s="78" t="s">
        <v>96</v>
      </c>
      <c r="D85" s="79">
        <v>9</v>
      </c>
      <c r="E85" s="80"/>
      <c r="F85" s="89"/>
      <c r="G85" s="79">
        <f t="shared" si="46"/>
        <v>0</v>
      </c>
      <c r="H85" s="79">
        <f t="shared" si="47"/>
        <v>9</v>
      </c>
      <c r="I85" s="82">
        <v>17.09</v>
      </c>
      <c r="J85" s="82">
        <f t="shared" si="40"/>
        <v>153.81</v>
      </c>
      <c r="K85" s="83">
        <f t="shared" si="41"/>
        <v>0</v>
      </c>
      <c r="L85" s="83">
        <f t="shared" si="42"/>
        <v>0</v>
      </c>
      <c r="M85" s="82">
        <f t="shared" si="43"/>
        <v>0</v>
      </c>
      <c r="N85" s="82">
        <f t="shared" si="44"/>
        <v>153.81</v>
      </c>
      <c r="O85" s="84">
        <f t="shared" si="45"/>
        <v>0</v>
      </c>
    </row>
    <row r="86" s="69" customFormat="1" ht="36">
      <c r="A86" s="76" t="s">
        <v>189</v>
      </c>
      <c r="B86" s="77" t="s">
        <v>190</v>
      </c>
      <c r="C86" s="78" t="s">
        <v>96</v>
      </c>
      <c r="D86" s="79">
        <v>25</v>
      </c>
      <c r="E86" s="80"/>
      <c r="F86" s="89"/>
      <c r="G86" s="79">
        <f t="shared" si="46"/>
        <v>0</v>
      </c>
      <c r="H86" s="79">
        <f t="shared" si="47"/>
        <v>25</v>
      </c>
      <c r="I86" s="82">
        <v>21.629999999999999</v>
      </c>
      <c r="J86" s="82">
        <f t="shared" si="40"/>
        <v>540.75</v>
      </c>
      <c r="K86" s="83">
        <f t="shared" si="41"/>
        <v>0</v>
      </c>
      <c r="L86" s="83">
        <f t="shared" si="42"/>
        <v>0</v>
      </c>
      <c r="M86" s="82">
        <f t="shared" si="43"/>
        <v>0</v>
      </c>
      <c r="N86" s="82">
        <f t="shared" si="44"/>
        <v>540.75</v>
      </c>
      <c r="O86" s="84">
        <f t="shared" si="45"/>
        <v>0</v>
      </c>
    </row>
    <row r="87" s="69" customFormat="1" ht="36">
      <c r="A87" s="76" t="s">
        <v>191</v>
      </c>
      <c r="B87" s="77" t="s">
        <v>192</v>
      </c>
      <c r="C87" s="78" t="s">
        <v>96</v>
      </c>
      <c r="D87" s="79">
        <v>3.5</v>
      </c>
      <c r="E87" s="80"/>
      <c r="F87" s="89"/>
      <c r="G87" s="79">
        <f t="shared" si="46"/>
        <v>0</v>
      </c>
      <c r="H87" s="79">
        <f t="shared" si="47"/>
        <v>3.5</v>
      </c>
      <c r="I87" s="82">
        <v>35.850000000000001</v>
      </c>
      <c r="J87" s="82">
        <f t="shared" si="40"/>
        <v>125.48</v>
      </c>
      <c r="K87" s="83">
        <f t="shared" si="41"/>
        <v>0</v>
      </c>
      <c r="L87" s="83">
        <f t="shared" si="42"/>
        <v>0</v>
      </c>
      <c r="M87" s="82">
        <f t="shared" si="43"/>
        <v>0</v>
      </c>
      <c r="N87" s="82">
        <f t="shared" si="44"/>
        <v>125.48</v>
      </c>
      <c r="O87" s="84">
        <f t="shared" si="45"/>
        <v>0</v>
      </c>
    </row>
    <row r="88" s="69" customFormat="1" ht="36">
      <c r="A88" s="76" t="s">
        <v>193</v>
      </c>
      <c r="B88" s="77" t="s">
        <v>194</v>
      </c>
      <c r="C88" s="78" t="s">
        <v>96</v>
      </c>
      <c r="D88" s="79">
        <v>44</v>
      </c>
      <c r="E88" s="80"/>
      <c r="F88" s="89"/>
      <c r="G88" s="79">
        <f t="shared" si="46"/>
        <v>0</v>
      </c>
      <c r="H88" s="79">
        <f t="shared" si="47"/>
        <v>44</v>
      </c>
      <c r="I88" s="82">
        <v>35.130000000000003</v>
      </c>
      <c r="J88" s="82">
        <f t="shared" si="40"/>
        <v>1545.72</v>
      </c>
      <c r="K88" s="83">
        <f t="shared" si="41"/>
        <v>0</v>
      </c>
      <c r="L88" s="83">
        <f t="shared" si="42"/>
        <v>0</v>
      </c>
      <c r="M88" s="82">
        <f t="shared" si="43"/>
        <v>0</v>
      </c>
      <c r="N88" s="82">
        <f t="shared" si="44"/>
        <v>1545.72</v>
      </c>
      <c r="O88" s="84">
        <f t="shared" si="45"/>
        <v>0</v>
      </c>
    </row>
    <row r="89" s="69" customFormat="1" ht="36">
      <c r="A89" s="76" t="s">
        <v>195</v>
      </c>
      <c r="B89" s="77" t="s">
        <v>196</v>
      </c>
      <c r="C89" s="78" t="s">
        <v>34</v>
      </c>
      <c r="D89" s="79">
        <v>3</v>
      </c>
      <c r="E89" s="80"/>
      <c r="F89" s="89"/>
      <c r="G89" s="79">
        <f t="shared" si="46"/>
        <v>0</v>
      </c>
      <c r="H89" s="79">
        <f t="shared" si="47"/>
        <v>3</v>
      </c>
      <c r="I89" s="82">
        <v>12.369999999999999</v>
      </c>
      <c r="J89" s="82">
        <f t="shared" si="40"/>
        <v>37.109999999999999</v>
      </c>
      <c r="K89" s="83">
        <f t="shared" si="41"/>
        <v>0</v>
      </c>
      <c r="L89" s="83">
        <f t="shared" si="42"/>
        <v>0</v>
      </c>
      <c r="M89" s="82">
        <f t="shared" si="43"/>
        <v>0</v>
      </c>
      <c r="N89" s="82">
        <f t="shared" si="44"/>
        <v>37.109999999999999</v>
      </c>
      <c r="O89" s="84">
        <f t="shared" si="45"/>
        <v>0</v>
      </c>
    </row>
    <row r="90" s="69" customFormat="1" ht="18">
      <c r="A90" s="70" t="s">
        <v>197</v>
      </c>
      <c r="B90" s="71" t="s">
        <v>198</v>
      </c>
      <c r="C90" s="72"/>
      <c r="D90" s="72"/>
      <c r="E90" s="73"/>
      <c r="F90" s="73"/>
      <c r="G90" s="73">
        <f t="shared" si="46"/>
        <v>0</v>
      </c>
      <c r="H90" s="73">
        <f t="shared" si="47"/>
        <v>0</v>
      </c>
      <c r="I90" s="72"/>
      <c r="J90" s="74">
        <f>SUM(J91:J102)</f>
        <v>7523.7599999999993</v>
      </c>
      <c r="K90" s="74">
        <f t="shared" ref="K90:N90" si="48">SUM(K91:K102)</f>
        <v>0</v>
      </c>
      <c r="L90" s="74">
        <f t="shared" si="48"/>
        <v>0</v>
      </c>
      <c r="M90" s="74">
        <f t="shared" si="48"/>
        <v>0</v>
      </c>
      <c r="N90" s="74">
        <f t="shared" si="48"/>
        <v>7523.7599999999993</v>
      </c>
      <c r="O90" s="75">
        <f t="shared" si="45"/>
        <v>0</v>
      </c>
    </row>
    <row r="91" s="69" customFormat="1" ht="18">
      <c r="A91" s="76" t="s">
        <v>199</v>
      </c>
      <c r="B91" s="77" t="s">
        <v>200</v>
      </c>
      <c r="C91" s="78" t="s">
        <v>34</v>
      </c>
      <c r="D91" s="79">
        <v>1</v>
      </c>
      <c r="E91" s="80"/>
      <c r="F91" s="89"/>
      <c r="G91" s="79">
        <f t="shared" si="46"/>
        <v>0</v>
      </c>
      <c r="H91" s="79">
        <f t="shared" si="47"/>
        <v>1</v>
      </c>
      <c r="I91" s="82">
        <v>41.829999999999998</v>
      </c>
      <c r="J91" s="82">
        <f t="shared" ref="J91:J102" si="49">ROUND(D91*I91,2)</f>
        <v>41.829999999999998</v>
      </c>
      <c r="K91" s="83">
        <f t="shared" ref="K91:K102" si="50">ROUND(E91*I91,2)</f>
        <v>0</v>
      </c>
      <c r="L91" s="83">
        <f t="shared" ref="L91:L102" si="51">ROUND(F91*I91,2)</f>
        <v>0</v>
      </c>
      <c r="M91" s="82">
        <f t="shared" ref="M91:M102" si="52">K91+L91</f>
        <v>0</v>
      </c>
      <c r="N91" s="82">
        <f t="shared" ref="N91:N102" si="53">J91-M91</f>
        <v>41.829999999999998</v>
      </c>
      <c r="O91" s="84">
        <f t="shared" si="45"/>
        <v>0</v>
      </c>
    </row>
    <row r="92" s="69" customFormat="1" ht="18">
      <c r="A92" s="76" t="s">
        <v>201</v>
      </c>
      <c r="B92" s="77" t="s">
        <v>202</v>
      </c>
      <c r="C92" s="78" t="s">
        <v>34</v>
      </c>
      <c r="D92" s="79">
        <v>2</v>
      </c>
      <c r="E92" s="80"/>
      <c r="F92" s="89"/>
      <c r="G92" s="79">
        <f t="shared" si="46"/>
        <v>0</v>
      </c>
      <c r="H92" s="79">
        <f t="shared" si="47"/>
        <v>2</v>
      </c>
      <c r="I92" s="82">
        <v>68.530000000000001</v>
      </c>
      <c r="J92" s="82">
        <f t="shared" si="49"/>
        <v>137.06</v>
      </c>
      <c r="K92" s="83">
        <f t="shared" si="50"/>
        <v>0</v>
      </c>
      <c r="L92" s="83">
        <f t="shared" si="51"/>
        <v>0</v>
      </c>
      <c r="M92" s="82">
        <f t="shared" si="52"/>
        <v>0</v>
      </c>
      <c r="N92" s="82">
        <f t="shared" si="53"/>
        <v>137.06</v>
      </c>
      <c r="O92" s="84">
        <f t="shared" si="45"/>
        <v>0</v>
      </c>
    </row>
    <row r="93" s="69" customFormat="1" ht="36">
      <c r="A93" s="76" t="s">
        <v>203</v>
      </c>
      <c r="B93" s="77" t="s">
        <v>204</v>
      </c>
      <c r="C93" s="78" t="s">
        <v>96</v>
      </c>
      <c r="D93" s="79">
        <v>13.5</v>
      </c>
      <c r="E93" s="80"/>
      <c r="F93" s="89"/>
      <c r="G93" s="79">
        <f t="shared" si="46"/>
        <v>0</v>
      </c>
      <c r="H93" s="79">
        <f t="shared" si="47"/>
        <v>13.5</v>
      </c>
      <c r="I93" s="82">
        <v>45.619999999999997</v>
      </c>
      <c r="J93" s="82">
        <f t="shared" si="49"/>
        <v>615.87</v>
      </c>
      <c r="K93" s="83">
        <f t="shared" si="50"/>
        <v>0</v>
      </c>
      <c r="L93" s="83">
        <f t="shared" si="51"/>
        <v>0</v>
      </c>
      <c r="M93" s="82">
        <f t="shared" si="52"/>
        <v>0</v>
      </c>
      <c r="N93" s="82">
        <f t="shared" si="53"/>
        <v>615.87</v>
      </c>
      <c r="O93" s="84">
        <f t="shared" si="45"/>
        <v>0</v>
      </c>
    </row>
    <row r="94" s="69" customFormat="1" ht="36">
      <c r="A94" s="76" t="s">
        <v>205</v>
      </c>
      <c r="B94" s="77" t="s">
        <v>206</v>
      </c>
      <c r="C94" s="78" t="s">
        <v>96</v>
      </c>
      <c r="D94" s="79">
        <v>53</v>
      </c>
      <c r="E94" s="80"/>
      <c r="F94" s="89"/>
      <c r="G94" s="79">
        <f t="shared" si="46"/>
        <v>0</v>
      </c>
      <c r="H94" s="79">
        <f t="shared" si="47"/>
        <v>53</v>
      </c>
      <c r="I94" s="82">
        <v>76.290000000000006</v>
      </c>
      <c r="J94" s="82">
        <f t="shared" si="49"/>
        <v>4043.3699999999999</v>
      </c>
      <c r="K94" s="83">
        <f t="shared" si="50"/>
        <v>0</v>
      </c>
      <c r="L94" s="83">
        <f t="shared" si="51"/>
        <v>0</v>
      </c>
      <c r="M94" s="82">
        <f t="shared" si="52"/>
        <v>0</v>
      </c>
      <c r="N94" s="82">
        <f t="shared" si="53"/>
        <v>4043.3699999999999</v>
      </c>
      <c r="O94" s="84">
        <f t="shared" si="45"/>
        <v>0</v>
      </c>
    </row>
    <row r="95" s="69" customFormat="1" ht="54">
      <c r="A95" s="76" t="s">
        <v>207</v>
      </c>
      <c r="B95" s="77" t="s">
        <v>208</v>
      </c>
      <c r="C95" s="78" t="s">
        <v>34</v>
      </c>
      <c r="D95" s="79">
        <v>3</v>
      </c>
      <c r="E95" s="80"/>
      <c r="F95" s="89"/>
      <c r="G95" s="79">
        <f t="shared" si="46"/>
        <v>0</v>
      </c>
      <c r="H95" s="79">
        <f t="shared" si="47"/>
        <v>3</v>
      </c>
      <c r="I95" s="82">
        <v>38</v>
      </c>
      <c r="J95" s="82">
        <f t="shared" si="49"/>
        <v>114</v>
      </c>
      <c r="K95" s="83">
        <f t="shared" si="50"/>
        <v>0</v>
      </c>
      <c r="L95" s="83">
        <f t="shared" si="51"/>
        <v>0</v>
      </c>
      <c r="M95" s="82">
        <f t="shared" si="52"/>
        <v>0</v>
      </c>
      <c r="N95" s="82">
        <f t="shared" si="53"/>
        <v>114</v>
      </c>
      <c r="O95" s="84">
        <f t="shared" si="45"/>
        <v>0</v>
      </c>
    </row>
    <row r="96" s="69" customFormat="1" ht="54">
      <c r="A96" s="76" t="s">
        <v>209</v>
      </c>
      <c r="B96" s="77" t="s">
        <v>210</v>
      </c>
      <c r="C96" s="78" t="s">
        <v>34</v>
      </c>
      <c r="D96" s="79">
        <v>2</v>
      </c>
      <c r="E96" s="80"/>
      <c r="F96" s="89"/>
      <c r="G96" s="79">
        <f t="shared" si="46"/>
        <v>0</v>
      </c>
      <c r="H96" s="79">
        <f t="shared" si="47"/>
        <v>2</v>
      </c>
      <c r="I96" s="82">
        <v>112.93000000000001</v>
      </c>
      <c r="J96" s="82">
        <f t="shared" si="49"/>
        <v>225.86000000000001</v>
      </c>
      <c r="K96" s="83">
        <f t="shared" si="50"/>
        <v>0</v>
      </c>
      <c r="L96" s="83">
        <f t="shared" si="51"/>
        <v>0</v>
      </c>
      <c r="M96" s="82">
        <f t="shared" si="52"/>
        <v>0</v>
      </c>
      <c r="N96" s="82">
        <f t="shared" si="53"/>
        <v>225.86000000000001</v>
      </c>
      <c r="O96" s="84">
        <f t="shared" si="45"/>
        <v>0</v>
      </c>
    </row>
    <row r="97" s="69" customFormat="1" ht="54">
      <c r="A97" s="76" t="s">
        <v>211</v>
      </c>
      <c r="B97" s="77" t="s">
        <v>212</v>
      </c>
      <c r="C97" s="78" t="s">
        <v>34</v>
      </c>
      <c r="D97" s="79">
        <v>3</v>
      </c>
      <c r="E97" s="80"/>
      <c r="F97" s="89"/>
      <c r="G97" s="79">
        <f t="shared" si="46"/>
        <v>0</v>
      </c>
      <c r="H97" s="79">
        <f t="shared" si="47"/>
        <v>3</v>
      </c>
      <c r="I97" s="82">
        <v>101.55</v>
      </c>
      <c r="J97" s="82">
        <f t="shared" si="49"/>
        <v>304.64999999999998</v>
      </c>
      <c r="K97" s="83">
        <f t="shared" si="50"/>
        <v>0</v>
      </c>
      <c r="L97" s="83">
        <f t="shared" si="51"/>
        <v>0</v>
      </c>
      <c r="M97" s="82">
        <f t="shared" si="52"/>
        <v>0</v>
      </c>
      <c r="N97" s="82">
        <f t="shared" si="53"/>
        <v>304.64999999999998</v>
      </c>
      <c r="O97" s="84">
        <f t="shared" si="45"/>
        <v>0</v>
      </c>
    </row>
    <row r="98" s="69" customFormat="1" ht="54">
      <c r="A98" s="76" t="s">
        <v>213</v>
      </c>
      <c r="B98" s="77" t="s">
        <v>214</v>
      </c>
      <c r="C98" s="78" t="s">
        <v>34</v>
      </c>
      <c r="D98" s="79">
        <v>2</v>
      </c>
      <c r="E98" s="80"/>
      <c r="F98" s="89"/>
      <c r="G98" s="79">
        <f t="shared" si="46"/>
        <v>0</v>
      </c>
      <c r="H98" s="79">
        <f t="shared" si="47"/>
        <v>2</v>
      </c>
      <c r="I98" s="82">
        <v>47.079999999999998</v>
      </c>
      <c r="J98" s="82">
        <f t="shared" si="49"/>
        <v>94.159999999999997</v>
      </c>
      <c r="K98" s="83">
        <f t="shared" si="50"/>
        <v>0</v>
      </c>
      <c r="L98" s="83">
        <f t="shared" si="51"/>
        <v>0</v>
      </c>
      <c r="M98" s="82">
        <f t="shared" si="52"/>
        <v>0</v>
      </c>
      <c r="N98" s="82">
        <f t="shared" si="53"/>
        <v>94.159999999999997</v>
      </c>
      <c r="O98" s="84">
        <f t="shared" si="45"/>
        <v>0</v>
      </c>
    </row>
    <row r="99" s="69" customFormat="1" ht="36">
      <c r="A99" s="76" t="s">
        <v>215</v>
      </c>
      <c r="B99" s="77" t="s">
        <v>162</v>
      </c>
      <c r="C99" s="78" t="s">
        <v>34</v>
      </c>
      <c r="D99" s="79">
        <v>2</v>
      </c>
      <c r="E99" s="80"/>
      <c r="F99" s="89"/>
      <c r="G99" s="79">
        <f t="shared" si="46"/>
        <v>0</v>
      </c>
      <c r="H99" s="79">
        <f t="shared" si="47"/>
        <v>2</v>
      </c>
      <c r="I99" s="82">
        <v>207.25</v>
      </c>
      <c r="J99" s="82">
        <f t="shared" si="49"/>
        <v>414.5</v>
      </c>
      <c r="K99" s="83">
        <f t="shared" si="50"/>
        <v>0</v>
      </c>
      <c r="L99" s="83">
        <f t="shared" si="51"/>
        <v>0</v>
      </c>
      <c r="M99" s="82">
        <f t="shared" si="52"/>
        <v>0</v>
      </c>
      <c r="N99" s="82">
        <f t="shared" si="53"/>
        <v>414.5</v>
      </c>
      <c r="O99" s="84">
        <f t="shared" si="45"/>
        <v>0</v>
      </c>
    </row>
    <row r="100" s="69" customFormat="1" ht="36">
      <c r="A100" s="76" t="s">
        <v>216</v>
      </c>
      <c r="B100" s="77" t="s">
        <v>160</v>
      </c>
      <c r="C100" s="78" t="s">
        <v>34</v>
      </c>
      <c r="D100" s="79">
        <v>3</v>
      </c>
      <c r="E100" s="80"/>
      <c r="F100" s="89"/>
      <c r="G100" s="79">
        <f t="shared" si="46"/>
        <v>0</v>
      </c>
      <c r="H100" s="79">
        <f t="shared" si="47"/>
        <v>3</v>
      </c>
      <c r="I100" s="82">
        <v>388.88</v>
      </c>
      <c r="J100" s="82">
        <f t="shared" si="49"/>
        <v>1166.6400000000001</v>
      </c>
      <c r="K100" s="83">
        <f t="shared" si="50"/>
        <v>0</v>
      </c>
      <c r="L100" s="83">
        <f t="shared" si="51"/>
        <v>0</v>
      </c>
      <c r="M100" s="82">
        <f t="shared" si="52"/>
        <v>0</v>
      </c>
      <c r="N100" s="82">
        <f t="shared" si="53"/>
        <v>1166.6400000000001</v>
      </c>
      <c r="O100" s="84">
        <f t="shared" si="45"/>
        <v>0</v>
      </c>
    </row>
    <row r="101" s="69" customFormat="1" ht="36">
      <c r="A101" s="76" t="s">
        <v>217</v>
      </c>
      <c r="B101" s="77" t="s">
        <v>50</v>
      </c>
      <c r="C101" s="78" t="s">
        <v>51</v>
      </c>
      <c r="D101" s="79">
        <v>5.8499999999999996</v>
      </c>
      <c r="E101" s="80"/>
      <c r="F101" s="89"/>
      <c r="G101" s="79">
        <f t="shared" si="46"/>
        <v>0</v>
      </c>
      <c r="H101" s="79">
        <f t="shared" si="47"/>
        <v>5.8499999999999996</v>
      </c>
      <c r="I101" s="82">
        <v>46.850000000000001</v>
      </c>
      <c r="J101" s="82">
        <f t="shared" si="49"/>
        <v>274.06999999999999</v>
      </c>
      <c r="K101" s="83">
        <f t="shared" si="50"/>
        <v>0</v>
      </c>
      <c r="L101" s="83">
        <f t="shared" si="51"/>
        <v>0</v>
      </c>
      <c r="M101" s="82">
        <f t="shared" si="52"/>
        <v>0</v>
      </c>
      <c r="N101" s="82">
        <f t="shared" si="53"/>
        <v>274.06999999999999</v>
      </c>
      <c r="O101" s="84">
        <f t="shared" si="45"/>
        <v>0</v>
      </c>
    </row>
    <row r="102" s="69" customFormat="1" ht="18">
      <c r="A102" s="76" t="s">
        <v>218</v>
      </c>
      <c r="B102" s="77" t="s">
        <v>57</v>
      </c>
      <c r="C102" s="78" t="s">
        <v>51</v>
      </c>
      <c r="D102" s="79">
        <v>4.71</v>
      </c>
      <c r="E102" s="80"/>
      <c r="F102" s="89"/>
      <c r="G102" s="79">
        <f t="shared" si="46"/>
        <v>0</v>
      </c>
      <c r="H102" s="79">
        <f t="shared" si="47"/>
        <v>4.71</v>
      </c>
      <c r="I102" s="82">
        <v>19.48</v>
      </c>
      <c r="J102" s="82">
        <f t="shared" si="49"/>
        <v>91.75</v>
      </c>
      <c r="K102" s="83">
        <f t="shared" si="50"/>
        <v>0</v>
      </c>
      <c r="L102" s="83">
        <f t="shared" si="51"/>
        <v>0</v>
      </c>
      <c r="M102" s="82">
        <f t="shared" si="52"/>
        <v>0</v>
      </c>
      <c r="N102" s="82">
        <f t="shared" si="53"/>
        <v>91.75</v>
      </c>
      <c r="O102" s="84">
        <f t="shared" si="45"/>
        <v>0</v>
      </c>
    </row>
    <row r="103" s="69" customFormat="1" ht="18" customHeight="1">
      <c r="A103" s="70" t="s">
        <v>219</v>
      </c>
      <c r="B103" s="71" t="s">
        <v>220</v>
      </c>
      <c r="C103" s="72"/>
      <c r="D103" s="72"/>
      <c r="E103" s="73"/>
      <c r="F103" s="73"/>
      <c r="G103" s="73">
        <f t="shared" ref="G103:G166" si="54">E103+F103</f>
        <v>0</v>
      </c>
      <c r="H103" s="73">
        <f t="shared" ref="H103:H166" si="55">D103-G103</f>
        <v>0</v>
      </c>
      <c r="I103" s="72"/>
      <c r="J103" s="74">
        <f>SUM(J104:J110)</f>
        <v>56172.199999999997</v>
      </c>
      <c r="K103" s="74">
        <f t="shared" ref="K103:N103" si="56">SUM(K104:K110)</f>
        <v>0</v>
      </c>
      <c r="L103" s="74">
        <f t="shared" si="56"/>
        <v>0</v>
      </c>
      <c r="M103" s="74">
        <f t="shared" si="56"/>
        <v>0</v>
      </c>
      <c r="N103" s="74">
        <f t="shared" si="56"/>
        <v>56172.199999999997</v>
      </c>
      <c r="O103" s="75">
        <f t="shared" si="45"/>
        <v>0</v>
      </c>
    </row>
    <row r="104" s="69" customFormat="1" ht="36">
      <c r="A104" s="76" t="s">
        <v>221</v>
      </c>
      <c r="B104" s="77" t="s">
        <v>222</v>
      </c>
      <c r="C104" s="78" t="s">
        <v>31</v>
      </c>
      <c r="D104" s="79">
        <v>888.36000000000001</v>
      </c>
      <c r="E104" s="80"/>
      <c r="F104" s="89"/>
      <c r="G104" s="79">
        <f t="shared" si="54"/>
        <v>0</v>
      </c>
      <c r="H104" s="79">
        <f t="shared" si="55"/>
        <v>888.36000000000001</v>
      </c>
      <c r="I104" s="82">
        <v>5.8799999999999999</v>
      </c>
      <c r="J104" s="82">
        <f t="shared" ref="J104:J110" si="57">ROUND(D104*I104,2)</f>
        <v>5223.5600000000004</v>
      </c>
      <c r="K104" s="83">
        <f t="shared" ref="K104:K110" si="58">ROUND(E104*I104,2)</f>
        <v>0</v>
      </c>
      <c r="L104" s="83">
        <f t="shared" ref="L104:L110" si="59">ROUND(F104*I104,2)</f>
        <v>0</v>
      </c>
      <c r="M104" s="82">
        <f t="shared" ref="M104:M110" si="60">K104+L104</f>
        <v>0</v>
      </c>
      <c r="N104" s="82">
        <f t="shared" ref="N104:N110" si="61">J104-M104</f>
        <v>5223.5600000000004</v>
      </c>
      <c r="O104" s="84">
        <f t="shared" si="45"/>
        <v>0</v>
      </c>
    </row>
    <row r="105" s="69" customFormat="1" ht="36">
      <c r="A105" s="76" t="s">
        <v>223</v>
      </c>
      <c r="B105" s="77" t="s">
        <v>224</v>
      </c>
      <c r="C105" s="78" t="s">
        <v>31</v>
      </c>
      <c r="D105" s="79">
        <v>24.600000000000001</v>
      </c>
      <c r="E105" s="80"/>
      <c r="F105" s="89"/>
      <c r="G105" s="79">
        <f t="shared" si="54"/>
        <v>0</v>
      </c>
      <c r="H105" s="79">
        <f t="shared" si="55"/>
        <v>24.600000000000001</v>
      </c>
      <c r="I105" s="82">
        <v>17.219999999999999</v>
      </c>
      <c r="J105" s="82">
        <f t="shared" si="57"/>
        <v>423.61000000000001</v>
      </c>
      <c r="K105" s="83">
        <f t="shared" si="58"/>
        <v>0</v>
      </c>
      <c r="L105" s="83">
        <f t="shared" si="59"/>
        <v>0</v>
      </c>
      <c r="M105" s="82">
        <f t="shared" si="60"/>
        <v>0</v>
      </c>
      <c r="N105" s="82">
        <f t="shared" si="61"/>
        <v>423.61000000000001</v>
      </c>
      <c r="O105" s="84">
        <f t="shared" si="45"/>
        <v>0</v>
      </c>
    </row>
    <row r="106" s="69" customFormat="1" ht="36">
      <c r="A106" s="76" t="s">
        <v>225</v>
      </c>
      <c r="B106" s="77" t="s">
        <v>226</v>
      </c>
      <c r="C106" s="78" t="s">
        <v>31</v>
      </c>
      <c r="D106" s="79">
        <v>509.44</v>
      </c>
      <c r="E106" s="80"/>
      <c r="F106" s="89"/>
      <c r="G106" s="79">
        <f t="shared" si="54"/>
        <v>0</v>
      </c>
      <c r="H106" s="79">
        <f t="shared" si="55"/>
        <v>509.44</v>
      </c>
      <c r="I106" s="82">
        <v>36.009999999999998</v>
      </c>
      <c r="J106" s="82">
        <f t="shared" si="57"/>
        <v>18344.93</v>
      </c>
      <c r="K106" s="83">
        <f t="shared" si="58"/>
        <v>0</v>
      </c>
      <c r="L106" s="83">
        <f t="shared" si="59"/>
        <v>0</v>
      </c>
      <c r="M106" s="82">
        <f t="shared" si="60"/>
        <v>0</v>
      </c>
      <c r="N106" s="82">
        <f t="shared" si="61"/>
        <v>18344.93</v>
      </c>
      <c r="O106" s="84">
        <f t="shared" si="45"/>
        <v>0</v>
      </c>
    </row>
    <row r="107" s="69" customFormat="1" ht="36">
      <c r="A107" s="76" t="s">
        <v>227</v>
      </c>
      <c r="B107" s="77" t="s">
        <v>228</v>
      </c>
      <c r="C107" s="78" t="s">
        <v>31</v>
      </c>
      <c r="D107" s="79">
        <v>378.92000000000002</v>
      </c>
      <c r="E107" s="80"/>
      <c r="F107" s="89"/>
      <c r="G107" s="79">
        <f t="shared" si="54"/>
        <v>0</v>
      </c>
      <c r="H107" s="79">
        <f t="shared" si="55"/>
        <v>378.92000000000002</v>
      </c>
      <c r="I107" s="82">
        <v>40.829999999999998</v>
      </c>
      <c r="J107" s="82">
        <f t="shared" si="57"/>
        <v>15471.299999999999</v>
      </c>
      <c r="K107" s="83">
        <f t="shared" si="58"/>
        <v>0</v>
      </c>
      <c r="L107" s="83">
        <f t="shared" si="59"/>
        <v>0</v>
      </c>
      <c r="M107" s="82">
        <f t="shared" si="60"/>
        <v>0</v>
      </c>
      <c r="N107" s="82">
        <f t="shared" si="61"/>
        <v>15471.299999999999</v>
      </c>
      <c r="O107" s="84">
        <f t="shared" si="45"/>
        <v>0</v>
      </c>
    </row>
    <row r="108" s="69" customFormat="1" ht="36">
      <c r="A108" s="76" t="s">
        <v>229</v>
      </c>
      <c r="B108" s="77" t="s">
        <v>230</v>
      </c>
      <c r="C108" s="78" t="s">
        <v>31</v>
      </c>
      <c r="D108" s="79">
        <v>24.600000000000001</v>
      </c>
      <c r="E108" s="80"/>
      <c r="F108" s="89"/>
      <c r="G108" s="79">
        <f t="shared" si="54"/>
        <v>0</v>
      </c>
      <c r="H108" s="79">
        <f t="shared" si="55"/>
        <v>24.600000000000001</v>
      </c>
      <c r="I108" s="82">
        <v>30.82</v>
      </c>
      <c r="J108" s="82">
        <f t="shared" si="57"/>
        <v>758.16999999999996</v>
      </c>
      <c r="K108" s="83">
        <f t="shared" si="58"/>
        <v>0</v>
      </c>
      <c r="L108" s="83">
        <f t="shared" si="59"/>
        <v>0</v>
      </c>
      <c r="M108" s="82">
        <f t="shared" si="60"/>
        <v>0</v>
      </c>
      <c r="N108" s="82">
        <f t="shared" si="61"/>
        <v>758.16999999999996</v>
      </c>
      <c r="O108" s="84">
        <f t="shared" si="45"/>
        <v>0</v>
      </c>
    </row>
    <row r="109" s="69" customFormat="1" ht="54">
      <c r="A109" s="76" t="s">
        <v>231</v>
      </c>
      <c r="B109" s="77" t="s">
        <v>232</v>
      </c>
      <c r="C109" s="78" t="s">
        <v>31</v>
      </c>
      <c r="D109" s="79">
        <v>288.29000000000002</v>
      </c>
      <c r="E109" s="80"/>
      <c r="F109" s="89"/>
      <c r="G109" s="79">
        <f t="shared" si="54"/>
        <v>0</v>
      </c>
      <c r="H109" s="79">
        <f t="shared" si="55"/>
        <v>288.29000000000002</v>
      </c>
      <c r="I109" s="82">
        <v>50.420000000000002</v>
      </c>
      <c r="J109" s="82">
        <f t="shared" si="57"/>
        <v>14535.58</v>
      </c>
      <c r="K109" s="83">
        <f t="shared" si="58"/>
        <v>0</v>
      </c>
      <c r="L109" s="83">
        <f t="shared" si="59"/>
        <v>0</v>
      </c>
      <c r="M109" s="82">
        <f t="shared" si="60"/>
        <v>0</v>
      </c>
      <c r="N109" s="82">
        <f t="shared" si="61"/>
        <v>14535.58</v>
      </c>
      <c r="O109" s="84">
        <f t="shared" si="45"/>
        <v>0</v>
      </c>
    </row>
    <row r="110" s="69" customFormat="1" ht="18">
      <c r="A110" s="76" t="s">
        <v>233</v>
      </c>
      <c r="B110" s="77" t="s">
        <v>234</v>
      </c>
      <c r="C110" s="78" t="s">
        <v>31</v>
      </c>
      <c r="D110" s="79">
        <v>6.4299999999999997</v>
      </c>
      <c r="E110" s="80"/>
      <c r="F110" s="89"/>
      <c r="G110" s="79">
        <f t="shared" si="54"/>
        <v>0</v>
      </c>
      <c r="H110" s="79">
        <f t="shared" si="55"/>
        <v>6.4299999999999997</v>
      </c>
      <c r="I110" s="82">
        <v>220.06999999999999</v>
      </c>
      <c r="J110" s="82">
        <f t="shared" si="57"/>
        <v>1415.05</v>
      </c>
      <c r="K110" s="83">
        <f t="shared" si="58"/>
        <v>0</v>
      </c>
      <c r="L110" s="83">
        <f t="shared" si="59"/>
        <v>0</v>
      </c>
      <c r="M110" s="82">
        <f t="shared" si="60"/>
        <v>0</v>
      </c>
      <c r="N110" s="82">
        <f t="shared" si="61"/>
        <v>1415.05</v>
      </c>
      <c r="O110" s="84">
        <f t="shared" si="45"/>
        <v>0</v>
      </c>
    </row>
    <row r="111" s="69" customFormat="1" ht="18">
      <c r="A111" s="70" t="s">
        <v>235</v>
      </c>
      <c r="B111" s="71" t="s">
        <v>236</v>
      </c>
      <c r="C111" s="72"/>
      <c r="D111" s="72"/>
      <c r="E111" s="73"/>
      <c r="F111" s="73"/>
      <c r="G111" s="73">
        <f t="shared" si="54"/>
        <v>0</v>
      </c>
      <c r="H111" s="73">
        <f t="shared" si="55"/>
        <v>0</v>
      </c>
      <c r="I111" s="72"/>
      <c r="J111" s="74">
        <f>SUM(J112:J115)</f>
        <v>29600.740000000002</v>
      </c>
      <c r="K111" s="74">
        <f t="shared" ref="K111:N111" si="62">SUM(K112:K115)</f>
        <v>0</v>
      </c>
      <c r="L111" s="74">
        <f t="shared" si="62"/>
        <v>0</v>
      </c>
      <c r="M111" s="74">
        <f t="shared" si="62"/>
        <v>0</v>
      </c>
      <c r="N111" s="74">
        <f t="shared" si="62"/>
        <v>29600.740000000002</v>
      </c>
      <c r="O111" s="75">
        <f t="shared" si="45"/>
        <v>0</v>
      </c>
    </row>
    <row r="112" s="69" customFormat="1" ht="36">
      <c r="A112" s="76" t="s">
        <v>237</v>
      </c>
      <c r="B112" s="77" t="s">
        <v>116</v>
      </c>
      <c r="C112" s="78" t="s">
        <v>31</v>
      </c>
      <c r="D112" s="79">
        <v>166.53</v>
      </c>
      <c r="E112" s="80"/>
      <c r="F112" s="89"/>
      <c r="G112" s="79">
        <f t="shared" si="54"/>
        <v>0</v>
      </c>
      <c r="H112" s="79">
        <f t="shared" si="55"/>
        <v>166.53</v>
      </c>
      <c r="I112" s="82">
        <v>22.57</v>
      </c>
      <c r="J112" s="82">
        <f t="shared" ref="J112:J115" si="63">ROUND(D112*I112,2)</f>
        <v>3758.5799999999999</v>
      </c>
      <c r="K112" s="83">
        <f t="shared" ref="K112:K118" si="64">ROUND(E112*I112,2)</f>
        <v>0</v>
      </c>
      <c r="L112" s="83">
        <f t="shared" ref="L112:L118" si="65">ROUND(F112*I112,2)</f>
        <v>0</v>
      </c>
      <c r="M112" s="82">
        <f t="shared" ref="M112:M118" si="66">K112+L112</f>
        <v>0</v>
      </c>
      <c r="N112" s="82">
        <f t="shared" ref="N112:N115" si="67">J112-M112</f>
        <v>3758.5799999999999</v>
      </c>
      <c r="O112" s="84">
        <f t="shared" si="45"/>
        <v>0</v>
      </c>
    </row>
    <row r="113" s="69" customFormat="1" ht="54">
      <c r="A113" s="76" t="s">
        <v>238</v>
      </c>
      <c r="B113" s="77" t="s">
        <v>239</v>
      </c>
      <c r="C113" s="78" t="s">
        <v>31</v>
      </c>
      <c r="D113" s="79">
        <v>166.53</v>
      </c>
      <c r="E113" s="80"/>
      <c r="F113" s="89"/>
      <c r="G113" s="79">
        <f t="shared" si="54"/>
        <v>0</v>
      </c>
      <c r="H113" s="79">
        <f t="shared" si="55"/>
        <v>166.53</v>
      </c>
      <c r="I113" s="82">
        <v>93.730000000000004</v>
      </c>
      <c r="J113" s="82">
        <f t="shared" si="63"/>
        <v>15608.860000000001</v>
      </c>
      <c r="K113" s="83">
        <f t="shared" si="64"/>
        <v>0</v>
      </c>
      <c r="L113" s="83">
        <f t="shared" si="65"/>
        <v>0</v>
      </c>
      <c r="M113" s="82">
        <f t="shared" si="66"/>
        <v>0</v>
      </c>
      <c r="N113" s="82">
        <f t="shared" si="67"/>
        <v>15608.860000000001</v>
      </c>
      <c r="O113" s="84">
        <f t="shared" si="45"/>
        <v>0</v>
      </c>
    </row>
    <row r="114" s="69" customFormat="1" ht="18">
      <c r="A114" s="76" t="s">
        <v>240</v>
      </c>
      <c r="B114" s="77" t="s">
        <v>241</v>
      </c>
      <c r="C114" s="78" t="s">
        <v>31</v>
      </c>
      <c r="D114" s="79">
        <v>250.71000000000001</v>
      </c>
      <c r="E114" s="80"/>
      <c r="F114" s="89"/>
      <c r="G114" s="79">
        <f t="shared" si="54"/>
        <v>0</v>
      </c>
      <c r="H114" s="79">
        <f t="shared" si="55"/>
        <v>250.71000000000001</v>
      </c>
      <c r="I114" s="82">
        <v>36.899999999999999</v>
      </c>
      <c r="J114" s="82">
        <f t="shared" si="63"/>
        <v>9251.2000000000007</v>
      </c>
      <c r="K114" s="83">
        <f t="shared" si="64"/>
        <v>0</v>
      </c>
      <c r="L114" s="83">
        <f t="shared" si="65"/>
        <v>0</v>
      </c>
      <c r="M114" s="82">
        <f t="shared" si="66"/>
        <v>0</v>
      </c>
      <c r="N114" s="82">
        <f t="shared" si="67"/>
        <v>9251.2000000000007</v>
      </c>
      <c r="O114" s="84">
        <f t="shared" si="45"/>
        <v>0</v>
      </c>
    </row>
    <row r="115" s="69" customFormat="1" ht="36">
      <c r="A115" s="76" t="s">
        <v>242</v>
      </c>
      <c r="B115" s="77" t="s">
        <v>243</v>
      </c>
      <c r="C115" s="78" t="s">
        <v>96</v>
      </c>
      <c r="D115" s="79">
        <v>32.200000000000003</v>
      </c>
      <c r="E115" s="80"/>
      <c r="F115" s="89"/>
      <c r="G115" s="79">
        <f t="shared" si="54"/>
        <v>0</v>
      </c>
      <c r="H115" s="79">
        <f t="shared" si="55"/>
        <v>32.200000000000003</v>
      </c>
      <c r="I115" s="82">
        <v>30.5</v>
      </c>
      <c r="J115" s="82">
        <f t="shared" si="63"/>
        <v>982.10000000000002</v>
      </c>
      <c r="K115" s="83">
        <f t="shared" si="64"/>
        <v>0</v>
      </c>
      <c r="L115" s="83">
        <f t="shared" si="65"/>
        <v>0</v>
      </c>
      <c r="M115" s="82">
        <f t="shared" si="66"/>
        <v>0</v>
      </c>
      <c r="N115" s="82">
        <f t="shared" si="67"/>
        <v>982.10000000000002</v>
      </c>
      <c r="O115" s="84">
        <f t="shared" si="45"/>
        <v>0</v>
      </c>
    </row>
    <row r="116" s="69" customFormat="1" ht="18">
      <c r="A116" s="90" t="s">
        <v>244</v>
      </c>
      <c r="B116" s="91" t="s">
        <v>245</v>
      </c>
      <c r="C116" s="92"/>
      <c r="D116" s="92"/>
      <c r="E116" s="93"/>
      <c r="F116" s="93"/>
      <c r="G116" s="93"/>
      <c r="H116" s="93"/>
      <c r="I116" s="92"/>
      <c r="J116" s="94"/>
      <c r="K116" s="94"/>
      <c r="L116" s="94"/>
      <c r="M116" s="94"/>
      <c r="N116" s="94"/>
      <c r="O116" s="95"/>
    </row>
    <row r="117" s="69" customFormat="1" ht="18">
      <c r="A117" s="70" t="s">
        <v>246</v>
      </c>
      <c r="B117" s="71" t="s">
        <v>247</v>
      </c>
      <c r="C117" s="72"/>
      <c r="D117" s="72"/>
      <c r="E117" s="73"/>
      <c r="F117" s="73"/>
      <c r="G117" s="73"/>
      <c r="H117" s="73"/>
      <c r="I117" s="72"/>
      <c r="J117" s="74">
        <f>SUM(J118)</f>
        <v>8005.4300000000003</v>
      </c>
      <c r="K117" s="74"/>
      <c r="L117" s="74"/>
      <c r="M117" s="74"/>
      <c r="N117" s="74">
        <f>SUM(N118)</f>
        <v>8005.4300000000003</v>
      </c>
      <c r="O117" s="75">
        <f t="shared" si="45"/>
        <v>0</v>
      </c>
    </row>
    <row r="118" s="69" customFormat="1" ht="36">
      <c r="A118" s="76" t="s">
        <v>248</v>
      </c>
      <c r="B118" s="77" t="s">
        <v>249</v>
      </c>
      <c r="C118" s="78" t="s">
        <v>31</v>
      </c>
      <c r="D118" s="79">
        <v>30.280000000000001</v>
      </c>
      <c r="E118" s="80"/>
      <c r="F118" s="89"/>
      <c r="G118" s="79">
        <f t="shared" si="54"/>
        <v>0</v>
      </c>
      <c r="H118" s="79">
        <f t="shared" si="55"/>
        <v>30.280000000000001</v>
      </c>
      <c r="I118" s="82">
        <v>264.38</v>
      </c>
      <c r="J118" s="82">
        <f>ROUND(D118*I118,2)</f>
        <v>8005.4300000000003</v>
      </c>
      <c r="K118" s="83">
        <f t="shared" si="64"/>
        <v>0</v>
      </c>
      <c r="L118" s="83">
        <f t="shared" si="65"/>
        <v>0</v>
      </c>
      <c r="M118" s="82">
        <f t="shared" si="66"/>
        <v>0</v>
      </c>
      <c r="N118" s="82">
        <f>J118-M118</f>
        <v>8005.4300000000003</v>
      </c>
      <c r="O118" s="84">
        <f t="shared" si="45"/>
        <v>0</v>
      </c>
    </row>
    <row r="119" s="69" customFormat="1" ht="18">
      <c r="A119" s="70" t="s">
        <v>250</v>
      </c>
      <c r="B119" s="71" t="s">
        <v>251</v>
      </c>
      <c r="C119" s="72"/>
      <c r="D119" s="72"/>
      <c r="E119" s="73"/>
      <c r="F119" s="73"/>
      <c r="G119" s="73"/>
      <c r="H119" s="73"/>
      <c r="I119" s="72"/>
      <c r="J119" s="74">
        <f>SUM(J120:J121)</f>
        <v>7676.8500000000004</v>
      </c>
      <c r="K119" s="74">
        <f t="shared" ref="K119:N119" si="68">SUM(K120:K121)</f>
        <v>0</v>
      </c>
      <c r="L119" s="74">
        <f t="shared" si="68"/>
        <v>0</v>
      </c>
      <c r="M119" s="74">
        <f t="shared" si="68"/>
        <v>0</v>
      </c>
      <c r="N119" s="74">
        <f t="shared" si="68"/>
        <v>7676.8500000000004</v>
      </c>
      <c r="O119" s="75">
        <f t="shared" si="45"/>
        <v>0</v>
      </c>
    </row>
    <row r="120" s="69" customFormat="1" ht="36">
      <c r="A120" s="76" t="s">
        <v>252</v>
      </c>
      <c r="B120" s="77" t="s">
        <v>253</v>
      </c>
      <c r="C120" s="78" t="s">
        <v>34</v>
      </c>
      <c r="D120" s="79">
        <v>1</v>
      </c>
      <c r="E120" s="80"/>
      <c r="F120" s="89"/>
      <c r="G120" s="79">
        <f t="shared" si="54"/>
        <v>0</v>
      </c>
      <c r="H120" s="79">
        <f t="shared" si="55"/>
        <v>1</v>
      </c>
      <c r="I120" s="82">
        <v>3020.71</v>
      </c>
      <c r="J120" s="82">
        <f t="shared" ref="J120:J121" si="69">ROUND(D120*I120,2)</f>
        <v>3020.71</v>
      </c>
      <c r="K120" s="83">
        <f t="shared" ref="K120:K121" si="70">ROUND(E120*I120,2)</f>
        <v>0</v>
      </c>
      <c r="L120" s="83">
        <f t="shared" ref="L120:L121" si="71">ROUND(F120*I120,2)</f>
        <v>0</v>
      </c>
      <c r="M120" s="82">
        <f t="shared" ref="M120:M121" si="72">K120+L120</f>
        <v>0</v>
      </c>
      <c r="N120" s="82">
        <f t="shared" ref="N120:N121" si="73">J120-M120</f>
        <v>3020.71</v>
      </c>
      <c r="O120" s="84">
        <f t="shared" si="45"/>
        <v>0</v>
      </c>
    </row>
    <row r="121" s="69" customFormat="1" ht="18">
      <c r="A121" s="76" t="s">
        <v>254</v>
      </c>
      <c r="B121" s="77" t="s">
        <v>255</v>
      </c>
      <c r="C121" s="78" t="s">
        <v>31</v>
      </c>
      <c r="D121" s="79">
        <v>28.77</v>
      </c>
      <c r="E121" s="80"/>
      <c r="F121" s="89"/>
      <c r="G121" s="79">
        <f t="shared" si="54"/>
        <v>0</v>
      </c>
      <c r="H121" s="79">
        <f t="shared" si="55"/>
        <v>28.77</v>
      </c>
      <c r="I121" s="82">
        <v>161.84</v>
      </c>
      <c r="J121" s="82">
        <f t="shared" si="69"/>
        <v>4656.1400000000003</v>
      </c>
      <c r="K121" s="83">
        <f t="shared" si="70"/>
        <v>0</v>
      </c>
      <c r="L121" s="83">
        <f t="shared" si="71"/>
        <v>0</v>
      </c>
      <c r="M121" s="82">
        <f t="shared" si="72"/>
        <v>0</v>
      </c>
      <c r="N121" s="82">
        <f t="shared" si="73"/>
        <v>4656.1400000000003</v>
      </c>
      <c r="O121" s="84">
        <f t="shared" si="45"/>
        <v>0</v>
      </c>
    </row>
    <row r="122" s="69" customFormat="1" ht="18">
      <c r="A122" s="70" t="s">
        <v>256</v>
      </c>
      <c r="B122" s="71" t="s">
        <v>257</v>
      </c>
      <c r="C122" s="72"/>
      <c r="D122" s="72"/>
      <c r="E122" s="73"/>
      <c r="F122" s="73"/>
      <c r="G122" s="73">
        <f t="shared" si="54"/>
        <v>0</v>
      </c>
      <c r="H122" s="73">
        <f t="shared" si="55"/>
        <v>0</v>
      </c>
      <c r="I122" s="72"/>
      <c r="J122" s="74">
        <f>SUM(J123:J127)</f>
        <v>10762.43</v>
      </c>
      <c r="K122" s="74">
        <f t="shared" ref="K122:N122" si="74">SUM(K123:K127)</f>
        <v>0</v>
      </c>
      <c r="L122" s="74">
        <f t="shared" si="74"/>
        <v>0</v>
      </c>
      <c r="M122" s="74">
        <f t="shared" si="74"/>
        <v>0</v>
      </c>
      <c r="N122" s="74">
        <f t="shared" si="74"/>
        <v>10762.43</v>
      </c>
      <c r="O122" s="75">
        <f t="shared" si="45"/>
        <v>0</v>
      </c>
    </row>
    <row r="123" s="69" customFormat="1" ht="36">
      <c r="A123" s="76" t="s">
        <v>258</v>
      </c>
      <c r="B123" s="77" t="s">
        <v>259</v>
      </c>
      <c r="C123" s="78" t="s">
        <v>34</v>
      </c>
      <c r="D123" s="79">
        <v>5</v>
      </c>
      <c r="E123" s="80"/>
      <c r="F123" s="89"/>
      <c r="G123" s="79">
        <f t="shared" si="54"/>
        <v>0</v>
      </c>
      <c r="H123" s="79">
        <f t="shared" si="55"/>
        <v>5</v>
      </c>
      <c r="I123" s="82">
        <v>605.04999999999995</v>
      </c>
      <c r="J123" s="82">
        <f t="shared" ref="J123:J127" si="75">ROUND(D123*I123,2)</f>
        <v>3025.25</v>
      </c>
      <c r="K123" s="83">
        <f t="shared" ref="K123:K127" si="76">ROUND(E123*I123,2)</f>
        <v>0</v>
      </c>
      <c r="L123" s="83">
        <f t="shared" ref="L123:L127" si="77">ROUND(F123*I123,2)</f>
        <v>0</v>
      </c>
      <c r="M123" s="82">
        <f t="shared" ref="M123:M127" si="78">K123+L123</f>
        <v>0</v>
      </c>
      <c r="N123" s="82">
        <f t="shared" ref="N123:N127" si="79">J123-M123</f>
        <v>3025.25</v>
      </c>
      <c r="O123" s="84">
        <f t="shared" si="45"/>
        <v>0</v>
      </c>
    </row>
    <row r="124" s="69" customFormat="1" ht="36">
      <c r="A124" s="76" t="s">
        <v>260</v>
      </c>
      <c r="B124" s="77" t="s">
        <v>261</v>
      </c>
      <c r="C124" s="78" t="s">
        <v>34</v>
      </c>
      <c r="D124" s="79">
        <v>3</v>
      </c>
      <c r="E124" s="80"/>
      <c r="F124" s="89"/>
      <c r="G124" s="79">
        <f t="shared" si="54"/>
        <v>0</v>
      </c>
      <c r="H124" s="79">
        <f t="shared" si="55"/>
        <v>3</v>
      </c>
      <c r="I124" s="82">
        <v>592.70000000000005</v>
      </c>
      <c r="J124" s="82">
        <f t="shared" si="75"/>
        <v>1778.0999999999999</v>
      </c>
      <c r="K124" s="83">
        <f t="shared" si="76"/>
        <v>0</v>
      </c>
      <c r="L124" s="83">
        <f t="shared" si="77"/>
        <v>0</v>
      </c>
      <c r="M124" s="82">
        <f t="shared" si="78"/>
        <v>0</v>
      </c>
      <c r="N124" s="82">
        <f t="shared" si="79"/>
        <v>1778.0999999999999</v>
      </c>
      <c r="O124" s="84">
        <f t="shared" si="45"/>
        <v>0</v>
      </c>
    </row>
    <row r="125" s="69" customFormat="1" ht="72">
      <c r="A125" s="76" t="s">
        <v>262</v>
      </c>
      <c r="B125" s="77" t="s">
        <v>263</v>
      </c>
      <c r="C125" s="78" t="s">
        <v>34</v>
      </c>
      <c r="D125" s="79">
        <v>2</v>
      </c>
      <c r="E125" s="80"/>
      <c r="F125" s="89"/>
      <c r="G125" s="79">
        <f t="shared" si="54"/>
        <v>0</v>
      </c>
      <c r="H125" s="79">
        <f t="shared" si="55"/>
        <v>2</v>
      </c>
      <c r="I125" s="82">
        <v>1026.52</v>
      </c>
      <c r="J125" s="82">
        <f t="shared" si="75"/>
        <v>2053.04</v>
      </c>
      <c r="K125" s="83">
        <f t="shared" si="76"/>
        <v>0</v>
      </c>
      <c r="L125" s="83">
        <f t="shared" si="77"/>
        <v>0</v>
      </c>
      <c r="M125" s="82">
        <f t="shared" si="78"/>
        <v>0</v>
      </c>
      <c r="N125" s="82">
        <f t="shared" si="79"/>
        <v>2053.04</v>
      </c>
      <c r="O125" s="84">
        <f t="shared" si="45"/>
        <v>0</v>
      </c>
    </row>
    <row r="126" s="69" customFormat="1" ht="36">
      <c r="A126" s="76" t="s">
        <v>264</v>
      </c>
      <c r="B126" s="77" t="s">
        <v>265</v>
      </c>
      <c r="C126" s="78" t="s">
        <v>34</v>
      </c>
      <c r="D126" s="79">
        <v>1</v>
      </c>
      <c r="E126" s="80"/>
      <c r="F126" s="89"/>
      <c r="G126" s="79">
        <f t="shared" si="54"/>
        <v>0</v>
      </c>
      <c r="H126" s="79">
        <f t="shared" si="55"/>
        <v>1</v>
      </c>
      <c r="I126" s="82">
        <v>1330.3199999999999</v>
      </c>
      <c r="J126" s="82">
        <f t="shared" si="75"/>
        <v>1330.3199999999999</v>
      </c>
      <c r="K126" s="83">
        <f t="shared" si="76"/>
        <v>0</v>
      </c>
      <c r="L126" s="83">
        <f t="shared" si="77"/>
        <v>0</v>
      </c>
      <c r="M126" s="82">
        <f t="shared" si="78"/>
        <v>0</v>
      </c>
      <c r="N126" s="82">
        <f t="shared" si="79"/>
        <v>1330.3199999999999</v>
      </c>
      <c r="O126" s="84">
        <f t="shared" si="45"/>
        <v>0</v>
      </c>
    </row>
    <row r="127" s="69" customFormat="1" ht="36">
      <c r="A127" s="76" t="s">
        <v>266</v>
      </c>
      <c r="B127" s="77" t="s">
        <v>267</v>
      </c>
      <c r="C127" s="78" t="s">
        <v>34</v>
      </c>
      <c r="D127" s="79">
        <v>2</v>
      </c>
      <c r="E127" s="80"/>
      <c r="F127" s="89"/>
      <c r="G127" s="79">
        <f t="shared" si="54"/>
        <v>0</v>
      </c>
      <c r="H127" s="79">
        <f t="shared" si="55"/>
        <v>2</v>
      </c>
      <c r="I127" s="82">
        <v>1287.8599999999999</v>
      </c>
      <c r="J127" s="82">
        <f t="shared" si="75"/>
        <v>2575.7199999999998</v>
      </c>
      <c r="K127" s="83">
        <f t="shared" si="76"/>
        <v>0</v>
      </c>
      <c r="L127" s="83">
        <f t="shared" si="77"/>
        <v>0</v>
      </c>
      <c r="M127" s="82">
        <f t="shared" si="78"/>
        <v>0</v>
      </c>
      <c r="N127" s="82">
        <f t="shared" si="79"/>
        <v>2575.7199999999998</v>
      </c>
      <c r="O127" s="84">
        <f t="shared" si="45"/>
        <v>0</v>
      </c>
    </row>
    <row r="128" s="69" customFormat="1" ht="18">
      <c r="A128" s="70" t="s">
        <v>268</v>
      </c>
      <c r="B128" s="71" t="s">
        <v>269</v>
      </c>
      <c r="C128" s="72"/>
      <c r="D128" s="72"/>
      <c r="E128" s="73"/>
      <c r="F128" s="73"/>
      <c r="G128" s="73">
        <f t="shared" si="54"/>
        <v>0</v>
      </c>
      <c r="H128" s="73">
        <f t="shared" si="55"/>
        <v>0</v>
      </c>
      <c r="I128" s="72"/>
      <c r="J128" s="74">
        <f>SUM(J129:J137)</f>
        <v>5946.0200000000004</v>
      </c>
      <c r="K128" s="74">
        <f t="shared" ref="K128:N128" si="80">SUM(K129:K137)</f>
        <v>0</v>
      </c>
      <c r="L128" s="74">
        <f t="shared" si="80"/>
        <v>0</v>
      </c>
      <c r="M128" s="74">
        <f t="shared" si="80"/>
        <v>0</v>
      </c>
      <c r="N128" s="74">
        <f t="shared" si="80"/>
        <v>5946.0200000000004</v>
      </c>
      <c r="O128" s="75">
        <f t="shared" si="45"/>
        <v>0</v>
      </c>
    </row>
    <row r="129" s="69" customFormat="1" ht="72">
      <c r="A129" s="76" t="s">
        <v>270</v>
      </c>
      <c r="B129" s="77" t="s">
        <v>271</v>
      </c>
      <c r="C129" s="78" t="s">
        <v>34</v>
      </c>
      <c r="D129" s="79">
        <v>2</v>
      </c>
      <c r="E129" s="80"/>
      <c r="F129" s="89"/>
      <c r="G129" s="79">
        <f t="shared" si="54"/>
        <v>0</v>
      </c>
      <c r="H129" s="79">
        <f t="shared" si="55"/>
        <v>2</v>
      </c>
      <c r="I129" s="82">
        <v>223.36000000000001</v>
      </c>
      <c r="J129" s="82">
        <f t="shared" ref="J129:J137" si="81">ROUND(D129*I129,2)</f>
        <v>446.72000000000003</v>
      </c>
      <c r="K129" s="83">
        <f t="shared" ref="K129:K137" si="82">ROUND(E129*I129,2)</f>
        <v>0</v>
      </c>
      <c r="L129" s="83">
        <f t="shared" ref="L129:L137" si="83">ROUND(F129*I129,2)</f>
        <v>0</v>
      </c>
      <c r="M129" s="82">
        <f t="shared" ref="M129:M137" si="84">K129+L129</f>
        <v>0</v>
      </c>
      <c r="N129" s="82">
        <f t="shared" ref="N129:N137" si="85">J129-M129</f>
        <v>446.72000000000003</v>
      </c>
      <c r="O129" s="84">
        <f t="shared" si="45"/>
        <v>0</v>
      </c>
    </row>
    <row r="130" s="69" customFormat="1" ht="54">
      <c r="A130" s="76" t="s">
        <v>272</v>
      </c>
      <c r="B130" s="77" t="s">
        <v>273</v>
      </c>
      <c r="C130" s="78" t="s">
        <v>34</v>
      </c>
      <c r="D130" s="79">
        <v>2</v>
      </c>
      <c r="E130" s="80"/>
      <c r="F130" s="89"/>
      <c r="G130" s="79">
        <f t="shared" si="54"/>
        <v>0</v>
      </c>
      <c r="H130" s="79">
        <f t="shared" si="55"/>
        <v>2</v>
      </c>
      <c r="I130" s="82">
        <v>357.76999999999998</v>
      </c>
      <c r="J130" s="82">
        <f t="shared" si="81"/>
        <v>715.53999999999996</v>
      </c>
      <c r="K130" s="83">
        <f t="shared" si="82"/>
        <v>0</v>
      </c>
      <c r="L130" s="83">
        <f t="shared" si="83"/>
        <v>0</v>
      </c>
      <c r="M130" s="82">
        <f t="shared" si="84"/>
        <v>0</v>
      </c>
      <c r="N130" s="82">
        <f t="shared" si="85"/>
        <v>715.53999999999996</v>
      </c>
      <c r="O130" s="84">
        <f t="shared" si="45"/>
        <v>0</v>
      </c>
    </row>
    <row r="131" s="69" customFormat="1" ht="36">
      <c r="A131" s="76" t="s">
        <v>274</v>
      </c>
      <c r="B131" s="77" t="s">
        <v>275</v>
      </c>
      <c r="C131" s="78" t="s">
        <v>34</v>
      </c>
      <c r="D131" s="79">
        <v>2</v>
      </c>
      <c r="E131" s="80"/>
      <c r="F131" s="89"/>
      <c r="G131" s="79">
        <f t="shared" si="54"/>
        <v>0</v>
      </c>
      <c r="H131" s="79">
        <f t="shared" si="55"/>
        <v>2</v>
      </c>
      <c r="I131" s="82">
        <v>343.79000000000002</v>
      </c>
      <c r="J131" s="82">
        <f t="shared" si="81"/>
        <v>687.58000000000004</v>
      </c>
      <c r="K131" s="83">
        <f t="shared" si="82"/>
        <v>0</v>
      </c>
      <c r="L131" s="83">
        <f t="shared" si="83"/>
        <v>0</v>
      </c>
      <c r="M131" s="82">
        <f t="shared" si="84"/>
        <v>0</v>
      </c>
      <c r="N131" s="82">
        <f t="shared" si="85"/>
        <v>687.58000000000004</v>
      </c>
      <c r="O131" s="84">
        <f t="shared" si="45"/>
        <v>0</v>
      </c>
    </row>
    <row r="132" s="69" customFormat="1" ht="54">
      <c r="A132" s="76" t="s">
        <v>276</v>
      </c>
      <c r="B132" s="77" t="s">
        <v>277</v>
      </c>
      <c r="C132" s="78" t="s">
        <v>34</v>
      </c>
      <c r="D132" s="79">
        <v>4</v>
      </c>
      <c r="E132" s="80"/>
      <c r="F132" s="89"/>
      <c r="G132" s="79">
        <f t="shared" si="54"/>
        <v>0</v>
      </c>
      <c r="H132" s="79">
        <f t="shared" si="55"/>
        <v>4</v>
      </c>
      <c r="I132" s="82">
        <v>419.49000000000001</v>
      </c>
      <c r="J132" s="82">
        <f t="shared" si="81"/>
        <v>1677.96</v>
      </c>
      <c r="K132" s="83">
        <f t="shared" si="82"/>
        <v>0</v>
      </c>
      <c r="L132" s="83">
        <f t="shared" si="83"/>
        <v>0</v>
      </c>
      <c r="M132" s="82">
        <f t="shared" si="84"/>
        <v>0</v>
      </c>
      <c r="N132" s="82">
        <f t="shared" si="85"/>
        <v>1677.96</v>
      </c>
      <c r="O132" s="84">
        <f t="shared" si="45"/>
        <v>0</v>
      </c>
    </row>
    <row r="133" s="69" customFormat="1" ht="56.25" customHeight="1">
      <c r="A133" s="76" t="s">
        <v>278</v>
      </c>
      <c r="B133" s="77" t="s">
        <v>279</v>
      </c>
      <c r="C133" s="78" t="s">
        <v>34</v>
      </c>
      <c r="D133" s="79">
        <v>4</v>
      </c>
      <c r="E133" s="80"/>
      <c r="F133" s="89"/>
      <c r="G133" s="79">
        <f t="shared" si="54"/>
        <v>0</v>
      </c>
      <c r="H133" s="79">
        <f t="shared" si="55"/>
        <v>4</v>
      </c>
      <c r="I133" s="82">
        <v>75.980000000000004</v>
      </c>
      <c r="J133" s="82">
        <f t="shared" si="81"/>
        <v>303.92000000000002</v>
      </c>
      <c r="K133" s="83">
        <f t="shared" si="82"/>
        <v>0</v>
      </c>
      <c r="L133" s="83">
        <f t="shared" si="83"/>
        <v>0</v>
      </c>
      <c r="M133" s="82">
        <f t="shared" si="84"/>
        <v>0</v>
      </c>
      <c r="N133" s="82">
        <f t="shared" si="85"/>
        <v>303.92000000000002</v>
      </c>
      <c r="O133" s="84">
        <f t="shared" si="45"/>
        <v>0</v>
      </c>
    </row>
    <row r="134" s="69" customFormat="1" ht="18">
      <c r="A134" s="76" t="s">
        <v>280</v>
      </c>
      <c r="B134" s="77" t="s">
        <v>281</v>
      </c>
      <c r="C134" s="78" t="s">
        <v>34</v>
      </c>
      <c r="D134" s="79">
        <v>4</v>
      </c>
      <c r="E134" s="80"/>
      <c r="F134" s="89"/>
      <c r="G134" s="79">
        <f t="shared" si="54"/>
        <v>0</v>
      </c>
      <c r="H134" s="79">
        <f t="shared" si="55"/>
        <v>4</v>
      </c>
      <c r="I134" s="82">
        <v>48.460000000000001</v>
      </c>
      <c r="J134" s="82">
        <f t="shared" si="81"/>
        <v>193.84</v>
      </c>
      <c r="K134" s="83">
        <f t="shared" si="82"/>
        <v>0</v>
      </c>
      <c r="L134" s="83">
        <f t="shared" si="83"/>
        <v>0</v>
      </c>
      <c r="M134" s="82">
        <f t="shared" si="84"/>
        <v>0</v>
      </c>
      <c r="N134" s="82">
        <f t="shared" si="85"/>
        <v>193.84</v>
      </c>
      <c r="O134" s="84">
        <f t="shared" si="45"/>
        <v>0</v>
      </c>
    </row>
    <row r="135" s="69" customFormat="1" ht="18">
      <c r="A135" s="76" t="s">
        <v>282</v>
      </c>
      <c r="B135" s="77" t="s">
        <v>283</v>
      </c>
      <c r="C135" s="78" t="s">
        <v>34</v>
      </c>
      <c r="D135" s="79">
        <v>4</v>
      </c>
      <c r="E135" s="80"/>
      <c r="F135" s="89"/>
      <c r="G135" s="79">
        <f t="shared" si="54"/>
        <v>0</v>
      </c>
      <c r="H135" s="79">
        <f t="shared" si="55"/>
        <v>4</v>
      </c>
      <c r="I135" s="82">
        <v>71.939999999999998</v>
      </c>
      <c r="J135" s="82">
        <f t="shared" si="81"/>
        <v>287.75999999999999</v>
      </c>
      <c r="K135" s="83">
        <f t="shared" si="82"/>
        <v>0</v>
      </c>
      <c r="L135" s="83">
        <f t="shared" si="83"/>
        <v>0</v>
      </c>
      <c r="M135" s="82">
        <f t="shared" si="84"/>
        <v>0</v>
      </c>
      <c r="N135" s="82">
        <f t="shared" si="85"/>
        <v>287.75999999999999</v>
      </c>
      <c r="O135" s="84">
        <f t="shared" ref="O135:O198" si="86">TRUNC(M135/J135*100,2)</f>
        <v>0</v>
      </c>
    </row>
    <row r="136" s="69" customFormat="1" ht="72">
      <c r="A136" s="76" t="s">
        <v>284</v>
      </c>
      <c r="B136" s="77" t="s">
        <v>285</v>
      </c>
      <c r="C136" s="78" t="s">
        <v>34</v>
      </c>
      <c r="D136" s="79">
        <v>1</v>
      </c>
      <c r="E136" s="80"/>
      <c r="F136" s="89"/>
      <c r="G136" s="79">
        <f t="shared" si="54"/>
        <v>0</v>
      </c>
      <c r="H136" s="79">
        <f t="shared" si="55"/>
        <v>1</v>
      </c>
      <c r="I136" s="82">
        <v>883.78999999999996</v>
      </c>
      <c r="J136" s="82">
        <f t="shared" si="81"/>
        <v>883.78999999999996</v>
      </c>
      <c r="K136" s="83">
        <f t="shared" si="82"/>
        <v>0</v>
      </c>
      <c r="L136" s="83">
        <f t="shared" si="83"/>
        <v>0</v>
      </c>
      <c r="M136" s="82">
        <f t="shared" si="84"/>
        <v>0</v>
      </c>
      <c r="N136" s="82">
        <f t="shared" si="85"/>
        <v>883.78999999999996</v>
      </c>
      <c r="O136" s="84">
        <f t="shared" si="86"/>
        <v>0</v>
      </c>
    </row>
    <row r="137" s="69" customFormat="1" ht="54">
      <c r="A137" s="76" t="s">
        <v>286</v>
      </c>
      <c r="B137" s="77" t="s">
        <v>287</v>
      </c>
      <c r="C137" s="78" t="s">
        <v>34</v>
      </c>
      <c r="D137" s="79">
        <v>1</v>
      </c>
      <c r="E137" s="80"/>
      <c r="F137" s="89"/>
      <c r="G137" s="79">
        <f t="shared" si="54"/>
        <v>0</v>
      </c>
      <c r="H137" s="79">
        <f t="shared" si="55"/>
        <v>1</v>
      </c>
      <c r="I137" s="82">
        <v>748.90999999999997</v>
      </c>
      <c r="J137" s="82">
        <f t="shared" si="81"/>
        <v>748.90999999999997</v>
      </c>
      <c r="K137" s="83">
        <f t="shared" si="82"/>
        <v>0</v>
      </c>
      <c r="L137" s="83">
        <f t="shared" si="83"/>
        <v>0</v>
      </c>
      <c r="M137" s="82">
        <f t="shared" si="84"/>
        <v>0</v>
      </c>
      <c r="N137" s="82">
        <f t="shared" si="85"/>
        <v>748.90999999999997</v>
      </c>
      <c r="O137" s="84">
        <f t="shared" si="86"/>
        <v>0</v>
      </c>
    </row>
    <row r="138" s="69" customFormat="1" ht="18">
      <c r="A138" s="70" t="s">
        <v>288</v>
      </c>
      <c r="B138" s="71" t="s">
        <v>289</v>
      </c>
      <c r="C138" s="72"/>
      <c r="D138" s="72"/>
      <c r="E138" s="73"/>
      <c r="F138" s="73"/>
      <c r="G138" s="73">
        <f t="shared" si="54"/>
        <v>0</v>
      </c>
      <c r="H138" s="73">
        <f t="shared" si="55"/>
        <v>0</v>
      </c>
      <c r="I138" s="72"/>
      <c r="J138" s="74">
        <f>SUM(J139:J144)</f>
        <v>5839.3399999999992</v>
      </c>
      <c r="K138" s="74">
        <f t="shared" ref="K138:N138" si="87">SUM(K139:K144)</f>
        <v>0</v>
      </c>
      <c r="L138" s="74">
        <f t="shared" si="87"/>
        <v>0</v>
      </c>
      <c r="M138" s="74">
        <f t="shared" si="87"/>
        <v>0</v>
      </c>
      <c r="N138" s="74">
        <f t="shared" si="87"/>
        <v>5839.3399999999992</v>
      </c>
      <c r="O138" s="75">
        <f t="shared" si="86"/>
        <v>0</v>
      </c>
    </row>
    <row r="139" s="69" customFormat="1" ht="36">
      <c r="A139" s="76" t="s">
        <v>290</v>
      </c>
      <c r="B139" s="77" t="s">
        <v>291</v>
      </c>
      <c r="C139" s="78" t="s">
        <v>96</v>
      </c>
      <c r="D139" s="79">
        <v>8.25</v>
      </c>
      <c r="E139" s="80"/>
      <c r="F139" s="89"/>
      <c r="G139" s="79">
        <f t="shared" si="54"/>
        <v>0</v>
      </c>
      <c r="H139" s="79">
        <f t="shared" si="55"/>
        <v>8.25</v>
      </c>
      <c r="I139" s="82">
        <v>134.66999999999999</v>
      </c>
      <c r="J139" s="82">
        <f t="shared" ref="J139:J149" si="88">ROUND(D139*I139,2)</f>
        <v>1111.03</v>
      </c>
      <c r="K139" s="83">
        <f t="shared" ref="K139:K144" si="89">ROUND(E139*I139,2)</f>
        <v>0</v>
      </c>
      <c r="L139" s="83">
        <f t="shared" ref="L139:L144" si="90">ROUND(F139*I139,2)</f>
        <v>0</v>
      </c>
      <c r="M139" s="82">
        <f t="shared" ref="M139:M144" si="91">K139+L139</f>
        <v>0</v>
      </c>
      <c r="N139" s="82">
        <f t="shared" ref="N139:N144" si="92">J139-M139</f>
        <v>1111.03</v>
      </c>
      <c r="O139" s="84">
        <f t="shared" si="86"/>
        <v>0</v>
      </c>
    </row>
    <row r="140" s="69" customFormat="1" ht="36">
      <c r="A140" s="76" t="s">
        <v>292</v>
      </c>
      <c r="B140" s="77" t="s">
        <v>293</v>
      </c>
      <c r="C140" s="78" t="s">
        <v>96</v>
      </c>
      <c r="D140" s="79">
        <v>11.539999999999999</v>
      </c>
      <c r="E140" s="80"/>
      <c r="F140" s="89"/>
      <c r="G140" s="79">
        <f t="shared" si="54"/>
        <v>0</v>
      </c>
      <c r="H140" s="79">
        <f t="shared" si="55"/>
        <v>11.539999999999999</v>
      </c>
      <c r="I140" s="82">
        <v>144.55000000000001</v>
      </c>
      <c r="J140" s="82">
        <f t="shared" si="88"/>
        <v>1668.1099999999999</v>
      </c>
      <c r="K140" s="83">
        <f t="shared" si="89"/>
        <v>0</v>
      </c>
      <c r="L140" s="83">
        <f t="shared" si="90"/>
        <v>0</v>
      </c>
      <c r="M140" s="82">
        <f t="shared" si="91"/>
        <v>0</v>
      </c>
      <c r="N140" s="82">
        <f t="shared" si="92"/>
        <v>1668.1099999999999</v>
      </c>
      <c r="O140" s="84">
        <f t="shared" si="86"/>
        <v>0</v>
      </c>
    </row>
    <row r="141" s="69" customFormat="1" ht="36">
      <c r="A141" s="76" t="s">
        <v>294</v>
      </c>
      <c r="B141" s="77" t="s">
        <v>295</v>
      </c>
      <c r="C141" s="78" t="s">
        <v>34</v>
      </c>
      <c r="D141" s="79">
        <v>2</v>
      </c>
      <c r="E141" s="80"/>
      <c r="F141" s="89"/>
      <c r="G141" s="79">
        <f t="shared" si="54"/>
        <v>0</v>
      </c>
      <c r="H141" s="79">
        <f t="shared" si="55"/>
        <v>2</v>
      </c>
      <c r="I141" s="82">
        <v>748.64999999999998</v>
      </c>
      <c r="J141" s="82">
        <f t="shared" si="88"/>
        <v>1497.3</v>
      </c>
      <c r="K141" s="83">
        <f t="shared" si="89"/>
        <v>0</v>
      </c>
      <c r="L141" s="83">
        <f t="shared" si="90"/>
        <v>0</v>
      </c>
      <c r="M141" s="82">
        <f t="shared" si="91"/>
        <v>0</v>
      </c>
      <c r="N141" s="82">
        <f t="shared" si="92"/>
        <v>1497.3</v>
      </c>
      <c r="O141" s="84">
        <f t="shared" si="86"/>
        <v>0</v>
      </c>
    </row>
    <row r="142" s="69" customFormat="1" ht="36">
      <c r="A142" s="76" t="s">
        <v>296</v>
      </c>
      <c r="B142" s="77" t="s">
        <v>297</v>
      </c>
      <c r="C142" s="78" t="s">
        <v>34</v>
      </c>
      <c r="D142" s="79">
        <v>4</v>
      </c>
      <c r="E142" s="80"/>
      <c r="F142" s="89"/>
      <c r="G142" s="79">
        <f t="shared" si="54"/>
        <v>0</v>
      </c>
      <c r="H142" s="79">
        <f t="shared" si="55"/>
        <v>4</v>
      </c>
      <c r="I142" s="82">
        <v>100.7</v>
      </c>
      <c r="J142" s="82">
        <f t="shared" si="88"/>
        <v>402.80000000000001</v>
      </c>
      <c r="K142" s="83">
        <f t="shared" si="89"/>
        <v>0</v>
      </c>
      <c r="L142" s="83">
        <f t="shared" si="90"/>
        <v>0</v>
      </c>
      <c r="M142" s="82">
        <f t="shared" si="91"/>
        <v>0</v>
      </c>
      <c r="N142" s="82">
        <f t="shared" si="92"/>
        <v>402.80000000000001</v>
      </c>
      <c r="O142" s="84">
        <f t="shared" si="86"/>
        <v>0</v>
      </c>
    </row>
    <row r="143" s="69" customFormat="1" ht="36">
      <c r="A143" s="76" t="s">
        <v>298</v>
      </c>
      <c r="B143" s="77" t="s">
        <v>299</v>
      </c>
      <c r="C143" s="78" t="s">
        <v>34</v>
      </c>
      <c r="D143" s="79">
        <v>4</v>
      </c>
      <c r="E143" s="80"/>
      <c r="F143" s="89"/>
      <c r="G143" s="79">
        <f t="shared" si="54"/>
        <v>0</v>
      </c>
      <c r="H143" s="79">
        <f t="shared" si="55"/>
        <v>4</v>
      </c>
      <c r="I143" s="82">
        <v>193.34999999999999</v>
      </c>
      <c r="J143" s="82">
        <f t="shared" si="88"/>
        <v>773.39999999999998</v>
      </c>
      <c r="K143" s="83">
        <f t="shared" si="89"/>
        <v>0</v>
      </c>
      <c r="L143" s="83">
        <f t="shared" si="90"/>
        <v>0</v>
      </c>
      <c r="M143" s="82">
        <f t="shared" si="91"/>
        <v>0</v>
      </c>
      <c r="N143" s="82">
        <f t="shared" si="92"/>
        <v>773.39999999999998</v>
      </c>
      <c r="O143" s="84">
        <f t="shared" si="86"/>
        <v>0</v>
      </c>
    </row>
    <row r="144" s="69" customFormat="1" ht="36">
      <c r="A144" s="76" t="s">
        <v>300</v>
      </c>
      <c r="B144" s="77" t="s">
        <v>301</v>
      </c>
      <c r="C144" s="78" t="s">
        <v>34</v>
      </c>
      <c r="D144" s="79">
        <v>2</v>
      </c>
      <c r="E144" s="80"/>
      <c r="F144" s="89"/>
      <c r="G144" s="79">
        <f t="shared" si="54"/>
        <v>0</v>
      </c>
      <c r="H144" s="79">
        <f t="shared" si="55"/>
        <v>2</v>
      </c>
      <c r="I144" s="82">
        <v>193.34999999999999</v>
      </c>
      <c r="J144" s="82">
        <f t="shared" si="88"/>
        <v>386.69999999999999</v>
      </c>
      <c r="K144" s="83">
        <f t="shared" si="89"/>
        <v>0</v>
      </c>
      <c r="L144" s="83">
        <f t="shared" si="90"/>
        <v>0</v>
      </c>
      <c r="M144" s="82">
        <f t="shared" si="91"/>
        <v>0</v>
      </c>
      <c r="N144" s="82">
        <f t="shared" si="92"/>
        <v>386.69999999999999</v>
      </c>
      <c r="O144" s="84">
        <f t="shared" si="86"/>
        <v>0</v>
      </c>
    </row>
    <row r="145" s="69" customFormat="1" ht="18">
      <c r="A145" s="70" t="s">
        <v>302</v>
      </c>
      <c r="B145" s="71" t="s">
        <v>303</v>
      </c>
      <c r="C145" s="72"/>
      <c r="D145" s="72"/>
      <c r="E145" s="73"/>
      <c r="F145" s="73"/>
      <c r="G145" s="73"/>
      <c r="H145" s="73"/>
      <c r="I145" s="72"/>
      <c r="J145" s="74">
        <f>SUM(J146:J149)</f>
        <v>1922.0900000000001</v>
      </c>
      <c r="K145" s="74">
        <f t="shared" ref="K145:N145" si="93">SUM(K146:K149)</f>
        <v>0</v>
      </c>
      <c r="L145" s="74">
        <f t="shared" si="93"/>
        <v>0</v>
      </c>
      <c r="M145" s="74">
        <f t="shared" si="93"/>
        <v>0</v>
      </c>
      <c r="N145" s="74">
        <f t="shared" si="93"/>
        <v>1922.0900000000001</v>
      </c>
      <c r="O145" s="75">
        <f t="shared" si="86"/>
        <v>0</v>
      </c>
    </row>
    <row r="146" s="69" customFormat="1" ht="18">
      <c r="A146" s="76" t="s">
        <v>304</v>
      </c>
      <c r="B146" s="77" t="s">
        <v>305</v>
      </c>
      <c r="C146" s="78" t="s">
        <v>96</v>
      </c>
      <c r="D146" s="79">
        <v>14.390000000000001</v>
      </c>
      <c r="E146" s="80"/>
      <c r="F146" s="89"/>
      <c r="G146" s="79">
        <f t="shared" si="54"/>
        <v>0</v>
      </c>
      <c r="H146" s="79">
        <f t="shared" si="55"/>
        <v>14.390000000000001</v>
      </c>
      <c r="I146" s="82">
        <v>72.370000000000005</v>
      </c>
      <c r="J146" s="82">
        <f>ROUND(D146*I146,2)</f>
        <v>1041.4000000000001</v>
      </c>
      <c r="K146" s="83">
        <f t="shared" ref="K146:K149" si="94">ROUND(E146*I146,2)</f>
        <v>0</v>
      </c>
      <c r="L146" s="83">
        <f t="shared" ref="L146:L149" si="95">ROUND(F146*I146,2)</f>
        <v>0</v>
      </c>
      <c r="M146" s="82">
        <f t="shared" ref="M146:M149" si="96">K146+L146</f>
        <v>0</v>
      </c>
      <c r="N146" s="82">
        <f t="shared" ref="N146:N149" si="97">J146-M146</f>
        <v>1041.4000000000001</v>
      </c>
      <c r="O146" s="84">
        <f t="shared" si="86"/>
        <v>0</v>
      </c>
    </row>
    <row r="147" s="69" customFormat="1" ht="18">
      <c r="A147" s="76" t="s">
        <v>306</v>
      </c>
      <c r="B147" s="77" t="s">
        <v>307</v>
      </c>
      <c r="C147" s="78" t="s">
        <v>31</v>
      </c>
      <c r="D147" s="79">
        <v>0.95999999999999996</v>
      </c>
      <c r="E147" s="80"/>
      <c r="F147" s="89"/>
      <c r="G147" s="79">
        <f t="shared" si="54"/>
        <v>0</v>
      </c>
      <c r="H147" s="79">
        <f t="shared" si="55"/>
        <v>0.95999999999999996</v>
      </c>
      <c r="I147" s="82">
        <v>467.62</v>
      </c>
      <c r="J147" s="82">
        <f t="shared" si="88"/>
        <v>448.92000000000002</v>
      </c>
      <c r="K147" s="83">
        <f t="shared" si="94"/>
        <v>0</v>
      </c>
      <c r="L147" s="83">
        <f t="shared" si="95"/>
        <v>0</v>
      </c>
      <c r="M147" s="82">
        <f t="shared" si="96"/>
        <v>0</v>
      </c>
      <c r="N147" s="82">
        <f t="shared" si="97"/>
        <v>448.92000000000002</v>
      </c>
      <c r="O147" s="84">
        <f t="shared" si="86"/>
        <v>0</v>
      </c>
    </row>
    <row r="148" s="69" customFormat="1" ht="54">
      <c r="A148" s="76" t="s">
        <v>308</v>
      </c>
      <c r="B148" s="77" t="s">
        <v>309</v>
      </c>
      <c r="C148" s="78" t="s">
        <v>96</v>
      </c>
      <c r="D148" s="79">
        <v>2.2000000000000002</v>
      </c>
      <c r="E148" s="80"/>
      <c r="F148" s="89"/>
      <c r="G148" s="79">
        <f t="shared" si="54"/>
        <v>0</v>
      </c>
      <c r="H148" s="79">
        <f t="shared" si="55"/>
        <v>2.2000000000000002</v>
      </c>
      <c r="I148" s="82">
        <v>62.920000000000002</v>
      </c>
      <c r="J148" s="82">
        <f t="shared" si="88"/>
        <v>138.41999999999999</v>
      </c>
      <c r="K148" s="83">
        <f t="shared" si="94"/>
        <v>0</v>
      </c>
      <c r="L148" s="83">
        <f t="shared" si="95"/>
        <v>0</v>
      </c>
      <c r="M148" s="82">
        <f t="shared" si="96"/>
        <v>0</v>
      </c>
      <c r="N148" s="82">
        <f t="shared" si="97"/>
        <v>138.41999999999999</v>
      </c>
      <c r="O148" s="84">
        <f t="shared" si="86"/>
        <v>0</v>
      </c>
    </row>
    <row r="149" s="69" customFormat="1" ht="36">
      <c r="A149" s="76" t="s">
        <v>310</v>
      </c>
      <c r="B149" s="77" t="s">
        <v>311</v>
      </c>
      <c r="C149" s="78" t="s">
        <v>96</v>
      </c>
      <c r="D149" s="79">
        <v>2.2000000000000002</v>
      </c>
      <c r="E149" s="80"/>
      <c r="F149" s="89"/>
      <c r="G149" s="79">
        <f t="shared" si="54"/>
        <v>0</v>
      </c>
      <c r="H149" s="79">
        <f t="shared" si="55"/>
        <v>2.2000000000000002</v>
      </c>
      <c r="I149" s="82">
        <v>133.34</v>
      </c>
      <c r="J149" s="82">
        <f t="shared" si="88"/>
        <v>293.35000000000002</v>
      </c>
      <c r="K149" s="83">
        <f t="shared" si="94"/>
        <v>0</v>
      </c>
      <c r="L149" s="83">
        <f t="shared" si="95"/>
        <v>0</v>
      </c>
      <c r="M149" s="82">
        <f t="shared" si="96"/>
        <v>0</v>
      </c>
      <c r="N149" s="82">
        <f t="shared" si="97"/>
        <v>293.35000000000002</v>
      </c>
      <c r="O149" s="84">
        <f t="shared" si="86"/>
        <v>0</v>
      </c>
    </row>
    <row r="150" s="69" customFormat="1" ht="18">
      <c r="A150" s="90" t="s">
        <v>312</v>
      </c>
      <c r="B150" s="91" t="s">
        <v>313</v>
      </c>
      <c r="C150" s="92"/>
      <c r="D150" s="92"/>
      <c r="E150" s="93"/>
      <c r="F150" s="93"/>
      <c r="G150" s="93"/>
      <c r="H150" s="93"/>
      <c r="I150" s="92"/>
      <c r="J150" s="94"/>
      <c r="K150" s="94"/>
      <c r="L150" s="94"/>
      <c r="M150" s="94"/>
      <c r="N150" s="94"/>
      <c r="O150" s="95"/>
    </row>
    <row r="151" s="69" customFormat="1" ht="18">
      <c r="A151" s="70" t="s">
        <v>314</v>
      </c>
      <c r="B151" s="71" t="s">
        <v>315</v>
      </c>
      <c r="C151" s="72"/>
      <c r="D151" s="72"/>
      <c r="E151" s="73"/>
      <c r="F151" s="73"/>
      <c r="G151" s="73">
        <f t="shared" si="54"/>
        <v>0</v>
      </c>
      <c r="H151" s="73">
        <f t="shared" si="55"/>
        <v>0</v>
      </c>
      <c r="I151" s="72"/>
      <c r="J151" s="74">
        <f>SUM(J152:J155)</f>
        <v>9795.6599999999999</v>
      </c>
      <c r="K151" s="74">
        <f t="shared" ref="K151:N151" si="98">SUM(K152:K155)</f>
        <v>0</v>
      </c>
      <c r="L151" s="74">
        <f t="shared" si="98"/>
        <v>0</v>
      </c>
      <c r="M151" s="74">
        <f t="shared" si="98"/>
        <v>0</v>
      </c>
      <c r="N151" s="74">
        <f t="shared" si="98"/>
        <v>9795.6599999999999</v>
      </c>
      <c r="O151" s="75">
        <f t="shared" si="86"/>
        <v>0</v>
      </c>
    </row>
    <row r="152" s="69" customFormat="1" ht="18">
      <c r="A152" s="76" t="s">
        <v>316</v>
      </c>
      <c r="B152" s="77" t="s">
        <v>317</v>
      </c>
      <c r="C152" s="78" t="s">
        <v>96</v>
      </c>
      <c r="D152" s="79">
        <v>993</v>
      </c>
      <c r="E152" s="80"/>
      <c r="F152" s="89"/>
      <c r="G152" s="79">
        <f t="shared" si="54"/>
        <v>0</v>
      </c>
      <c r="H152" s="79">
        <f t="shared" si="55"/>
        <v>993</v>
      </c>
      <c r="I152" s="82">
        <v>6.0800000000000001</v>
      </c>
      <c r="J152" s="82">
        <f t="shared" ref="J152:J155" si="99">ROUND(D152*I152,2)</f>
        <v>6037.4399999999996</v>
      </c>
      <c r="K152" s="83">
        <f t="shared" ref="K152:K155" si="100">ROUND(E152*I152,2)</f>
        <v>0</v>
      </c>
      <c r="L152" s="83">
        <f t="shared" ref="L152:L155" si="101">ROUND(F152*I152,2)</f>
        <v>0</v>
      </c>
      <c r="M152" s="82">
        <f t="shared" ref="M152:M155" si="102">K152+L152</f>
        <v>0</v>
      </c>
      <c r="N152" s="82">
        <f t="shared" ref="N152:N155" si="103">J152-M152</f>
        <v>6037.4399999999996</v>
      </c>
      <c r="O152" s="84">
        <f t="shared" si="86"/>
        <v>0</v>
      </c>
    </row>
    <row r="153" s="69" customFormat="1" ht="18">
      <c r="A153" s="76" t="s">
        <v>318</v>
      </c>
      <c r="B153" s="77" t="s">
        <v>319</v>
      </c>
      <c r="C153" s="78" t="s">
        <v>96</v>
      </c>
      <c r="D153" s="79">
        <v>120</v>
      </c>
      <c r="E153" s="80"/>
      <c r="F153" s="89"/>
      <c r="G153" s="79">
        <f t="shared" si="54"/>
        <v>0</v>
      </c>
      <c r="H153" s="79">
        <f t="shared" si="55"/>
        <v>120</v>
      </c>
      <c r="I153" s="82">
        <v>7.2300000000000004</v>
      </c>
      <c r="J153" s="82">
        <f t="shared" si="99"/>
        <v>867.60000000000002</v>
      </c>
      <c r="K153" s="83">
        <f t="shared" si="100"/>
        <v>0</v>
      </c>
      <c r="L153" s="83">
        <f t="shared" si="101"/>
        <v>0</v>
      </c>
      <c r="M153" s="82">
        <f t="shared" si="102"/>
        <v>0</v>
      </c>
      <c r="N153" s="82">
        <f t="shared" si="103"/>
        <v>867.60000000000002</v>
      </c>
      <c r="O153" s="84">
        <f t="shared" si="86"/>
        <v>0</v>
      </c>
    </row>
    <row r="154" s="69" customFormat="1" ht="18">
      <c r="A154" s="76" t="s">
        <v>320</v>
      </c>
      <c r="B154" s="77" t="s">
        <v>321</v>
      </c>
      <c r="C154" s="78" t="s">
        <v>96</v>
      </c>
      <c r="D154" s="79">
        <v>253</v>
      </c>
      <c r="E154" s="80"/>
      <c r="F154" s="89"/>
      <c r="G154" s="79">
        <f t="shared" si="54"/>
        <v>0</v>
      </c>
      <c r="H154" s="79">
        <f t="shared" si="55"/>
        <v>253</v>
      </c>
      <c r="I154" s="82">
        <v>10.74</v>
      </c>
      <c r="J154" s="82">
        <f t="shared" si="99"/>
        <v>2717.2199999999998</v>
      </c>
      <c r="K154" s="83">
        <f t="shared" si="100"/>
        <v>0</v>
      </c>
      <c r="L154" s="83">
        <f t="shared" si="101"/>
        <v>0</v>
      </c>
      <c r="M154" s="82">
        <f t="shared" si="102"/>
        <v>0</v>
      </c>
      <c r="N154" s="82">
        <f t="shared" si="103"/>
        <v>2717.2199999999998</v>
      </c>
      <c r="O154" s="84">
        <f t="shared" si="86"/>
        <v>0</v>
      </c>
    </row>
    <row r="155" s="69" customFormat="1" ht="18">
      <c r="A155" s="76" t="s">
        <v>322</v>
      </c>
      <c r="B155" s="77" t="s">
        <v>323</v>
      </c>
      <c r="C155" s="78" t="s">
        <v>96</v>
      </c>
      <c r="D155" s="79">
        <v>12</v>
      </c>
      <c r="E155" s="80"/>
      <c r="F155" s="89"/>
      <c r="G155" s="79">
        <f t="shared" si="54"/>
        <v>0</v>
      </c>
      <c r="H155" s="79">
        <f t="shared" si="55"/>
        <v>12</v>
      </c>
      <c r="I155" s="82">
        <v>14.449999999999999</v>
      </c>
      <c r="J155" s="82">
        <f t="shared" si="99"/>
        <v>173.40000000000001</v>
      </c>
      <c r="K155" s="83">
        <f t="shared" si="100"/>
        <v>0</v>
      </c>
      <c r="L155" s="83">
        <f t="shared" si="101"/>
        <v>0</v>
      </c>
      <c r="M155" s="82">
        <f t="shared" si="102"/>
        <v>0</v>
      </c>
      <c r="N155" s="82">
        <f t="shared" si="103"/>
        <v>173.40000000000001</v>
      </c>
      <c r="O155" s="84">
        <f t="shared" si="86"/>
        <v>0</v>
      </c>
    </row>
    <row r="156" s="69" customFormat="1" ht="18">
      <c r="A156" s="70" t="s">
        <v>324</v>
      </c>
      <c r="B156" s="71" t="s">
        <v>325</v>
      </c>
      <c r="C156" s="72"/>
      <c r="D156" s="72"/>
      <c r="E156" s="73"/>
      <c r="F156" s="73"/>
      <c r="G156" s="73"/>
      <c r="H156" s="73"/>
      <c r="I156" s="72"/>
      <c r="J156" s="74">
        <f>SUM(J157:J165)</f>
        <v>450.22000000000003</v>
      </c>
      <c r="K156" s="74">
        <f t="shared" ref="K156:N156" si="104">SUM(K157:K165)</f>
        <v>0</v>
      </c>
      <c r="L156" s="74">
        <f t="shared" si="104"/>
        <v>0</v>
      </c>
      <c r="M156" s="74">
        <f t="shared" si="104"/>
        <v>0</v>
      </c>
      <c r="N156" s="74">
        <f t="shared" si="104"/>
        <v>450.22000000000003</v>
      </c>
      <c r="O156" s="75">
        <f t="shared" si="86"/>
        <v>0</v>
      </c>
    </row>
    <row r="157" s="69" customFormat="1" ht="36">
      <c r="A157" s="76" t="s">
        <v>326</v>
      </c>
      <c r="B157" s="77" t="s">
        <v>327</v>
      </c>
      <c r="C157" s="78" t="s">
        <v>34</v>
      </c>
      <c r="D157" s="79">
        <v>2</v>
      </c>
      <c r="E157" s="80"/>
      <c r="F157" s="89"/>
      <c r="G157" s="79">
        <f t="shared" si="54"/>
        <v>0</v>
      </c>
      <c r="H157" s="79">
        <f t="shared" si="55"/>
        <v>2</v>
      </c>
      <c r="I157" s="82">
        <v>20.030000000000001</v>
      </c>
      <c r="J157" s="82">
        <f t="shared" ref="J157:J165" si="105">ROUND(D157*I157,2)</f>
        <v>40.060000000000002</v>
      </c>
      <c r="K157" s="83">
        <f t="shared" ref="K157:K165" si="106">ROUND(E157*I157,2)</f>
        <v>0</v>
      </c>
      <c r="L157" s="83">
        <f t="shared" ref="L157:L165" si="107">ROUND(F157*I157,2)</f>
        <v>0</v>
      </c>
      <c r="M157" s="82">
        <f t="shared" ref="M157:M165" si="108">K157+L157</f>
        <v>0</v>
      </c>
      <c r="N157" s="82">
        <f t="shared" ref="N157:N165" si="109">J157-M157</f>
        <v>40.060000000000002</v>
      </c>
      <c r="O157" s="84">
        <f t="shared" si="86"/>
        <v>0</v>
      </c>
    </row>
    <row r="158" s="69" customFormat="1" ht="36">
      <c r="A158" s="76" t="s">
        <v>328</v>
      </c>
      <c r="B158" s="77" t="s">
        <v>329</v>
      </c>
      <c r="C158" s="78" t="s">
        <v>34</v>
      </c>
      <c r="D158" s="79">
        <v>5</v>
      </c>
      <c r="E158" s="80"/>
      <c r="F158" s="89"/>
      <c r="G158" s="79">
        <f t="shared" si="54"/>
        <v>0</v>
      </c>
      <c r="H158" s="79">
        <f t="shared" si="55"/>
        <v>5</v>
      </c>
      <c r="I158" s="82">
        <v>12.76</v>
      </c>
      <c r="J158" s="82">
        <f t="shared" si="105"/>
        <v>63.799999999999997</v>
      </c>
      <c r="K158" s="83">
        <f t="shared" si="106"/>
        <v>0</v>
      </c>
      <c r="L158" s="83">
        <f t="shared" si="107"/>
        <v>0</v>
      </c>
      <c r="M158" s="82">
        <f t="shared" si="108"/>
        <v>0</v>
      </c>
      <c r="N158" s="82">
        <f t="shared" si="109"/>
        <v>63.799999999999997</v>
      </c>
      <c r="O158" s="84">
        <f t="shared" si="86"/>
        <v>0</v>
      </c>
    </row>
    <row r="159" s="69" customFormat="1" ht="36">
      <c r="A159" s="76" t="s">
        <v>330</v>
      </c>
      <c r="B159" s="77" t="s">
        <v>331</v>
      </c>
      <c r="C159" s="78" t="s">
        <v>34</v>
      </c>
      <c r="D159" s="79">
        <v>1</v>
      </c>
      <c r="E159" s="80"/>
      <c r="F159" s="89"/>
      <c r="G159" s="79">
        <f t="shared" si="54"/>
        <v>0</v>
      </c>
      <c r="H159" s="79">
        <f t="shared" si="55"/>
        <v>1</v>
      </c>
      <c r="I159" s="82">
        <v>14.91</v>
      </c>
      <c r="J159" s="82">
        <f t="shared" si="105"/>
        <v>14.91</v>
      </c>
      <c r="K159" s="83">
        <f t="shared" si="106"/>
        <v>0</v>
      </c>
      <c r="L159" s="83">
        <f t="shared" si="107"/>
        <v>0</v>
      </c>
      <c r="M159" s="82">
        <f t="shared" si="108"/>
        <v>0</v>
      </c>
      <c r="N159" s="82">
        <f t="shared" si="109"/>
        <v>14.91</v>
      </c>
      <c r="O159" s="84">
        <f t="shared" si="86"/>
        <v>0</v>
      </c>
    </row>
    <row r="160" s="69" customFormat="1" ht="36">
      <c r="A160" s="76" t="s">
        <v>332</v>
      </c>
      <c r="B160" s="77" t="s">
        <v>333</v>
      </c>
      <c r="C160" s="78" t="s">
        <v>34</v>
      </c>
      <c r="D160" s="79">
        <v>1</v>
      </c>
      <c r="E160" s="80"/>
      <c r="F160" s="89"/>
      <c r="G160" s="79">
        <f t="shared" si="54"/>
        <v>0</v>
      </c>
      <c r="H160" s="79">
        <f t="shared" si="55"/>
        <v>1</v>
      </c>
      <c r="I160" s="82">
        <v>16.629999999999999</v>
      </c>
      <c r="J160" s="82">
        <f t="shared" si="105"/>
        <v>16.629999999999999</v>
      </c>
      <c r="K160" s="83">
        <f t="shared" si="106"/>
        <v>0</v>
      </c>
      <c r="L160" s="83">
        <f t="shared" si="107"/>
        <v>0</v>
      </c>
      <c r="M160" s="82">
        <f t="shared" si="108"/>
        <v>0</v>
      </c>
      <c r="N160" s="82">
        <f t="shared" si="109"/>
        <v>16.629999999999999</v>
      </c>
      <c r="O160" s="84">
        <f t="shared" si="86"/>
        <v>0</v>
      </c>
    </row>
    <row r="161" s="69" customFormat="1" ht="36">
      <c r="A161" s="76" t="s">
        <v>334</v>
      </c>
      <c r="B161" s="77" t="s">
        <v>335</v>
      </c>
      <c r="C161" s="78" t="s">
        <v>34</v>
      </c>
      <c r="D161" s="79">
        <v>1</v>
      </c>
      <c r="E161" s="80"/>
      <c r="F161" s="89"/>
      <c r="G161" s="79">
        <f t="shared" si="54"/>
        <v>0</v>
      </c>
      <c r="H161" s="79">
        <f t="shared" si="55"/>
        <v>1</v>
      </c>
      <c r="I161" s="82">
        <v>13.529999999999999</v>
      </c>
      <c r="J161" s="82">
        <f t="shared" si="105"/>
        <v>13.529999999999999</v>
      </c>
      <c r="K161" s="83">
        <f t="shared" si="106"/>
        <v>0</v>
      </c>
      <c r="L161" s="83">
        <f t="shared" si="107"/>
        <v>0</v>
      </c>
      <c r="M161" s="82">
        <f t="shared" si="108"/>
        <v>0</v>
      </c>
      <c r="N161" s="82">
        <f t="shared" si="109"/>
        <v>13.529999999999999</v>
      </c>
      <c r="O161" s="84">
        <f t="shared" si="86"/>
        <v>0</v>
      </c>
    </row>
    <row r="162" s="69" customFormat="1" ht="36">
      <c r="A162" s="76" t="s">
        <v>336</v>
      </c>
      <c r="B162" s="77" t="s">
        <v>337</v>
      </c>
      <c r="C162" s="78" t="s">
        <v>34</v>
      </c>
      <c r="D162" s="79">
        <v>1</v>
      </c>
      <c r="E162" s="80"/>
      <c r="F162" s="89"/>
      <c r="G162" s="79">
        <f t="shared" si="54"/>
        <v>0</v>
      </c>
      <c r="H162" s="79">
        <f t="shared" si="55"/>
        <v>1</v>
      </c>
      <c r="I162" s="82">
        <v>14.91</v>
      </c>
      <c r="J162" s="82">
        <f t="shared" si="105"/>
        <v>14.91</v>
      </c>
      <c r="K162" s="83">
        <f t="shared" si="106"/>
        <v>0</v>
      </c>
      <c r="L162" s="83">
        <f t="shared" si="107"/>
        <v>0</v>
      </c>
      <c r="M162" s="82">
        <f t="shared" si="108"/>
        <v>0</v>
      </c>
      <c r="N162" s="82">
        <f t="shared" si="109"/>
        <v>14.91</v>
      </c>
      <c r="O162" s="84">
        <f t="shared" si="86"/>
        <v>0</v>
      </c>
    </row>
    <row r="163" s="69" customFormat="1" ht="36">
      <c r="A163" s="76" t="s">
        <v>338</v>
      </c>
      <c r="B163" s="77" t="s">
        <v>339</v>
      </c>
      <c r="C163" s="78" t="s">
        <v>34</v>
      </c>
      <c r="D163" s="79">
        <v>2</v>
      </c>
      <c r="E163" s="80"/>
      <c r="F163" s="89"/>
      <c r="G163" s="79">
        <f t="shared" si="54"/>
        <v>0</v>
      </c>
      <c r="H163" s="79">
        <f t="shared" si="55"/>
        <v>2</v>
      </c>
      <c r="I163" s="82">
        <v>72.069999999999993</v>
      </c>
      <c r="J163" s="82">
        <f t="shared" si="105"/>
        <v>144.13999999999999</v>
      </c>
      <c r="K163" s="83">
        <f t="shared" si="106"/>
        <v>0</v>
      </c>
      <c r="L163" s="83">
        <f t="shared" si="107"/>
        <v>0</v>
      </c>
      <c r="M163" s="82">
        <f t="shared" si="108"/>
        <v>0</v>
      </c>
      <c r="N163" s="82">
        <f t="shared" si="109"/>
        <v>144.13999999999999</v>
      </c>
      <c r="O163" s="84">
        <f t="shared" si="86"/>
        <v>0</v>
      </c>
    </row>
    <row r="164" s="69" customFormat="1" ht="36">
      <c r="A164" s="76" t="s">
        <v>340</v>
      </c>
      <c r="B164" s="77" t="s">
        <v>341</v>
      </c>
      <c r="C164" s="78" t="s">
        <v>34</v>
      </c>
      <c r="D164" s="79">
        <v>1</v>
      </c>
      <c r="E164" s="80"/>
      <c r="F164" s="89"/>
      <c r="G164" s="79">
        <f t="shared" si="54"/>
        <v>0</v>
      </c>
      <c r="H164" s="79">
        <f t="shared" si="55"/>
        <v>1</v>
      </c>
      <c r="I164" s="82">
        <v>71.120000000000005</v>
      </c>
      <c r="J164" s="82">
        <f t="shared" si="105"/>
        <v>71.120000000000005</v>
      </c>
      <c r="K164" s="83">
        <f t="shared" si="106"/>
        <v>0</v>
      </c>
      <c r="L164" s="83">
        <f t="shared" si="107"/>
        <v>0</v>
      </c>
      <c r="M164" s="82">
        <f t="shared" si="108"/>
        <v>0</v>
      </c>
      <c r="N164" s="82">
        <f t="shared" si="109"/>
        <v>71.120000000000005</v>
      </c>
      <c r="O164" s="84">
        <f t="shared" si="86"/>
        <v>0</v>
      </c>
    </row>
    <row r="165" s="69" customFormat="1" ht="36">
      <c r="A165" s="76" t="s">
        <v>342</v>
      </c>
      <c r="B165" s="77" t="s">
        <v>343</v>
      </c>
      <c r="C165" s="78" t="s">
        <v>34</v>
      </c>
      <c r="D165" s="79">
        <v>1</v>
      </c>
      <c r="E165" s="80"/>
      <c r="F165" s="89"/>
      <c r="G165" s="79">
        <f t="shared" si="54"/>
        <v>0</v>
      </c>
      <c r="H165" s="79">
        <f t="shared" si="55"/>
        <v>1</v>
      </c>
      <c r="I165" s="82">
        <v>71.120000000000005</v>
      </c>
      <c r="J165" s="82">
        <f t="shared" si="105"/>
        <v>71.120000000000005</v>
      </c>
      <c r="K165" s="83">
        <f t="shared" si="106"/>
        <v>0</v>
      </c>
      <c r="L165" s="83">
        <f t="shared" si="107"/>
        <v>0</v>
      </c>
      <c r="M165" s="82">
        <f t="shared" si="108"/>
        <v>0</v>
      </c>
      <c r="N165" s="82">
        <f t="shared" si="109"/>
        <v>71.120000000000005</v>
      </c>
      <c r="O165" s="84">
        <f t="shared" si="86"/>
        <v>0</v>
      </c>
    </row>
    <row r="166" s="69" customFormat="1" ht="18">
      <c r="A166" s="70" t="s">
        <v>344</v>
      </c>
      <c r="B166" s="71" t="s">
        <v>345</v>
      </c>
      <c r="C166" s="72"/>
      <c r="D166" s="72"/>
      <c r="E166" s="73"/>
      <c r="F166" s="73"/>
      <c r="G166" s="73"/>
      <c r="H166" s="73"/>
      <c r="I166" s="72"/>
      <c r="J166" s="74">
        <f>SUM(J167:J172)</f>
        <v>1271.24</v>
      </c>
      <c r="K166" s="74">
        <f t="shared" ref="K166:N166" si="110">SUM(K167:K172)</f>
        <v>0</v>
      </c>
      <c r="L166" s="74">
        <f t="shared" si="110"/>
        <v>0</v>
      </c>
      <c r="M166" s="74">
        <f t="shared" si="110"/>
        <v>0</v>
      </c>
      <c r="N166" s="74">
        <f t="shared" si="110"/>
        <v>1271.24</v>
      </c>
      <c r="O166" s="75">
        <f t="shared" si="86"/>
        <v>0</v>
      </c>
    </row>
    <row r="167" s="69" customFormat="1" ht="36">
      <c r="A167" s="76" t="s">
        <v>346</v>
      </c>
      <c r="B167" s="77" t="s">
        <v>327</v>
      </c>
      <c r="C167" s="78" t="s">
        <v>34</v>
      </c>
      <c r="D167" s="79">
        <v>1</v>
      </c>
      <c r="E167" s="80"/>
      <c r="F167" s="89"/>
      <c r="G167" s="79">
        <f t="shared" ref="G167:G225" si="111">E167+F167</f>
        <v>0</v>
      </c>
      <c r="H167" s="79">
        <f t="shared" ref="H167:H225" si="112">D167-G167</f>
        <v>1</v>
      </c>
      <c r="I167" s="82">
        <v>20.030000000000001</v>
      </c>
      <c r="J167" s="82">
        <f t="shared" ref="J167:J172" si="113">ROUND(D167*I167,2)</f>
        <v>20.030000000000001</v>
      </c>
      <c r="K167" s="83">
        <f t="shared" ref="K167:K172" si="114">ROUND(E167*I167,2)</f>
        <v>0</v>
      </c>
      <c r="L167" s="83">
        <f t="shared" ref="L167:L172" si="115">ROUND(F167*I167,2)</f>
        <v>0</v>
      </c>
      <c r="M167" s="82">
        <f t="shared" ref="M167:M172" si="116">K167+L167</f>
        <v>0</v>
      </c>
      <c r="N167" s="82">
        <f t="shared" ref="N167:N172" si="117">J167-M167</f>
        <v>20.030000000000001</v>
      </c>
      <c r="O167" s="84">
        <f t="shared" si="86"/>
        <v>0</v>
      </c>
    </row>
    <row r="168" s="69" customFormat="1" ht="18">
      <c r="A168" s="76" t="s">
        <v>347</v>
      </c>
      <c r="B168" s="77" t="s">
        <v>323</v>
      </c>
      <c r="C168" s="78" t="s">
        <v>96</v>
      </c>
      <c r="D168" s="79">
        <v>12</v>
      </c>
      <c r="E168" s="80"/>
      <c r="F168" s="89"/>
      <c r="G168" s="79">
        <f t="shared" si="111"/>
        <v>0</v>
      </c>
      <c r="H168" s="79">
        <f t="shared" si="112"/>
        <v>12</v>
      </c>
      <c r="I168" s="82">
        <v>14.449999999999999</v>
      </c>
      <c r="J168" s="82">
        <f t="shared" si="113"/>
        <v>173.40000000000001</v>
      </c>
      <c r="K168" s="83">
        <f t="shared" si="114"/>
        <v>0</v>
      </c>
      <c r="L168" s="83">
        <f t="shared" si="115"/>
        <v>0</v>
      </c>
      <c r="M168" s="82">
        <f t="shared" si="116"/>
        <v>0</v>
      </c>
      <c r="N168" s="82">
        <f t="shared" si="117"/>
        <v>173.40000000000001</v>
      </c>
      <c r="O168" s="84">
        <f t="shared" si="86"/>
        <v>0</v>
      </c>
    </row>
    <row r="169" s="69" customFormat="1" ht="18">
      <c r="A169" s="76" t="s">
        <v>348</v>
      </c>
      <c r="B169" s="77" t="s">
        <v>349</v>
      </c>
      <c r="C169" s="78" t="s">
        <v>34</v>
      </c>
      <c r="D169" s="79">
        <v>4</v>
      </c>
      <c r="E169" s="80"/>
      <c r="F169" s="89"/>
      <c r="G169" s="79">
        <f t="shared" si="111"/>
        <v>0</v>
      </c>
      <c r="H169" s="79">
        <f t="shared" si="112"/>
        <v>4</v>
      </c>
      <c r="I169" s="82">
        <v>8.9900000000000002</v>
      </c>
      <c r="J169" s="82">
        <f t="shared" si="113"/>
        <v>35.960000000000001</v>
      </c>
      <c r="K169" s="83">
        <f t="shared" si="114"/>
        <v>0</v>
      </c>
      <c r="L169" s="83">
        <f t="shared" si="115"/>
        <v>0</v>
      </c>
      <c r="M169" s="82">
        <f t="shared" si="116"/>
        <v>0</v>
      </c>
      <c r="N169" s="82">
        <f t="shared" si="117"/>
        <v>35.960000000000001</v>
      </c>
      <c r="O169" s="84">
        <f t="shared" si="86"/>
        <v>0</v>
      </c>
    </row>
    <row r="170" s="69" customFormat="1" ht="18">
      <c r="A170" s="76" t="s">
        <v>350</v>
      </c>
      <c r="B170" s="77" t="s">
        <v>351</v>
      </c>
      <c r="C170" s="78" t="s">
        <v>34</v>
      </c>
      <c r="D170" s="79">
        <v>12</v>
      </c>
      <c r="E170" s="80"/>
      <c r="F170" s="89"/>
      <c r="G170" s="79">
        <f t="shared" si="111"/>
        <v>0</v>
      </c>
      <c r="H170" s="79">
        <f t="shared" si="112"/>
        <v>12</v>
      </c>
      <c r="I170" s="82">
        <v>3.5099999999999998</v>
      </c>
      <c r="J170" s="82">
        <f t="shared" si="113"/>
        <v>42.119999999999997</v>
      </c>
      <c r="K170" s="83">
        <f t="shared" si="114"/>
        <v>0</v>
      </c>
      <c r="L170" s="83">
        <f t="shared" si="115"/>
        <v>0</v>
      </c>
      <c r="M170" s="82">
        <f t="shared" si="116"/>
        <v>0</v>
      </c>
      <c r="N170" s="82">
        <f t="shared" si="117"/>
        <v>42.119999999999997</v>
      </c>
      <c r="O170" s="84">
        <f t="shared" si="86"/>
        <v>0</v>
      </c>
    </row>
    <row r="171" s="69" customFormat="1" ht="36">
      <c r="A171" s="76" t="s">
        <v>352</v>
      </c>
      <c r="B171" s="77" t="s">
        <v>353</v>
      </c>
      <c r="C171" s="78" t="s">
        <v>96</v>
      </c>
      <c r="D171" s="79">
        <v>47</v>
      </c>
      <c r="E171" s="80"/>
      <c r="F171" s="89"/>
      <c r="G171" s="79">
        <f t="shared" si="111"/>
        <v>0</v>
      </c>
      <c r="H171" s="79">
        <f t="shared" si="112"/>
        <v>47</v>
      </c>
      <c r="I171" s="82">
        <v>10.130000000000001</v>
      </c>
      <c r="J171" s="82">
        <f t="shared" si="113"/>
        <v>476.11000000000001</v>
      </c>
      <c r="K171" s="83">
        <f t="shared" si="114"/>
        <v>0</v>
      </c>
      <c r="L171" s="83">
        <f t="shared" si="115"/>
        <v>0</v>
      </c>
      <c r="M171" s="82">
        <f t="shared" si="116"/>
        <v>0</v>
      </c>
      <c r="N171" s="82">
        <f t="shared" si="117"/>
        <v>476.11000000000001</v>
      </c>
      <c r="O171" s="84">
        <f t="shared" si="86"/>
        <v>0</v>
      </c>
    </row>
    <row r="172" s="69" customFormat="1" ht="54">
      <c r="A172" s="76" t="s">
        <v>354</v>
      </c>
      <c r="B172" s="77" t="s">
        <v>355</v>
      </c>
      <c r="C172" s="78" t="s">
        <v>34</v>
      </c>
      <c r="D172" s="79">
        <v>1</v>
      </c>
      <c r="E172" s="80"/>
      <c r="F172" s="89"/>
      <c r="G172" s="79">
        <f t="shared" si="111"/>
        <v>0</v>
      </c>
      <c r="H172" s="79">
        <f t="shared" si="112"/>
        <v>1</v>
      </c>
      <c r="I172" s="82">
        <v>523.62</v>
      </c>
      <c r="J172" s="82">
        <f t="shared" si="113"/>
        <v>523.62</v>
      </c>
      <c r="K172" s="83">
        <f t="shared" si="114"/>
        <v>0</v>
      </c>
      <c r="L172" s="83">
        <f t="shared" si="115"/>
        <v>0</v>
      </c>
      <c r="M172" s="82">
        <f t="shared" si="116"/>
        <v>0</v>
      </c>
      <c r="N172" s="82">
        <f t="shared" si="117"/>
        <v>523.62</v>
      </c>
      <c r="O172" s="84">
        <f t="shared" si="86"/>
        <v>0</v>
      </c>
    </row>
    <row r="173" s="69" customFormat="1" ht="18">
      <c r="A173" s="70" t="s">
        <v>356</v>
      </c>
      <c r="B173" s="71" t="s">
        <v>357</v>
      </c>
      <c r="C173" s="72"/>
      <c r="D173" s="72"/>
      <c r="E173" s="73"/>
      <c r="F173" s="73"/>
      <c r="G173" s="73"/>
      <c r="H173" s="73">
        <f t="shared" si="112"/>
        <v>0</v>
      </c>
      <c r="I173" s="72"/>
      <c r="J173" s="74">
        <f>SUM(J174:J187)</f>
        <v>2513.6799999999998</v>
      </c>
      <c r="K173" s="74">
        <f t="shared" ref="K173:N173" si="118">SUM(K174:K187)</f>
        <v>0</v>
      </c>
      <c r="L173" s="74">
        <f t="shared" si="118"/>
        <v>0</v>
      </c>
      <c r="M173" s="74">
        <f t="shared" si="118"/>
        <v>0</v>
      </c>
      <c r="N173" s="74">
        <f t="shared" si="118"/>
        <v>2513.6799999999998</v>
      </c>
      <c r="O173" s="75">
        <f t="shared" si="86"/>
        <v>0</v>
      </c>
    </row>
    <row r="174" s="69" customFormat="1" ht="36">
      <c r="A174" s="76" t="s">
        <v>358</v>
      </c>
      <c r="B174" s="77" t="s">
        <v>359</v>
      </c>
      <c r="C174" s="78" t="s">
        <v>96</v>
      </c>
      <c r="D174" s="79">
        <v>7</v>
      </c>
      <c r="E174" s="80"/>
      <c r="F174" s="89"/>
      <c r="G174" s="79">
        <f t="shared" si="111"/>
        <v>0</v>
      </c>
      <c r="H174" s="79">
        <f t="shared" si="112"/>
        <v>7</v>
      </c>
      <c r="I174" s="82">
        <v>183.72999999999999</v>
      </c>
      <c r="J174" s="82">
        <f t="shared" ref="J174:J187" si="119">ROUND(D174*I174,2)</f>
        <v>1286.1099999999999</v>
      </c>
      <c r="K174" s="83">
        <f t="shared" ref="K174:K187" si="120">ROUND(E174*I174,2)</f>
        <v>0</v>
      </c>
      <c r="L174" s="83">
        <f t="shared" ref="L174:L187" si="121">ROUND(F174*I174,2)</f>
        <v>0</v>
      </c>
      <c r="M174" s="82">
        <f t="shared" ref="M174:M187" si="122">K174+L174</f>
        <v>0</v>
      </c>
      <c r="N174" s="82">
        <f t="shared" ref="N174:N187" si="123">J174-M174</f>
        <v>1286.1099999999999</v>
      </c>
      <c r="O174" s="84">
        <f t="shared" si="86"/>
        <v>0</v>
      </c>
    </row>
    <row r="175" s="69" customFormat="1" ht="53.25" customHeight="1">
      <c r="A175" s="76" t="s">
        <v>360</v>
      </c>
      <c r="B175" s="77" t="s">
        <v>361</v>
      </c>
      <c r="C175" s="78" t="s">
        <v>34</v>
      </c>
      <c r="D175" s="79">
        <v>1</v>
      </c>
      <c r="E175" s="80"/>
      <c r="F175" s="89"/>
      <c r="G175" s="79">
        <f t="shared" si="111"/>
        <v>0</v>
      </c>
      <c r="H175" s="79">
        <f t="shared" si="112"/>
        <v>1</v>
      </c>
      <c r="I175" s="82">
        <v>3.7599999999999998</v>
      </c>
      <c r="J175" s="82">
        <f t="shared" si="119"/>
        <v>3.7599999999999998</v>
      </c>
      <c r="K175" s="83">
        <f t="shared" si="120"/>
        <v>0</v>
      </c>
      <c r="L175" s="83">
        <f t="shared" si="121"/>
        <v>0</v>
      </c>
      <c r="M175" s="82">
        <f t="shared" si="122"/>
        <v>0</v>
      </c>
      <c r="N175" s="82">
        <f t="shared" si="123"/>
        <v>3.7599999999999998</v>
      </c>
      <c r="O175" s="84">
        <f t="shared" si="86"/>
        <v>0</v>
      </c>
    </row>
    <row r="176" s="69" customFormat="1" ht="18">
      <c r="A176" s="76" t="s">
        <v>362</v>
      </c>
      <c r="B176" s="77" t="s">
        <v>363</v>
      </c>
      <c r="C176" s="78" t="s">
        <v>34</v>
      </c>
      <c r="D176" s="79">
        <v>1</v>
      </c>
      <c r="E176" s="80"/>
      <c r="F176" s="89"/>
      <c r="G176" s="79">
        <f t="shared" si="111"/>
        <v>0</v>
      </c>
      <c r="H176" s="79">
        <f t="shared" si="112"/>
        <v>1</v>
      </c>
      <c r="I176" s="82">
        <v>67.129999999999995</v>
      </c>
      <c r="J176" s="82">
        <f t="shared" si="119"/>
        <v>67.129999999999995</v>
      </c>
      <c r="K176" s="83">
        <f t="shared" si="120"/>
        <v>0</v>
      </c>
      <c r="L176" s="83">
        <f t="shared" si="121"/>
        <v>0</v>
      </c>
      <c r="M176" s="82">
        <f t="shared" si="122"/>
        <v>0</v>
      </c>
      <c r="N176" s="82">
        <f t="shared" si="123"/>
        <v>67.129999999999995</v>
      </c>
      <c r="O176" s="84">
        <f t="shared" si="86"/>
        <v>0</v>
      </c>
    </row>
    <row r="177" s="69" customFormat="1" ht="36">
      <c r="A177" s="76" t="s">
        <v>364</v>
      </c>
      <c r="B177" s="77" t="s">
        <v>365</v>
      </c>
      <c r="C177" s="78" t="s">
        <v>34</v>
      </c>
      <c r="D177" s="79">
        <v>1</v>
      </c>
      <c r="E177" s="80"/>
      <c r="F177" s="89"/>
      <c r="G177" s="79">
        <f t="shared" si="111"/>
        <v>0</v>
      </c>
      <c r="H177" s="79">
        <f t="shared" si="112"/>
        <v>1</v>
      </c>
      <c r="I177" s="82">
        <v>440.41000000000003</v>
      </c>
      <c r="J177" s="82">
        <f t="shared" si="119"/>
        <v>440.41000000000003</v>
      </c>
      <c r="K177" s="83">
        <f t="shared" si="120"/>
        <v>0</v>
      </c>
      <c r="L177" s="83">
        <f t="shared" si="121"/>
        <v>0</v>
      </c>
      <c r="M177" s="82">
        <f t="shared" si="122"/>
        <v>0</v>
      </c>
      <c r="N177" s="82">
        <f t="shared" si="123"/>
        <v>440.41000000000003</v>
      </c>
      <c r="O177" s="84">
        <f t="shared" si="86"/>
        <v>0</v>
      </c>
    </row>
    <row r="178" s="69" customFormat="1" ht="36">
      <c r="A178" s="76" t="s">
        <v>366</v>
      </c>
      <c r="B178" s="77" t="s">
        <v>327</v>
      </c>
      <c r="C178" s="78" t="s">
        <v>34</v>
      </c>
      <c r="D178" s="79">
        <v>1</v>
      </c>
      <c r="E178" s="80"/>
      <c r="F178" s="89"/>
      <c r="G178" s="79">
        <f t="shared" si="111"/>
        <v>0</v>
      </c>
      <c r="H178" s="79">
        <f t="shared" si="112"/>
        <v>1</v>
      </c>
      <c r="I178" s="82">
        <v>20.030000000000001</v>
      </c>
      <c r="J178" s="82">
        <f t="shared" si="119"/>
        <v>20.030000000000001</v>
      </c>
      <c r="K178" s="83">
        <f t="shared" si="120"/>
        <v>0</v>
      </c>
      <c r="L178" s="83">
        <f t="shared" si="121"/>
        <v>0</v>
      </c>
      <c r="M178" s="82">
        <f t="shared" si="122"/>
        <v>0</v>
      </c>
      <c r="N178" s="82">
        <f t="shared" si="123"/>
        <v>20.030000000000001</v>
      </c>
      <c r="O178" s="84">
        <f t="shared" si="86"/>
        <v>0</v>
      </c>
    </row>
    <row r="179" s="69" customFormat="1" ht="18">
      <c r="A179" s="76" t="s">
        <v>367</v>
      </c>
      <c r="B179" s="77" t="s">
        <v>368</v>
      </c>
      <c r="C179" s="78" t="s">
        <v>34</v>
      </c>
      <c r="D179" s="79">
        <v>2</v>
      </c>
      <c r="E179" s="80"/>
      <c r="F179" s="89"/>
      <c r="G179" s="79">
        <f t="shared" si="111"/>
        <v>0</v>
      </c>
      <c r="H179" s="79">
        <f t="shared" si="112"/>
        <v>2</v>
      </c>
      <c r="I179" s="82">
        <v>126.79000000000001</v>
      </c>
      <c r="J179" s="82">
        <f t="shared" si="119"/>
        <v>253.58000000000001</v>
      </c>
      <c r="K179" s="83">
        <f t="shared" si="120"/>
        <v>0</v>
      </c>
      <c r="L179" s="83">
        <f t="shared" si="121"/>
        <v>0</v>
      </c>
      <c r="M179" s="82">
        <f t="shared" si="122"/>
        <v>0</v>
      </c>
      <c r="N179" s="82">
        <f t="shared" si="123"/>
        <v>253.58000000000001</v>
      </c>
      <c r="O179" s="84">
        <f t="shared" si="86"/>
        <v>0</v>
      </c>
    </row>
    <row r="180" s="69" customFormat="1" ht="18">
      <c r="A180" s="76" t="s">
        <v>369</v>
      </c>
      <c r="B180" s="77" t="s">
        <v>321</v>
      </c>
      <c r="C180" s="78" t="s">
        <v>96</v>
      </c>
      <c r="D180" s="79">
        <v>3</v>
      </c>
      <c r="E180" s="80"/>
      <c r="F180" s="89"/>
      <c r="G180" s="79">
        <f t="shared" si="111"/>
        <v>0</v>
      </c>
      <c r="H180" s="79">
        <f t="shared" si="112"/>
        <v>3</v>
      </c>
      <c r="I180" s="82">
        <v>10.74</v>
      </c>
      <c r="J180" s="82">
        <f t="shared" si="119"/>
        <v>32.219999999999999</v>
      </c>
      <c r="K180" s="83">
        <f t="shared" si="120"/>
        <v>0</v>
      </c>
      <c r="L180" s="83">
        <f t="shared" si="121"/>
        <v>0</v>
      </c>
      <c r="M180" s="82">
        <f t="shared" si="122"/>
        <v>0</v>
      </c>
      <c r="N180" s="82">
        <f t="shared" si="123"/>
        <v>32.219999999999999</v>
      </c>
      <c r="O180" s="84">
        <f t="shared" si="86"/>
        <v>0</v>
      </c>
    </row>
    <row r="181" s="69" customFormat="1" ht="36">
      <c r="A181" s="76" t="s">
        <v>370</v>
      </c>
      <c r="B181" s="77" t="s">
        <v>371</v>
      </c>
      <c r="C181" s="78" t="s">
        <v>96</v>
      </c>
      <c r="D181" s="79">
        <v>20</v>
      </c>
      <c r="E181" s="80"/>
      <c r="F181" s="89"/>
      <c r="G181" s="79">
        <f t="shared" si="111"/>
        <v>0</v>
      </c>
      <c r="H181" s="79">
        <f t="shared" si="112"/>
        <v>20</v>
      </c>
      <c r="I181" s="82">
        <v>13.140000000000001</v>
      </c>
      <c r="J181" s="82">
        <f t="shared" si="119"/>
        <v>262.80000000000001</v>
      </c>
      <c r="K181" s="83">
        <f t="shared" si="120"/>
        <v>0</v>
      </c>
      <c r="L181" s="83">
        <f t="shared" si="121"/>
        <v>0</v>
      </c>
      <c r="M181" s="82">
        <f t="shared" si="122"/>
        <v>0</v>
      </c>
      <c r="N181" s="82">
        <f t="shared" si="123"/>
        <v>262.80000000000001</v>
      </c>
      <c r="O181" s="84">
        <f t="shared" si="86"/>
        <v>0</v>
      </c>
    </row>
    <row r="182" s="69" customFormat="1" ht="36">
      <c r="A182" s="76" t="s">
        <v>372</v>
      </c>
      <c r="B182" s="77" t="s">
        <v>373</v>
      </c>
      <c r="C182" s="78" t="s">
        <v>66</v>
      </c>
      <c r="D182" s="79">
        <v>0.17999999999999999</v>
      </c>
      <c r="E182" s="80"/>
      <c r="F182" s="89"/>
      <c r="G182" s="79">
        <f t="shared" si="111"/>
        <v>0</v>
      </c>
      <c r="H182" s="79">
        <f t="shared" si="112"/>
        <v>0.17999999999999999</v>
      </c>
      <c r="I182" s="82">
        <v>95.510000000000005</v>
      </c>
      <c r="J182" s="82">
        <f>ROUND(D182*I182,2)+0.38</f>
        <v>17.57</v>
      </c>
      <c r="K182" s="83">
        <f t="shared" si="120"/>
        <v>0</v>
      </c>
      <c r="L182" s="83">
        <f t="shared" si="121"/>
        <v>0</v>
      </c>
      <c r="M182" s="82">
        <f t="shared" si="122"/>
        <v>0</v>
      </c>
      <c r="N182" s="82">
        <f t="shared" si="123"/>
        <v>17.57</v>
      </c>
      <c r="O182" s="84">
        <f t="shared" si="86"/>
        <v>0</v>
      </c>
    </row>
    <row r="183" s="69" customFormat="1" ht="18">
      <c r="A183" s="76" t="s">
        <v>374</v>
      </c>
      <c r="B183" s="77" t="s">
        <v>375</v>
      </c>
      <c r="C183" s="78" t="s">
        <v>34</v>
      </c>
      <c r="D183" s="79">
        <v>1</v>
      </c>
      <c r="E183" s="80"/>
      <c r="F183" s="89"/>
      <c r="G183" s="79">
        <f t="shared" si="111"/>
        <v>0</v>
      </c>
      <c r="H183" s="79">
        <f t="shared" si="112"/>
        <v>1</v>
      </c>
      <c r="I183" s="82">
        <v>36</v>
      </c>
      <c r="J183" s="82">
        <f t="shared" si="119"/>
        <v>36</v>
      </c>
      <c r="K183" s="83">
        <f t="shared" si="120"/>
        <v>0</v>
      </c>
      <c r="L183" s="83">
        <f t="shared" si="121"/>
        <v>0</v>
      </c>
      <c r="M183" s="82">
        <f t="shared" si="122"/>
        <v>0</v>
      </c>
      <c r="N183" s="82">
        <f t="shared" si="123"/>
        <v>36</v>
      </c>
      <c r="O183" s="84">
        <f t="shared" si="86"/>
        <v>0</v>
      </c>
    </row>
    <row r="184" s="69" customFormat="1" ht="36">
      <c r="A184" s="76" t="s">
        <v>376</v>
      </c>
      <c r="B184" s="77" t="s">
        <v>377</v>
      </c>
      <c r="C184" s="78" t="s">
        <v>34</v>
      </c>
      <c r="D184" s="79">
        <v>1</v>
      </c>
      <c r="E184" s="80"/>
      <c r="F184" s="89"/>
      <c r="G184" s="79">
        <f t="shared" si="111"/>
        <v>0</v>
      </c>
      <c r="H184" s="79">
        <f t="shared" si="112"/>
        <v>1</v>
      </c>
      <c r="I184" s="82">
        <v>17.719999999999999</v>
      </c>
      <c r="J184" s="82">
        <f t="shared" si="119"/>
        <v>17.719999999999999</v>
      </c>
      <c r="K184" s="83">
        <f t="shared" si="120"/>
        <v>0</v>
      </c>
      <c r="L184" s="83">
        <f t="shared" si="121"/>
        <v>0</v>
      </c>
      <c r="M184" s="82">
        <f t="shared" si="122"/>
        <v>0</v>
      </c>
      <c r="N184" s="82">
        <f t="shared" si="123"/>
        <v>17.719999999999999</v>
      </c>
      <c r="O184" s="84">
        <f t="shared" si="86"/>
        <v>0</v>
      </c>
    </row>
    <row r="185" s="69" customFormat="1" ht="36">
      <c r="A185" s="76" t="s">
        <v>378</v>
      </c>
      <c r="B185" s="77" t="s">
        <v>379</v>
      </c>
      <c r="C185" s="78" t="s">
        <v>34</v>
      </c>
      <c r="D185" s="79">
        <v>1</v>
      </c>
      <c r="E185" s="80"/>
      <c r="F185" s="89"/>
      <c r="G185" s="79">
        <f t="shared" si="111"/>
        <v>0</v>
      </c>
      <c r="H185" s="79">
        <f t="shared" si="112"/>
        <v>1</v>
      </c>
      <c r="I185" s="82">
        <v>21.989999999999998</v>
      </c>
      <c r="J185" s="82">
        <f t="shared" si="119"/>
        <v>21.989999999999998</v>
      </c>
      <c r="K185" s="83">
        <f t="shared" si="120"/>
        <v>0</v>
      </c>
      <c r="L185" s="83">
        <f t="shared" si="121"/>
        <v>0</v>
      </c>
      <c r="M185" s="82">
        <f t="shared" si="122"/>
        <v>0</v>
      </c>
      <c r="N185" s="82">
        <f t="shared" si="123"/>
        <v>21.989999999999998</v>
      </c>
      <c r="O185" s="84">
        <f t="shared" si="86"/>
        <v>0</v>
      </c>
    </row>
    <row r="186" s="69" customFormat="1" ht="36">
      <c r="A186" s="76" t="s">
        <v>380</v>
      </c>
      <c r="B186" s="77" t="s">
        <v>381</v>
      </c>
      <c r="C186" s="78" t="s">
        <v>382</v>
      </c>
      <c r="D186" s="79">
        <v>4</v>
      </c>
      <c r="E186" s="80"/>
      <c r="F186" s="89"/>
      <c r="G186" s="79">
        <f t="shared" si="111"/>
        <v>0</v>
      </c>
      <c r="H186" s="79">
        <f t="shared" si="112"/>
        <v>4</v>
      </c>
      <c r="I186" s="82">
        <v>1.24</v>
      </c>
      <c r="J186" s="82">
        <f t="shared" si="119"/>
        <v>4.96</v>
      </c>
      <c r="K186" s="83">
        <f t="shared" si="120"/>
        <v>0</v>
      </c>
      <c r="L186" s="83">
        <f t="shared" si="121"/>
        <v>0</v>
      </c>
      <c r="M186" s="82">
        <f t="shared" si="122"/>
        <v>0</v>
      </c>
      <c r="N186" s="82">
        <f t="shared" si="123"/>
        <v>4.96</v>
      </c>
      <c r="O186" s="84">
        <f t="shared" si="86"/>
        <v>0</v>
      </c>
    </row>
    <row r="187" s="69" customFormat="1" ht="18">
      <c r="A187" s="76" t="s">
        <v>383</v>
      </c>
      <c r="B187" s="77" t="s">
        <v>384</v>
      </c>
      <c r="C187" s="78" t="s">
        <v>385</v>
      </c>
      <c r="D187" s="79">
        <v>10</v>
      </c>
      <c r="E187" s="80"/>
      <c r="F187" s="89"/>
      <c r="G187" s="79">
        <f t="shared" si="111"/>
        <v>0</v>
      </c>
      <c r="H187" s="79">
        <f t="shared" si="112"/>
        <v>10</v>
      </c>
      <c r="I187" s="82">
        <v>4.9400000000000004</v>
      </c>
      <c r="J187" s="82">
        <f t="shared" si="119"/>
        <v>49.399999999999999</v>
      </c>
      <c r="K187" s="83">
        <f t="shared" si="120"/>
        <v>0</v>
      </c>
      <c r="L187" s="83">
        <f t="shared" si="121"/>
        <v>0</v>
      </c>
      <c r="M187" s="82">
        <f t="shared" si="122"/>
        <v>0</v>
      </c>
      <c r="N187" s="82">
        <f t="shared" si="123"/>
        <v>49.399999999999999</v>
      </c>
      <c r="O187" s="84">
        <f t="shared" si="86"/>
        <v>0</v>
      </c>
    </row>
    <row r="188" s="69" customFormat="1" ht="18">
      <c r="A188" s="70" t="s">
        <v>386</v>
      </c>
      <c r="B188" s="71" t="s">
        <v>387</v>
      </c>
      <c r="C188" s="72"/>
      <c r="D188" s="72"/>
      <c r="E188" s="73"/>
      <c r="F188" s="73"/>
      <c r="G188" s="73">
        <f t="shared" si="111"/>
        <v>0</v>
      </c>
      <c r="H188" s="73">
        <f t="shared" si="112"/>
        <v>0</v>
      </c>
      <c r="I188" s="72"/>
      <c r="J188" s="74">
        <f>SUM(J189:J198)</f>
        <v>27930.559999999998</v>
      </c>
      <c r="K188" s="74">
        <f t="shared" ref="K188:N188" si="124">SUM(K189:K198)</f>
        <v>0</v>
      </c>
      <c r="L188" s="74">
        <f t="shared" si="124"/>
        <v>0</v>
      </c>
      <c r="M188" s="74">
        <f t="shared" si="124"/>
        <v>0</v>
      </c>
      <c r="N188" s="74">
        <f t="shared" si="124"/>
        <v>27930.559999999998</v>
      </c>
      <c r="O188" s="75">
        <f t="shared" si="86"/>
        <v>0</v>
      </c>
    </row>
    <row r="189" s="69" customFormat="1" ht="36">
      <c r="A189" s="76" t="s">
        <v>388</v>
      </c>
      <c r="B189" s="77" t="s">
        <v>389</v>
      </c>
      <c r="C189" s="78" t="s">
        <v>34</v>
      </c>
      <c r="D189" s="79">
        <v>46</v>
      </c>
      <c r="E189" s="80"/>
      <c r="F189" s="89"/>
      <c r="G189" s="79">
        <f t="shared" si="111"/>
        <v>0</v>
      </c>
      <c r="H189" s="79">
        <f t="shared" si="112"/>
        <v>46</v>
      </c>
      <c r="I189" s="82">
        <v>222.58000000000001</v>
      </c>
      <c r="J189" s="82">
        <f t="shared" ref="J189:J198" si="125">ROUND(D189*I189,2)</f>
        <v>10238.68</v>
      </c>
      <c r="K189" s="83">
        <f t="shared" ref="K189:K198" si="126">ROUND(E189*I189,2)</f>
        <v>0</v>
      </c>
      <c r="L189" s="83">
        <f t="shared" ref="L189:L198" si="127">ROUND(F189*I189,2)</f>
        <v>0</v>
      </c>
      <c r="M189" s="82">
        <f t="shared" ref="M189:M198" si="128">K189+L189</f>
        <v>0</v>
      </c>
      <c r="N189" s="82">
        <f t="shared" ref="N189:N198" si="129">J189-M189</f>
        <v>10238.68</v>
      </c>
      <c r="O189" s="84">
        <f t="shared" si="86"/>
        <v>0</v>
      </c>
    </row>
    <row r="190" s="69" customFormat="1" ht="54">
      <c r="A190" s="76" t="s">
        <v>390</v>
      </c>
      <c r="B190" s="77" t="s">
        <v>391</v>
      </c>
      <c r="C190" s="78" t="s">
        <v>392</v>
      </c>
      <c r="D190" s="79">
        <v>42</v>
      </c>
      <c r="E190" s="80"/>
      <c r="F190" s="89"/>
      <c r="G190" s="79">
        <f t="shared" si="111"/>
        <v>0</v>
      </c>
      <c r="H190" s="79">
        <f t="shared" si="112"/>
        <v>42</v>
      </c>
      <c r="I190" s="82">
        <v>226.09</v>
      </c>
      <c r="J190" s="82">
        <f t="shared" si="125"/>
        <v>9495.7800000000007</v>
      </c>
      <c r="K190" s="83">
        <f t="shared" si="126"/>
        <v>0</v>
      </c>
      <c r="L190" s="83">
        <f t="shared" si="127"/>
        <v>0</v>
      </c>
      <c r="M190" s="82">
        <f t="shared" si="128"/>
        <v>0</v>
      </c>
      <c r="N190" s="82">
        <f t="shared" si="129"/>
        <v>9495.7800000000007</v>
      </c>
      <c r="O190" s="84">
        <f t="shared" si="86"/>
        <v>0</v>
      </c>
    </row>
    <row r="191" s="69" customFormat="1" ht="54">
      <c r="A191" s="76" t="s">
        <v>393</v>
      </c>
      <c r="B191" s="77" t="s">
        <v>394</v>
      </c>
      <c r="C191" s="78" t="s">
        <v>392</v>
      </c>
      <c r="D191" s="79">
        <v>5</v>
      </c>
      <c r="E191" s="80"/>
      <c r="F191" s="89"/>
      <c r="G191" s="79">
        <f t="shared" si="111"/>
        <v>0</v>
      </c>
      <c r="H191" s="79">
        <f t="shared" si="112"/>
        <v>5</v>
      </c>
      <c r="I191" s="82">
        <v>209.24000000000001</v>
      </c>
      <c r="J191" s="82">
        <f t="shared" si="125"/>
        <v>1046.2</v>
      </c>
      <c r="K191" s="83">
        <f t="shared" si="126"/>
        <v>0</v>
      </c>
      <c r="L191" s="83">
        <f t="shared" si="127"/>
        <v>0</v>
      </c>
      <c r="M191" s="82">
        <f t="shared" si="128"/>
        <v>0</v>
      </c>
      <c r="N191" s="82">
        <f t="shared" si="129"/>
        <v>1046.2</v>
      </c>
      <c r="O191" s="84">
        <f t="shared" si="86"/>
        <v>0</v>
      </c>
    </row>
    <row r="192" s="69" customFormat="1" ht="18">
      <c r="A192" s="76" t="s">
        <v>395</v>
      </c>
      <c r="B192" s="77" t="s">
        <v>396</v>
      </c>
      <c r="C192" s="78" t="s">
        <v>34</v>
      </c>
      <c r="D192" s="79">
        <v>4</v>
      </c>
      <c r="E192" s="80"/>
      <c r="F192" s="89"/>
      <c r="G192" s="79">
        <f t="shared" si="111"/>
        <v>0</v>
      </c>
      <c r="H192" s="79">
        <f t="shared" si="112"/>
        <v>4</v>
      </c>
      <c r="I192" s="82">
        <v>55.469999999999999</v>
      </c>
      <c r="J192" s="82">
        <f t="shared" si="125"/>
        <v>221.88</v>
      </c>
      <c r="K192" s="83">
        <f t="shared" si="126"/>
        <v>0</v>
      </c>
      <c r="L192" s="83">
        <f t="shared" si="127"/>
        <v>0</v>
      </c>
      <c r="M192" s="82">
        <f t="shared" si="128"/>
        <v>0</v>
      </c>
      <c r="N192" s="82">
        <f t="shared" si="129"/>
        <v>221.88</v>
      </c>
      <c r="O192" s="84">
        <f t="shared" si="86"/>
        <v>0</v>
      </c>
    </row>
    <row r="193" s="69" customFormat="1" ht="18">
      <c r="A193" s="76" t="s">
        <v>397</v>
      </c>
      <c r="B193" s="77" t="s">
        <v>398</v>
      </c>
      <c r="C193" s="78" t="s">
        <v>34</v>
      </c>
      <c r="D193" s="79">
        <v>33</v>
      </c>
      <c r="E193" s="80"/>
      <c r="F193" s="89"/>
      <c r="G193" s="79">
        <f t="shared" si="111"/>
        <v>0</v>
      </c>
      <c r="H193" s="79">
        <f t="shared" si="112"/>
        <v>33</v>
      </c>
      <c r="I193" s="82">
        <v>95.560000000000002</v>
      </c>
      <c r="J193" s="82">
        <f t="shared" si="125"/>
        <v>3153.48</v>
      </c>
      <c r="K193" s="83">
        <f t="shared" si="126"/>
        <v>0</v>
      </c>
      <c r="L193" s="83">
        <f t="shared" si="127"/>
        <v>0</v>
      </c>
      <c r="M193" s="82">
        <f t="shared" si="128"/>
        <v>0</v>
      </c>
      <c r="N193" s="82">
        <f t="shared" si="129"/>
        <v>3153.48</v>
      </c>
      <c r="O193" s="84">
        <f t="shared" si="86"/>
        <v>0</v>
      </c>
    </row>
    <row r="194" s="69" customFormat="1" ht="18">
      <c r="A194" s="76" t="s">
        <v>399</v>
      </c>
      <c r="B194" s="77" t="s">
        <v>400</v>
      </c>
      <c r="C194" s="78" t="s">
        <v>34</v>
      </c>
      <c r="D194" s="79">
        <v>9</v>
      </c>
      <c r="E194" s="80"/>
      <c r="F194" s="89"/>
      <c r="G194" s="79">
        <f t="shared" si="111"/>
        <v>0</v>
      </c>
      <c r="H194" s="79">
        <f t="shared" si="112"/>
        <v>9</v>
      </c>
      <c r="I194" s="82">
        <v>70.569999999999993</v>
      </c>
      <c r="J194" s="82">
        <f t="shared" si="125"/>
        <v>635.13</v>
      </c>
      <c r="K194" s="83">
        <f t="shared" si="126"/>
        <v>0</v>
      </c>
      <c r="L194" s="83">
        <f t="shared" si="127"/>
        <v>0</v>
      </c>
      <c r="M194" s="82">
        <f t="shared" si="128"/>
        <v>0</v>
      </c>
      <c r="N194" s="82">
        <f t="shared" si="129"/>
        <v>635.13</v>
      </c>
      <c r="O194" s="84">
        <f t="shared" si="86"/>
        <v>0</v>
      </c>
    </row>
    <row r="195" s="69" customFormat="1" ht="36">
      <c r="A195" s="76" t="s">
        <v>401</v>
      </c>
      <c r="B195" s="77" t="s">
        <v>402</v>
      </c>
      <c r="C195" s="78" t="s">
        <v>34</v>
      </c>
      <c r="D195" s="79">
        <v>10</v>
      </c>
      <c r="E195" s="80"/>
      <c r="F195" s="89"/>
      <c r="G195" s="79">
        <f t="shared" si="111"/>
        <v>0</v>
      </c>
      <c r="H195" s="79">
        <f t="shared" si="112"/>
        <v>10</v>
      </c>
      <c r="I195" s="82">
        <v>214.68000000000001</v>
      </c>
      <c r="J195" s="82">
        <f t="shared" si="125"/>
        <v>2146.8000000000002</v>
      </c>
      <c r="K195" s="83">
        <f t="shared" si="126"/>
        <v>0</v>
      </c>
      <c r="L195" s="83">
        <f t="shared" si="127"/>
        <v>0</v>
      </c>
      <c r="M195" s="82">
        <f t="shared" si="128"/>
        <v>0</v>
      </c>
      <c r="N195" s="82">
        <f t="shared" si="129"/>
        <v>2146.8000000000002</v>
      </c>
      <c r="O195" s="84">
        <f t="shared" si="86"/>
        <v>0</v>
      </c>
    </row>
    <row r="196" s="69" customFormat="1" ht="36">
      <c r="A196" s="76" t="s">
        <v>403</v>
      </c>
      <c r="B196" s="77" t="s">
        <v>404</v>
      </c>
      <c r="C196" s="78" t="s">
        <v>392</v>
      </c>
      <c r="D196" s="79">
        <v>3</v>
      </c>
      <c r="E196" s="80"/>
      <c r="F196" s="89"/>
      <c r="G196" s="79">
        <f t="shared" si="111"/>
        <v>0</v>
      </c>
      <c r="H196" s="79">
        <f t="shared" si="112"/>
        <v>3</v>
      </c>
      <c r="I196" s="82">
        <v>199.03999999999999</v>
      </c>
      <c r="J196" s="82">
        <f t="shared" si="125"/>
        <v>597.12</v>
      </c>
      <c r="K196" s="83">
        <f t="shared" si="126"/>
        <v>0</v>
      </c>
      <c r="L196" s="83">
        <f t="shared" si="127"/>
        <v>0</v>
      </c>
      <c r="M196" s="82">
        <f t="shared" si="128"/>
        <v>0</v>
      </c>
      <c r="N196" s="82">
        <f t="shared" si="129"/>
        <v>597.12</v>
      </c>
      <c r="O196" s="84">
        <f t="shared" si="86"/>
        <v>0</v>
      </c>
    </row>
    <row r="197" s="69" customFormat="1" ht="36">
      <c r="A197" s="76" t="s">
        <v>405</v>
      </c>
      <c r="B197" s="77" t="s">
        <v>406</v>
      </c>
      <c r="C197" s="78" t="s">
        <v>392</v>
      </c>
      <c r="D197" s="79">
        <v>1</v>
      </c>
      <c r="E197" s="80"/>
      <c r="F197" s="89"/>
      <c r="G197" s="79">
        <f t="shared" si="111"/>
        <v>0</v>
      </c>
      <c r="H197" s="79">
        <f t="shared" si="112"/>
        <v>1</v>
      </c>
      <c r="I197" s="82">
        <v>196.69</v>
      </c>
      <c r="J197" s="82">
        <f t="shared" si="125"/>
        <v>196.69</v>
      </c>
      <c r="K197" s="83">
        <f t="shared" si="126"/>
        <v>0</v>
      </c>
      <c r="L197" s="83">
        <f t="shared" si="127"/>
        <v>0</v>
      </c>
      <c r="M197" s="82">
        <f t="shared" si="128"/>
        <v>0</v>
      </c>
      <c r="N197" s="82">
        <f t="shared" si="129"/>
        <v>196.69</v>
      </c>
      <c r="O197" s="84">
        <f t="shared" si="86"/>
        <v>0</v>
      </c>
    </row>
    <row r="198" s="69" customFormat="1" ht="36">
      <c r="A198" s="76" t="s">
        <v>407</v>
      </c>
      <c r="B198" s="77" t="s">
        <v>408</v>
      </c>
      <c r="C198" s="78" t="s">
        <v>392</v>
      </c>
      <c r="D198" s="79">
        <v>1</v>
      </c>
      <c r="E198" s="80"/>
      <c r="F198" s="89"/>
      <c r="G198" s="79">
        <f t="shared" si="111"/>
        <v>0</v>
      </c>
      <c r="H198" s="79">
        <f t="shared" si="112"/>
        <v>1</v>
      </c>
      <c r="I198" s="82">
        <v>198.80000000000001</v>
      </c>
      <c r="J198" s="82">
        <f t="shared" si="125"/>
        <v>198.80000000000001</v>
      </c>
      <c r="K198" s="83">
        <f t="shared" si="126"/>
        <v>0</v>
      </c>
      <c r="L198" s="83">
        <f t="shared" si="127"/>
        <v>0</v>
      </c>
      <c r="M198" s="82">
        <f t="shared" si="128"/>
        <v>0</v>
      </c>
      <c r="N198" s="82">
        <f t="shared" si="129"/>
        <v>198.80000000000001</v>
      </c>
      <c r="O198" s="84">
        <f t="shared" si="86"/>
        <v>0</v>
      </c>
    </row>
    <row r="199" s="69" customFormat="1" ht="18">
      <c r="A199" s="70" t="s">
        <v>409</v>
      </c>
      <c r="B199" s="71" t="s">
        <v>410</v>
      </c>
      <c r="C199" s="72"/>
      <c r="D199" s="72"/>
      <c r="E199" s="73"/>
      <c r="F199" s="73"/>
      <c r="G199" s="73">
        <f t="shared" si="111"/>
        <v>0</v>
      </c>
      <c r="H199" s="73">
        <f t="shared" si="112"/>
        <v>0</v>
      </c>
      <c r="I199" s="72"/>
      <c r="J199" s="74">
        <f>SUM(J200:J209)</f>
        <v>2416.5800000000004</v>
      </c>
      <c r="K199" s="74">
        <f t="shared" ref="K199:N199" si="130">SUM(K200:K209)</f>
        <v>0</v>
      </c>
      <c r="L199" s="74">
        <f t="shared" si="130"/>
        <v>0</v>
      </c>
      <c r="M199" s="74">
        <f t="shared" si="130"/>
        <v>0</v>
      </c>
      <c r="N199" s="74">
        <f t="shared" si="130"/>
        <v>2416.5800000000004</v>
      </c>
      <c r="O199" s="75">
        <f t="shared" ref="O199:O225" si="131">TRUNC(M199/J199*100,2)</f>
        <v>0</v>
      </c>
    </row>
    <row r="200" s="69" customFormat="1" ht="18">
      <c r="A200" s="76" t="s">
        <v>411</v>
      </c>
      <c r="B200" s="77" t="s">
        <v>412</v>
      </c>
      <c r="C200" s="78" t="s">
        <v>34</v>
      </c>
      <c r="D200" s="79">
        <v>1</v>
      </c>
      <c r="E200" s="80"/>
      <c r="F200" s="89"/>
      <c r="G200" s="79">
        <f t="shared" si="111"/>
        <v>0</v>
      </c>
      <c r="H200" s="79">
        <f t="shared" si="112"/>
        <v>1</v>
      </c>
      <c r="I200" s="82">
        <v>142.31</v>
      </c>
      <c r="J200" s="82">
        <f t="shared" ref="J200:J209" si="132">ROUND(D200*I200,2)</f>
        <v>142.31</v>
      </c>
      <c r="K200" s="83">
        <f t="shared" ref="K200:K209" si="133">ROUND(E200*I200,2)</f>
        <v>0</v>
      </c>
      <c r="L200" s="83">
        <f t="shared" ref="L200:L209" si="134">ROUND(F200*I200,2)</f>
        <v>0</v>
      </c>
      <c r="M200" s="82">
        <f t="shared" ref="M200:M209" si="135">K200+L200</f>
        <v>0</v>
      </c>
      <c r="N200" s="82">
        <f t="shared" ref="N200:N209" si="136">J200-M200</f>
        <v>142.31</v>
      </c>
      <c r="O200" s="84">
        <f t="shared" si="131"/>
        <v>0</v>
      </c>
    </row>
    <row r="201" s="69" customFormat="1" ht="18">
      <c r="A201" s="76" t="s">
        <v>413</v>
      </c>
      <c r="B201" s="77" t="s">
        <v>414</v>
      </c>
      <c r="C201" s="78" t="s">
        <v>96</v>
      </c>
      <c r="D201" s="79">
        <v>29.670000000000002</v>
      </c>
      <c r="E201" s="80"/>
      <c r="F201" s="89"/>
      <c r="G201" s="79">
        <f t="shared" si="111"/>
        <v>0</v>
      </c>
      <c r="H201" s="79">
        <f t="shared" si="112"/>
        <v>29.670000000000002</v>
      </c>
      <c r="I201" s="82">
        <v>6.2300000000000004</v>
      </c>
      <c r="J201" s="82">
        <f t="shared" si="132"/>
        <v>184.84</v>
      </c>
      <c r="K201" s="83">
        <f t="shared" si="133"/>
        <v>0</v>
      </c>
      <c r="L201" s="83">
        <f t="shared" si="134"/>
        <v>0</v>
      </c>
      <c r="M201" s="82">
        <f t="shared" si="135"/>
        <v>0</v>
      </c>
      <c r="N201" s="82">
        <f t="shared" si="136"/>
        <v>184.84</v>
      </c>
      <c r="O201" s="84">
        <f t="shared" si="131"/>
        <v>0</v>
      </c>
    </row>
    <row r="202" s="69" customFormat="1" ht="54">
      <c r="A202" s="76" t="s">
        <v>415</v>
      </c>
      <c r="B202" s="77" t="s">
        <v>416</v>
      </c>
      <c r="C202" s="78" t="s">
        <v>96</v>
      </c>
      <c r="D202" s="79">
        <v>22.899999999999999</v>
      </c>
      <c r="E202" s="80"/>
      <c r="F202" s="89"/>
      <c r="G202" s="79">
        <f t="shared" si="111"/>
        <v>0</v>
      </c>
      <c r="H202" s="79">
        <f t="shared" si="112"/>
        <v>22.899999999999999</v>
      </c>
      <c r="I202" s="82">
        <v>17.350000000000001</v>
      </c>
      <c r="J202" s="82">
        <f t="shared" si="132"/>
        <v>397.31999999999999</v>
      </c>
      <c r="K202" s="83">
        <f t="shared" si="133"/>
        <v>0</v>
      </c>
      <c r="L202" s="83">
        <f t="shared" si="134"/>
        <v>0</v>
      </c>
      <c r="M202" s="82">
        <f t="shared" si="135"/>
        <v>0</v>
      </c>
      <c r="N202" s="82">
        <f t="shared" si="136"/>
        <v>397.31999999999999</v>
      </c>
      <c r="O202" s="84">
        <f t="shared" si="131"/>
        <v>0</v>
      </c>
    </row>
    <row r="203" s="69" customFormat="1" ht="54">
      <c r="A203" s="76" t="s">
        <v>417</v>
      </c>
      <c r="B203" s="77" t="s">
        <v>418</v>
      </c>
      <c r="C203" s="78" t="s">
        <v>34</v>
      </c>
      <c r="D203" s="79">
        <v>1</v>
      </c>
      <c r="E203" s="80"/>
      <c r="F203" s="89"/>
      <c r="G203" s="79">
        <f t="shared" si="111"/>
        <v>0</v>
      </c>
      <c r="H203" s="79">
        <f t="shared" si="112"/>
        <v>1</v>
      </c>
      <c r="I203" s="82">
        <v>182.72999999999999</v>
      </c>
      <c r="J203" s="82">
        <f t="shared" si="132"/>
        <v>182.72999999999999</v>
      </c>
      <c r="K203" s="83">
        <f t="shared" si="133"/>
        <v>0</v>
      </c>
      <c r="L203" s="83">
        <f t="shared" si="134"/>
        <v>0</v>
      </c>
      <c r="M203" s="82">
        <f t="shared" si="135"/>
        <v>0</v>
      </c>
      <c r="N203" s="82">
        <f t="shared" si="136"/>
        <v>182.72999999999999</v>
      </c>
      <c r="O203" s="84">
        <f t="shared" si="131"/>
        <v>0</v>
      </c>
    </row>
    <row r="204" s="69" customFormat="1" ht="54">
      <c r="A204" s="76" t="s">
        <v>419</v>
      </c>
      <c r="B204" s="77" t="s">
        <v>420</v>
      </c>
      <c r="C204" s="78" t="s">
        <v>96</v>
      </c>
      <c r="D204" s="79">
        <v>29.670000000000002</v>
      </c>
      <c r="E204" s="80"/>
      <c r="F204" s="89"/>
      <c r="G204" s="79">
        <f t="shared" si="111"/>
        <v>0</v>
      </c>
      <c r="H204" s="79">
        <f t="shared" si="112"/>
        <v>29.670000000000002</v>
      </c>
      <c r="I204" s="82">
        <v>2.77</v>
      </c>
      <c r="J204" s="82">
        <f t="shared" si="132"/>
        <v>82.189999999999998</v>
      </c>
      <c r="K204" s="83">
        <f t="shared" si="133"/>
        <v>0</v>
      </c>
      <c r="L204" s="83">
        <f t="shared" si="134"/>
        <v>0</v>
      </c>
      <c r="M204" s="82">
        <f t="shared" si="135"/>
        <v>0</v>
      </c>
      <c r="N204" s="82">
        <f t="shared" si="136"/>
        <v>82.189999999999998</v>
      </c>
      <c r="O204" s="84">
        <f t="shared" si="131"/>
        <v>0</v>
      </c>
    </row>
    <row r="205" s="69" customFormat="1" ht="36">
      <c r="A205" s="76" t="s">
        <v>421</v>
      </c>
      <c r="B205" s="77" t="s">
        <v>422</v>
      </c>
      <c r="C205" s="78" t="s">
        <v>96</v>
      </c>
      <c r="D205" s="79">
        <v>22.899999999999999</v>
      </c>
      <c r="E205" s="80"/>
      <c r="F205" s="89"/>
      <c r="G205" s="79">
        <f t="shared" si="111"/>
        <v>0</v>
      </c>
      <c r="H205" s="79">
        <f t="shared" si="112"/>
        <v>22.899999999999999</v>
      </c>
      <c r="I205" s="82">
        <v>6.7800000000000002</v>
      </c>
      <c r="J205" s="82">
        <f t="shared" si="132"/>
        <v>155.25999999999999</v>
      </c>
      <c r="K205" s="83">
        <f t="shared" si="133"/>
        <v>0</v>
      </c>
      <c r="L205" s="83">
        <f t="shared" si="134"/>
        <v>0</v>
      </c>
      <c r="M205" s="82">
        <f t="shared" si="135"/>
        <v>0</v>
      </c>
      <c r="N205" s="82">
        <f t="shared" si="136"/>
        <v>155.25999999999999</v>
      </c>
      <c r="O205" s="84">
        <f t="shared" si="131"/>
        <v>0</v>
      </c>
    </row>
    <row r="206" s="69" customFormat="1" ht="18">
      <c r="A206" s="76" t="s">
        <v>423</v>
      </c>
      <c r="B206" s="77" t="s">
        <v>424</v>
      </c>
      <c r="C206" s="78" t="s">
        <v>34</v>
      </c>
      <c r="D206" s="79">
        <v>5</v>
      </c>
      <c r="E206" s="80"/>
      <c r="F206" s="89"/>
      <c r="G206" s="79">
        <f t="shared" si="111"/>
        <v>0</v>
      </c>
      <c r="H206" s="79">
        <f t="shared" si="112"/>
        <v>5</v>
      </c>
      <c r="I206" s="82">
        <v>39.579999999999998</v>
      </c>
      <c r="J206" s="82">
        <f t="shared" si="132"/>
        <v>197.90000000000001</v>
      </c>
      <c r="K206" s="83">
        <f t="shared" si="133"/>
        <v>0</v>
      </c>
      <c r="L206" s="83">
        <f t="shared" si="134"/>
        <v>0</v>
      </c>
      <c r="M206" s="82">
        <f t="shared" si="135"/>
        <v>0</v>
      </c>
      <c r="N206" s="82">
        <f t="shared" si="136"/>
        <v>197.90000000000001</v>
      </c>
      <c r="O206" s="84">
        <f t="shared" si="131"/>
        <v>0</v>
      </c>
    </row>
    <row r="207" s="69" customFormat="1" ht="36">
      <c r="A207" s="76" t="s">
        <v>425</v>
      </c>
      <c r="B207" s="77" t="s">
        <v>426</v>
      </c>
      <c r="C207" s="78" t="s">
        <v>96</v>
      </c>
      <c r="D207" s="79">
        <v>9</v>
      </c>
      <c r="E207" s="80"/>
      <c r="F207" s="89"/>
      <c r="G207" s="79">
        <f t="shared" si="111"/>
        <v>0</v>
      </c>
      <c r="H207" s="79">
        <f t="shared" si="112"/>
        <v>9</v>
      </c>
      <c r="I207" s="82">
        <v>17.629999999999999</v>
      </c>
      <c r="J207" s="82">
        <f t="shared" si="132"/>
        <v>158.66999999999999</v>
      </c>
      <c r="K207" s="83">
        <f t="shared" si="133"/>
        <v>0</v>
      </c>
      <c r="L207" s="83">
        <f t="shared" si="134"/>
        <v>0</v>
      </c>
      <c r="M207" s="82">
        <f t="shared" si="135"/>
        <v>0</v>
      </c>
      <c r="N207" s="82">
        <f t="shared" si="136"/>
        <v>158.66999999999999</v>
      </c>
      <c r="O207" s="84">
        <f t="shared" si="131"/>
        <v>0</v>
      </c>
    </row>
    <row r="208" s="69" customFormat="1" ht="36">
      <c r="A208" s="76" t="s">
        <v>427</v>
      </c>
      <c r="B208" s="77" t="s">
        <v>428</v>
      </c>
      <c r="C208" s="78" t="s">
        <v>34</v>
      </c>
      <c r="D208" s="79">
        <v>6</v>
      </c>
      <c r="E208" s="80"/>
      <c r="F208" s="89"/>
      <c r="G208" s="79">
        <f t="shared" si="111"/>
        <v>0</v>
      </c>
      <c r="H208" s="79">
        <f t="shared" si="112"/>
        <v>6</v>
      </c>
      <c r="I208" s="82">
        <v>10.109999999999999</v>
      </c>
      <c r="J208" s="82">
        <f t="shared" si="132"/>
        <v>60.659999999999997</v>
      </c>
      <c r="K208" s="83">
        <f t="shared" si="133"/>
        <v>0</v>
      </c>
      <c r="L208" s="83">
        <f t="shared" si="134"/>
        <v>0</v>
      </c>
      <c r="M208" s="82">
        <f t="shared" si="135"/>
        <v>0</v>
      </c>
      <c r="N208" s="82">
        <f t="shared" si="136"/>
        <v>60.659999999999997</v>
      </c>
      <c r="O208" s="84">
        <f t="shared" si="131"/>
        <v>0</v>
      </c>
    </row>
    <row r="209" s="69" customFormat="1" ht="36">
      <c r="A209" s="76" t="s">
        <v>429</v>
      </c>
      <c r="B209" s="77" t="s">
        <v>430</v>
      </c>
      <c r="C209" s="78" t="s">
        <v>34</v>
      </c>
      <c r="D209" s="79">
        <v>5</v>
      </c>
      <c r="E209" s="80"/>
      <c r="F209" s="89"/>
      <c r="G209" s="79">
        <f t="shared" si="111"/>
        <v>0</v>
      </c>
      <c r="H209" s="79">
        <f t="shared" si="112"/>
        <v>5</v>
      </c>
      <c r="I209" s="82">
        <v>170.94</v>
      </c>
      <c r="J209" s="82">
        <f t="shared" si="132"/>
        <v>854.70000000000005</v>
      </c>
      <c r="K209" s="83">
        <f t="shared" si="133"/>
        <v>0</v>
      </c>
      <c r="L209" s="83">
        <f t="shared" si="134"/>
        <v>0</v>
      </c>
      <c r="M209" s="82">
        <f t="shared" si="135"/>
        <v>0</v>
      </c>
      <c r="N209" s="82">
        <f t="shared" si="136"/>
        <v>854.70000000000005</v>
      </c>
      <c r="O209" s="84">
        <f t="shared" si="131"/>
        <v>0</v>
      </c>
    </row>
    <row r="210" s="69" customFormat="1" ht="18">
      <c r="A210" s="70" t="s">
        <v>431</v>
      </c>
      <c r="B210" s="71" t="s">
        <v>432</v>
      </c>
      <c r="C210" s="72"/>
      <c r="D210" s="72"/>
      <c r="E210" s="73"/>
      <c r="F210" s="73"/>
      <c r="G210" s="73">
        <f t="shared" si="111"/>
        <v>0</v>
      </c>
      <c r="H210" s="73">
        <f t="shared" si="112"/>
        <v>0</v>
      </c>
      <c r="I210" s="72"/>
      <c r="J210" s="74">
        <f>SUM(J211:J215)</f>
        <v>19054.880000000001</v>
      </c>
      <c r="K210" s="74">
        <f t="shared" ref="K210:N210" si="137">SUM(K211:K215)</f>
        <v>0</v>
      </c>
      <c r="L210" s="74">
        <f t="shared" si="137"/>
        <v>0</v>
      </c>
      <c r="M210" s="74">
        <f t="shared" si="137"/>
        <v>0</v>
      </c>
      <c r="N210" s="74">
        <f t="shared" si="137"/>
        <v>19054.880000000001</v>
      </c>
      <c r="O210" s="75">
        <f t="shared" si="131"/>
        <v>0</v>
      </c>
    </row>
    <row r="211" s="69" customFormat="1" ht="54">
      <c r="A211" s="76" t="s">
        <v>433</v>
      </c>
      <c r="B211" s="77" t="s">
        <v>434</v>
      </c>
      <c r="C211" s="78" t="s">
        <v>31</v>
      </c>
      <c r="D211" s="79">
        <v>53.030000000000001</v>
      </c>
      <c r="E211" s="80"/>
      <c r="F211" s="89"/>
      <c r="G211" s="79">
        <f t="shared" si="111"/>
        <v>0</v>
      </c>
      <c r="H211" s="79">
        <f t="shared" si="112"/>
        <v>53.030000000000001</v>
      </c>
      <c r="I211" s="82">
        <v>45.990000000000002</v>
      </c>
      <c r="J211" s="82">
        <f t="shared" ref="J211:J225" si="138">ROUND(D211*I211,2)</f>
        <v>2438.8499999999999</v>
      </c>
      <c r="K211" s="83">
        <f t="shared" ref="K211:K225" si="139">ROUND(E211*I211,2)</f>
        <v>0</v>
      </c>
      <c r="L211" s="83">
        <f t="shared" ref="L211:L225" si="140">ROUND(F211*I211,2)</f>
        <v>0</v>
      </c>
      <c r="M211" s="82">
        <f t="shared" ref="M211:M225" si="141">K211+L211</f>
        <v>0</v>
      </c>
      <c r="N211" s="82">
        <f t="shared" ref="N211:N225" si="142">J211-M211</f>
        <v>2438.8499999999999</v>
      </c>
      <c r="O211" s="84">
        <f t="shared" si="131"/>
        <v>0</v>
      </c>
    </row>
    <row r="212" s="69" customFormat="1" ht="36">
      <c r="A212" s="76" t="s">
        <v>435</v>
      </c>
      <c r="B212" s="77" t="s">
        <v>436</v>
      </c>
      <c r="C212" s="78" t="s">
        <v>31</v>
      </c>
      <c r="D212" s="79">
        <v>378.92000000000002</v>
      </c>
      <c r="E212" s="80"/>
      <c r="F212" s="89"/>
      <c r="G212" s="79">
        <f t="shared" si="111"/>
        <v>0</v>
      </c>
      <c r="H212" s="79">
        <f t="shared" si="112"/>
        <v>378.92000000000002</v>
      </c>
      <c r="I212" s="82">
        <v>3.25</v>
      </c>
      <c r="J212" s="82">
        <f t="shared" si="138"/>
        <v>1231.49</v>
      </c>
      <c r="K212" s="83">
        <f t="shared" si="139"/>
        <v>0</v>
      </c>
      <c r="L212" s="83">
        <f t="shared" si="140"/>
        <v>0</v>
      </c>
      <c r="M212" s="82">
        <f t="shared" si="141"/>
        <v>0</v>
      </c>
      <c r="N212" s="82">
        <f t="shared" si="142"/>
        <v>1231.49</v>
      </c>
      <c r="O212" s="84">
        <f t="shared" si="131"/>
        <v>0</v>
      </c>
    </row>
    <row r="213" s="69" customFormat="1" ht="36">
      <c r="A213" s="76" t="s">
        <v>437</v>
      </c>
      <c r="B213" s="77" t="s">
        <v>438</v>
      </c>
      <c r="C213" s="78" t="s">
        <v>31</v>
      </c>
      <c r="D213" s="79">
        <v>378.92000000000002</v>
      </c>
      <c r="E213" s="80"/>
      <c r="F213" s="89"/>
      <c r="G213" s="79">
        <f t="shared" si="111"/>
        <v>0</v>
      </c>
      <c r="H213" s="79">
        <f t="shared" si="112"/>
        <v>378.92000000000002</v>
      </c>
      <c r="I213" s="82">
        <v>10.69</v>
      </c>
      <c r="J213" s="82">
        <f t="shared" si="138"/>
        <v>4050.6500000000001</v>
      </c>
      <c r="K213" s="83">
        <f t="shared" si="139"/>
        <v>0</v>
      </c>
      <c r="L213" s="83">
        <f t="shared" si="140"/>
        <v>0</v>
      </c>
      <c r="M213" s="82">
        <f t="shared" si="141"/>
        <v>0</v>
      </c>
      <c r="N213" s="82">
        <f t="shared" si="142"/>
        <v>4050.6500000000001</v>
      </c>
      <c r="O213" s="84">
        <f t="shared" si="131"/>
        <v>0</v>
      </c>
    </row>
    <row r="214" s="69" customFormat="1" ht="36">
      <c r="A214" s="76" t="s">
        <v>439</v>
      </c>
      <c r="B214" s="77" t="s">
        <v>440</v>
      </c>
      <c r="C214" s="78" t="s">
        <v>31</v>
      </c>
      <c r="D214" s="79">
        <v>378.92000000000002</v>
      </c>
      <c r="E214" s="80"/>
      <c r="F214" s="89"/>
      <c r="G214" s="79">
        <f t="shared" si="111"/>
        <v>0</v>
      </c>
      <c r="H214" s="79">
        <f t="shared" si="112"/>
        <v>378.92000000000002</v>
      </c>
      <c r="I214" s="82">
        <v>15</v>
      </c>
      <c r="J214" s="82">
        <f t="shared" si="138"/>
        <v>5683.8000000000002</v>
      </c>
      <c r="K214" s="83">
        <f t="shared" si="139"/>
        <v>0</v>
      </c>
      <c r="L214" s="83">
        <f t="shared" si="140"/>
        <v>0</v>
      </c>
      <c r="M214" s="82">
        <f t="shared" si="141"/>
        <v>0</v>
      </c>
      <c r="N214" s="82">
        <f t="shared" si="142"/>
        <v>5683.8000000000002</v>
      </c>
      <c r="O214" s="84">
        <f t="shared" si="131"/>
        <v>0</v>
      </c>
    </row>
    <row r="215" s="69" customFormat="1" ht="72">
      <c r="A215" s="76" t="s">
        <v>441</v>
      </c>
      <c r="B215" s="77" t="s">
        <v>442</v>
      </c>
      <c r="C215" s="78" t="s">
        <v>31</v>
      </c>
      <c r="D215" s="79">
        <v>145.06</v>
      </c>
      <c r="E215" s="80"/>
      <c r="F215" s="89"/>
      <c r="G215" s="79">
        <f t="shared" si="111"/>
        <v>0</v>
      </c>
      <c r="H215" s="79">
        <f t="shared" si="112"/>
        <v>145.06</v>
      </c>
      <c r="I215" s="82">
        <v>38.950000000000003</v>
      </c>
      <c r="J215" s="82">
        <f t="shared" si="138"/>
        <v>5650.0900000000001</v>
      </c>
      <c r="K215" s="83">
        <f t="shared" si="139"/>
        <v>0</v>
      </c>
      <c r="L215" s="83">
        <f t="shared" si="140"/>
        <v>0</v>
      </c>
      <c r="M215" s="82">
        <f t="shared" si="141"/>
        <v>0</v>
      </c>
      <c r="N215" s="82">
        <f t="shared" si="142"/>
        <v>5650.0900000000001</v>
      </c>
      <c r="O215" s="84">
        <f t="shared" si="131"/>
        <v>0</v>
      </c>
    </row>
    <row r="216" s="69" customFormat="1" ht="18">
      <c r="A216" s="70" t="s">
        <v>443</v>
      </c>
      <c r="B216" s="71" t="s">
        <v>444</v>
      </c>
      <c r="C216" s="72"/>
      <c r="D216" s="72"/>
      <c r="E216" s="73"/>
      <c r="F216" s="73"/>
      <c r="G216" s="73">
        <f t="shared" si="111"/>
        <v>0</v>
      </c>
      <c r="H216" s="73">
        <f t="shared" si="112"/>
        <v>0</v>
      </c>
      <c r="I216" s="72"/>
      <c r="J216" s="74">
        <f>SUM(J217:J219)</f>
        <v>17531.73</v>
      </c>
      <c r="K216" s="74">
        <f t="shared" ref="K216:N216" si="143">SUM(K217:K219)</f>
        <v>0</v>
      </c>
      <c r="L216" s="74">
        <f t="shared" si="143"/>
        <v>0</v>
      </c>
      <c r="M216" s="74">
        <f t="shared" si="143"/>
        <v>0</v>
      </c>
      <c r="N216" s="74">
        <f t="shared" si="143"/>
        <v>17531.73</v>
      </c>
      <c r="O216" s="75">
        <f t="shared" si="131"/>
        <v>0</v>
      </c>
    </row>
    <row r="217" s="69" customFormat="1" ht="54.75" customHeight="1">
      <c r="A217" s="76" t="s">
        <v>445</v>
      </c>
      <c r="B217" s="77" t="s">
        <v>446</v>
      </c>
      <c r="C217" s="78" t="s">
        <v>31</v>
      </c>
      <c r="D217" s="79">
        <v>60</v>
      </c>
      <c r="E217" s="80"/>
      <c r="F217" s="89"/>
      <c r="G217" s="79">
        <f t="shared" si="111"/>
        <v>0</v>
      </c>
      <c r="H217" s="79">
        <f t="shared" si="112"/>
        <v>60</v>
      </c>
      <c r="I217" s="82">
        <v>231.93000000000001</v>
      </c>
      <c r="J217" s="82">
        <f t="shared" si="138"/>
        <v>13915.799999999999</v>
      </c>
      <c r="K217" s="83">
        <f t="shared" si="139"/>
        <v>0</v>
      </c>
      <c r="L217" s="83">
        <f t="shared" si="140"/>
        <v>0</v>
      </c>
      <c r="M217" s="82">
        <f t="shared" si="141"/>
        <v>0</v>
      </c>
      <c r="N217" s="82">
        <f t="shared" si="142"/>
        <v>13915.799999999999</v>
      </c>
      <c r="O217" s="84">
        <f t="shared" si="131"/>
        <v>0</v>
      </c>
    </row>
    <row r="218" s="69" customFormat="1" ht="54">
      <c r="A218" s="76" t="s">
        <v>447</v>
      </c>
      <c r="B218" s="77" t="s">
        <v>448</v>
      </c>
      <c r="C218" s="78" t="s">
        <v>31</v>
      </c>
      <c r="D218" s="79">
        <v>6.5999999999999996</v>
      </c>
      <c r="E218" s="80"/>
      <c r="F218" s="89"/>
      <c r="G218" s="79">
        <f t="shared" si="111"/>
        <v>0</v>
      </c>
      <c r="H218" s="79">
        <f t="shared" si="112"/>
        <v>6.5999999999999996</v>
      </c>
      <c r="I218" s="82">
        <v>458.10000000000002</v>
      </c>
      <c r="J218" s="82">
        <f t="shared" si="138"/>
        <v>3023.46</v>
      </c>
      <c r="K218" s="83">
        <f t="shared" si="139"/>
        <v>0</v>
      </c>
      <c r="L218" s="83">
        <f t="shared" si="140"/>
        <v>0</v>
      </c>
      <c r="M218" s="82">
        <f t="shared" si="141"/>
        <v>0</v>
      </c>
      <c r="N218" s="82">
        <f t="shared" si="142"/>
        <v>3023.46</v>
      </c>
      <c r="O218" s="84">
        <f t="shared" si="131"/>
        <v>0</v>
      </c>
    </row>
    <row r="219" s="69" customFormat="1" ht="18">
      <c r="A219" s="76" t="s">
        <v>449</v>
      </c>
      <c r="B219" s="77" t="s">
        <v>450</v>
      </c>
      <c r="C219" s="78" t="s">
        <v>31</v>
      </c>
      <c r="D219" s="79">
        <v>274.29000000000002</v>
      </c>
      <c r="E219" s="80"/>
      <c r="F219" s="89"/>
      <c r="G219" s="79">
        <f t="shared" si="111"/>
        <v>0</v>
      </c>
      <c r="H219" s="79">
        <f t="shared" si="112"/>
        <v>274.29000000000002</v>
      </c>
      <c r="I219" s="82">
        <v>2.1600000000000001</v>
      </c>
      <c r="J219" s="82">
        <f t="shared" si="138"/>
        <v>592.47000000000003</v>
      </c>
      <c r="K219" s="83">
        <f t="shared" si="139"/>
        <v>0</v>
      </c>
      <c r="L219" s="83">
        <f t="shared" si="140"/>
        <v>0</v>
      </c>
      <c r="M219" s="82">
        <f t="shared" si="141"/>
        <v>0</v>
      </c>
      <c r="N219" s="82">
        <f t="shared" si="142"/>
        <v>592.47000000000003</v>
      </c>
      <c r="O219" s="84">
        <f t="shared" si="131"/>
        <v>0</v>
      </c>
    </row>
    <row r="220" s="69" customFormat="1" ht="18">
      <c r="A220" s="70" t="s">
        <v>451</v>
      </c>
      <c r="B220" s="71" t="s">
        <v>452</v>
      </c>
      <c r="C220" s="72"/>
      <c r="D220" s="72"/>
      <c r="E220" s="73"/>
      <c r="F220" s="73"/>
      <c r="G220" s="73">
        <f t="shared" si="111"/>
        <v>0</v>
      </c>
      <c r="H220" s="73">
        <f t="shared" si="112"/>
        <v>0</v>
      </c>
      <c r="I220" s="72"/>
      <c r="J220" s="74">
        <f>SUM(J221)</f>
        <v>15435.870000000001</v>
      </c>
      <c r="K220" s="74">
        <f t="shared" ref="K220:N220" si="144">SUM(K221)</f>
        <v>0</v>
      </c>
      <c r="L220" s="74">
        <f t="shared" si="144"/>
        <v>544.88999999999999</v>
      </c>
      <c r="M220" s="74">
        <f t="shared" si="144"/>
        <v>544.88999999999999</v>
      </c>
      <c r="N220" s="74">
        <f t="shared" si="144"/>
        <v>14890.980000000001</v>
      </c>
      <c r="O220" s="75">
        <f t="shared" si="131"/>
        <v>3.5299999999999998</v>
      </c>
    </row>
    <row r="221" s="69" customFormat="1" ht="18">
      <c r="A221" s="76" t="s">
        <v>453</v>
      </c>
      <c r="B221" s="77" t="s">
        <v>454</v>
      </c>
      <c r="C221" s="78" t="s">
        <v>34</v>
      </c>
      <c r="D221" s="79">
        <v>1</v>
      </c>
      <c r="E221" s="80"/>
      <c r="F221" s="89">
        <v>3.5299999999999998e-002</v>
      </c>
      <c r="G221" s="96">
        <f t="shared" si="111"/>
        <v>3.5299999999999998e-002</v>
      </c>
      <c r="H221" s="79">
        <f t="shared" si="112"/>
        <v>0.9647</v>
      </c>
      <c r="I221" s="82">
        <v>15435.870000000001</v>
      </c>
      <c r="J221" s="82">
        <f t="shared" si="138"/>
        <v>15435.870000000001</v>
      </c>
      <c r="K221" s="83">
        <f t="shared" si="139"/>
        <v>0</v>
      </c>
      <c r="L221" s="83">
        <f t="shared" si="140"/>
        <v>544.88999999999999</v>
      </c>
      <c r="M221" s="82">
        <f>K221+L221</f>
        <v>544.88999999999999</v>
      </c>
      <c r="N221" s="82">
        <f t="shared" si="142"/>
        <v>14890.980000000001</v>
      </c>
      <c r="O221" s="84">
        <f t="shared" si="131"/>
        <v>3.5299999999999998</v>
      </c>
    </row>
    <row r="222" s="69" customFormat="1" ht="18">
      <c r="A222" s="70" t="s">
        <v>455</v>
      </c>
      <c r="B222" s="71" t="s">
        <v>456</v>
      </c>
      <c r="C222" s="72"/>
      <c r="D222" s="72"/>
      <c r="E222" s="73"/>
      <c r="F222" s="73"/>
      <c r="G222" s="73">
        <f t="shared" si="111"/>
        <v>0</v>
      </c>
      <c r="H222" s="73">
        <f t="shared" si="112"/>
        <v>0</v>
      </c>
      <c r="I222" s="72"/>
      <c r="J222" s="74">
        <f>SUM(J223)</f>
        <v>418.06999999999999</v>
      </c>
      <c r="K222" s="74">
        <f t="shared" ref="K222:N222" si="145">SUM(K223)</f>
        <v>0</v>
      </c>
      <c r="L222" s="74">
        <f t="shared" si="145"/>
        <v>209.03</v>
      </c>
      <c r="M222" s="74">
        <f t="shared" si="145"/>
        <v>209.03</v>
      </c>
      <c r="N222" s="74">
        <f t="shared" si="145"/>
        <v>209.03999999999999</v>
      </c>
      <c r="O222" s="75">
        <f t="shared" si="131"/>
        <v>49.990000000000002</v>
      </c>
    </row>
    <row r="223" s="69" customFormat="1" ht="18">
      <c r="A223" s="76" t="s">
        <v>457</v>
      </c>
      <c r="B223" s="77" t="s">
        <v>458</v>
      </c>
      <c r="C223" s="78" t="s">
        <v>459</v>
      </c>
      <c r="D223" s="79">
        <v>4.7000000000000002</v>
      </c>
      <c r="E223" s="80"/>
      <c r="F223" s="81">
        <v>2.3500000000000001</v>
      </c>
      <c r="G223" s="79">
        <f t="shared" si="111"/>
        <v>2.3500000000000001</v>
      </c>
      <c r="H223" s="79">
        <f t="shared" si="112"/>
        <v>2.3500000000000001</v>
      </c>
      <c r="I223" s="82">
        <v>88.950000000000003</v>
      </c>
      <c r="J223" s="82">
        <f t="shared" si="138"/>
        <v>418.06999999999999</v>
      </c>
      <c r="K223" s="83">
        <f t="shared" si="139"/>
        <v>0</v>
      </c>
      <c r="L223" s="83">
        <f t="shared" si="140"/>
        <v>209.03</v>
      </c>
      <c r="M223" s="82">
        <f t="shared" si="141"/>
        <v>209.03</v>
      </c>
      <c r="N223" s="82">
        <f t="shared" si="142"/>
        <v>209.03999999999999</v>
      </c>
      <c r="O223" s="84">
        <f t="shared" si="131"/>
        <v>49.990000000000002</v>
      </c>
    </row>
    <row r="224" s="69" customFormat="1" ht="18">
      <c r="A224" s="70" t="s">
        <v>460</v>
      </c>
      <c r="B224" s="71" t="s">
        <v>461</v>
      </c>
      <c r="C224" s="72"/>
      <c r="D224" s="72"/>
      <c r="E224" s="73"/>
      <c r="F224" s="73"/>
      <c r="G224" s="73">
        <f t="shared" si="111"/>
        <v>0</v>
      </c>
      <c r="H224" s="73">
        <f t="shared" si="112"/>
        <v>0</v>
      </c>
      <c r="I224" s="72"/>
      <c r="J224" s="74">
        <f>SUM(J225)</f>
        <v>2809.5799999999999</v>
      </c>
      <c r="K224" s="74">
        <f t="shared" ref="K224:N224" si="146">SUM(K225)</f>
        <v>0</v>
      </c>
      <c r="L224" s="74">
        <f t="shared" si="146"/>
        <v>0</v>
      </c>
      <c r="M224" s="74">
        <f t="shared" si="146"/>
        <v>0</v>
      </c>
      <c r="N224" s="74">
        <f t="shared" si="146"/>
        <v>2809.5799999999999</v>
      </c>
      <c r="O224" s="75">
        <f t="shared" si="131"/>
        <v>0</v>
      </c>
    </row>
    <row r="225" s="69" customFormat="1" ht="36.75">
      <c r="A225" s="76" t="s">
        <v>462</v>
      </c>
      <c r="B225" s="77" t="s">
        <v>463</v>
      </c>
      <c r="C225" s="78" t="s">
        <v>464</v>
      </c>
      <c r="D225" s="79">
        <v>4193.3999999999996</v>
      </c>
      <c r="E225" s="80"/>
      <c r="F225" s="81"/>
      <c r="G225" s="79">
        <f t="shared" si="111"/>
        <v>0</v>
      </c>
      <c r="H225" s="79">
        <f t="shared" si="112"/>
        <v>4193.3999999999996</v>
      </c>
      <c r="I225" s="82">
        <v>0.67000000000000004</v>
      </c>
      <c r="J225" s="82">
        <f t="shared" si="138"/>
        <v>2809.5799999999999</v>
      </c>
      <c r="K225" s="83">
        <f t="shared" si="139"/>
        <v>0</v>
      </c>
      <c r="L225" s="83">
        <f t="shared" si="140"/>
        <v>0</v>
      </c>
      <c r="M225" s="82">
        <f t="shared" si="141"/>
        <v>0</v>
      </c>
      <c r="N225" s="82">
        <f t="shared" si="142"/>
        <v>2809.5799999999999</v>
      </c>
      <c r="O225" s="84">
        <f t="shared" si="131"/>
        <v>0</v>
      </c>
    </row>
    <row r="226" ht="24" customHeight="1">
      <c r="A226" s="97" t="s">
        <v>465</v>
      </c>
      <c r="B226" s="98"/>
      <c r="C226" s="98"/>
      <c r="D226" s="98"/>
      <c r="E226" s="98"/>
      <c r="F226" s="98"/>
      <c r="G226" s="98"/>
      <c r="H226" s="98"/>
      <c r="I226" s="99"/>
      <c r="J226" s="100">
        <f>SUM(J7:J225)/2</f>
        <v>392806.26000000001</v>
      </c>
      <c r="K226" s="100">
        <f t="shared" ref="K226:N226" si="147">SUM(K7:K225)/2</f>
        <v>0</v>
      </c>
      <c r="L226" s="100">
        <f t="shared" si="147"/>
        <v>14429.499999999998</v>
      </c>
      <c r="M226" s="100">
        <f t="shared" si="147"/>
        <v>14429.499999999998</v>
      </c>
      <c r="N226" s="100">
        <f t="shared" si="147"/>
        <v>378376.76000000001</v>
      </c>
      <c r="O226" s="101">
        <f>(M226/J226)*100</f>
        <v>3.6734394202373446</v>
      </c>
    </row>
    <row r="227" ht="34.149999999999999" customHeight="1">
      <c r="A227" s="102" t="s">
        <v>466</v>
      </c>
      <c r="B227" s="103"/>
      <c r="C227" s="103"/>
      <c r="D227" s="103"/>
      <c r="E227" s="103"/>
      <c r="F227" s="103"/>
      <c r="G227" s="103"/>
      <c r="H227" s="103"/>
      <c r="I227" s="103"/>
      <c r="J227" s="104"/>
      <c r="K227" s="105">
        <f>K226/$J226*100</f>
        <v>0</v>
      </c>
      <c r="L227" s="106">
        <f>L226/$J226*100</f>
        <v>3.6734394202373446</v>
      </c>
      <c r="M227" s="106">
        <f>M226/$J226*100</f>
        <v>3.6734394202373446</v>
      </c>
      <c r="N227" s="106">
        <f>N226/$J226*100</f>
        <v>96.326560579762656</v>
      </c>
      <c r="O227" s="107"/>
    </row>
    <row r="228" ht="34.149999999999999" customHeight="1">
      <c r="A228" s="108"/>
      <c r="B228" s="109"/>
      <c r="C228" s="109"/>
      <c r="D228" s="109"/>
      <c r="E228" s="109"/>
      <c r="F228" s="109"/>
      <c r="G228" s="109"/>
      <c r="H228" s="109"/>
      <c r="I228" s="109"/>
      <c r="J228" s="109"/>
      <c r="K228" s="110"/>
      <c r="L228" s="111"/>
      <c r="M228" s="111"/>
      <c r="N228" s="111"/>
      <c r="O228" s="112"/>
    </row>
    <row r="229" ht="156" customHeight="1">
      <c r="A229" s="113" t="s">
        <v>467</v>
      </c>
      <c r="B229" s="114"/>
      <c r="C229" s="114"/>
      <c r="D229" s="114"/>
      <c r="E229" s="114"/>
      <c r="F229" s="114"/>
      <c r="G229" s="114"/>
      <c r="H229" s="115"/>
      <c r="I229" s="116" t="s">
        <v>468</v>
      </c>
      <c r="J229" s="117"/>
      <c r="K229" s="117"/>
      <c r="L229" s="117"/>
      <c r="M229" s="117"/>
      <c r="N229" s="117"/>
      <c r="O229" s="118"/>
    </row>
    <row r="230" ht="34.149999999999999" customHeight="1">
      <c r="A230" s="119"/>
      <c r="B230" s="119"/>
      <c r="C230" s="119"/>
      <c r="D230" s="119"/>
      <c r="E230" s="119"/>
      <c r="F230" s="119"/>
      <c r="G230" s="119"/>
      <c r="H230" s="119"/>
      <c r="I230" s="119"/>
      <c r="J230" s="120"/>
      <c r="K230" s="121"/>
      <c r="L230" s="122"/>
      <c r="M230" s="123"/>
      <c r="N230" s="123"/>
      <c r="O230" s="124"/>
    </row>
    <row r="231" ht="34.149999999999999" customHeight="1">
      <c r="A231" s="119"/>
      <c r="B231" s="119"/>
      <c r="C231" s="119"/>
      <c r="D231" s="119"/>
      <c r="E231" s="119"/>
      <c r="F231" s="119"/>
      <c r="G231" s="119"/>
      <c r="H231" s="119"/>
      <c r="I231" s="119"/>
      <c r="J231" s="125"/>
      <c r="K231" s="121"/>
      <c r="L231" s="123"/>
      <c r="M231" s="123"/>
      <c r="N231" s="123"/>
      <c r="O231" s="124"/>
    </row>
    <row r="232" ht="34.149999999999999" customHeight="1">
      <c r="A232" s="119"/>
      <c r="B232" s="119"/>
      <c r="C232" s="119"/>
      <c r="D232" s="119"/>
      <c r="E232" s="119"/>
      <c r="F232" s="119"/>
      <c r="G232" s="119"/>
      <c r="H232" s="119"/>
      <c r="I232" s="119"/>
      <c r="J232" s="119"/>
      <c r="K232" s="121"/>
      <c r="L232" s="123"/>
      <c r="M232" s="123"/>
      <c r="N232" s="123"/>
      <c r="O232" s="124"/>
    </row>
    <row r="233" ht="34.149999999999999" customHeight="1">
      <c r="A233" s="119"/>
      <c r="B233" s="119"/>
      <c r="C233" s="119"/>
      <c r="D233" s="119"/>
      <c r="E233" s="119"/>
      <c r="F233" s="119"/>
      <c r="G233" s="119"/>
      <c r="H233" s="119"/>
      <c r="I233" s="119"/>
      <c r="J233" s="119"/>
      <c r="K233" s="121"/>
      <c r="L233" s="123"/>
      <c r="M233" s="123"/>
      <c r="N233" s="123"/>
      <c r="O233" s="124"/>
    </row>
    <row r="234" ht="34.149999999999999" customHeight="1">
      <c r="A234" s="119"/>
      <c r="B234" s="119"/>
      <c r="C234" s="119"/>
      <c r="D234" s="119"/>
      <c r="E234" s="119"/>
      <c r="F234" s="119"/>
      <c r="G234" s="119"/>
      <c r="H234" s="119"/>
      <c r="I234" s="119"/>
      <c r="J234" s="119"/>
      <c r="K234" s="121"/>
      <c r="L234" s="123"/>
      <c r="M234" s="123"/>
      <c r="N234" s="123"/>
      <c r="O234" s="124"/>
    </row>
    <row r="235" ht="34.149999999999999" customHeight="1">
      <c r="A235" s="119"/>
      <c r="B235" s="119"/>
      <c r="C235" s="119"/>
      <c r="D235" s="119"/>
      <c r="E235" s="119"/>
      <c r="F235" s="119"/>
      <c r="G235" s="119"/>
      <c r="H235" s="119"/>
      <c r="I235" s="119"/>
      <c r="J235" s="119"/>
      <c r="K235" s="121"/>
      <c r="L235" s="123"/>
      <c r="M235" s="123"/>
      <c r="N235" s="123"/>
      <c r="O235" s="124"/>
    </row>
    <row r="236" ht="34.149999999999999" customHeight="1">
      <c r="A236" s="119"/>
      <c r="B236" s="119"/>
      <c r="C236" s="119"/>
      <c r="D236" s="119"/>
      <c r="E236" s="119"/>
      <c r="F236" s="119"/>
      <c r="G236" s="119"/>
      <c r="H236" s="119"/>
      <c r="I236" s="119"/>
      <c r="J236" s="119"/>
      <c r="K236" s="121"/>
      <c r="L236" s="123"/>
      <c r="M236" s="123"/>
      <c r="N236" s="123"/>
      <c r="O236" s="124"/>
    </row>
    <row r="237" ht="34.149999999999999" customHeight="1">
      <c r="A237" s="119"/>
      <c r="B237" s="119"/>
      <c r="C237" s="119"/>
      <c r="D237" s="119"/>
      <c r="E237" s="119"/>
      <c r="F237" s="119"/>
      <c r="G237" s="119"/>
      <c r="H237" s="119"/>
      <c r="I237" s="119"/>
      <c r="J237" s="119"/>
      <c r="K237" s="121"/>
      <c r="L237" s="123"/>
      <c r="M237" s="123"/>
      <c r="N237" s="123"/>
      <c r="O237" s="124"/>
    </row>
    <row r="238" ht="34.149999999999999" customHeight="1">
      <c r="A238" s="119"/>
      <c r="B238" s="119"/>
      <c r="C238" s="119"/>
      <c r="D238" s="119"/>
      <c r="E238" s="119"/>
      <c r="F238" s="119"/>
      <c r="G238" s="119"/>
      <c r="H238" s="119"/>
      <c r="I238" s="119"/>
      <c r="J238" s="119"/>
      <c r="K238" s="121"/>
      <c r="L238" s="123"/>
      <c r="M238" s="123"/>
      <c r="N238" s="123"/>
      <c r="O238" s="124"/>
    </row>
    <row r="239" ht="34.149999999999999" customHeight="1">
      <c r="A239" s="119"/>
      <c r="B239" s="119"/>
      <c r="C239" s="119"/>
      <c r="D239" s="119"/>
      <c r="E239" s="119"/>
      <c r="F239" s="119"/>
      <c r="G239" s="119"/>
      <c r="H239" s="119"/>
      <c r="I239" s="119"/>
      <c r="J239" s="119"/>
      <c r="K239" s="121"/>
      <c r="L239" s="123"/>
      <c r="M239" s="123"/>
      <c r="N239" s="123"/>
      <c r="O239" s="124"/>
    </row>
    <row r="240" ht="34.149999999999999" customHeight="1">
      <c r="A240" s="119"/>
      <c r="B240" s="119"/>
      <c r="C240" s="119"/>
      <c r="D240" s="119"/>
      <c r="E240" s="119"/>
      <c r="F240" s="119"/>
      <c r="G240" s="119"/>
      <c r="H240" s="119"/>
      <c r="I240" s="119"/>
      <c r="J240" s="119"/>
      <c r="K240" s="121"/>
      <c r="L240" s="123"/>
      <c r="M240" s="123"/>
      <c r="N240" s="123"/>
      <c r="O240" s="124"/>
    </row>
    <row r="241" ht="34.149999999999999" customHeight="1">
      <c r="A241" s="119"/>
      <c r="B241" s="119"/>
      <c r="C241" s="119"/>
      <c r="D241" s="119"/>
      <c r="E241" s="119"/>
      <c r="F241" s="119"/>
      <c r="G241" s="119"/>
      <c r="H241" s="119"/>
      <c r="I241" s="119"/>
      <c r="J241" s="119"/>
      <c r="K241" s="121"/>
      <c r="L241" s="123"/>
      <c r="M241" s="123"/>
      <c r="N241" s="123"/>
      <c r="O241" s="124"/>
    </row>
    <row r="242" ht="34.149999999999999" customHeight="1">
      <c r="A242" s="119"/>
      <c r="B242" s="119"/>
      <c r="C242" s="119"/>
      <c r="D242" s="119"/>
      <c r="E242" s="119"/>
      <c r="F242" s="119"/>
      <c r="G242" s="119"/>
      <c r="H242" s="119"/>
      <c r="I242" s="119"/>
      <c r="J242" s="119"/>
      <c r="K242" s="121"/>
      <c r="L242" s="123"/>
      <c r="M242" s="123"/>
      <c r="N242" s="123"/>
      <c r="O242" s="124"/>
    </row>
    <row r="243" ht="13.5"/>
    <row r="244" ht="51" customHeight="1">
      <c r="A244" s="126"/>
      <c r="B244" s="127" t="s">
        <v>469</v>
      </c>
      <c r="C244" s="128" t="s">
        <v>470</v>
      </c>
      <c r="D244" s="129"/>
      <c r="E244" s="128" t="s">
        <v>471</v>
      </c>
      <c r="F244" s="130"/>
      <c r="G244" s="5"/>
      <c r="H244" s="6"/>
      <c r="I244" s="131" t="s">
        <v>472</v>
      </c>
      <c r="J244" s="132" t="s">
        <v>473</v>
      </c>
      <c r="K244" s="133" t="s">
        <v>474</v>
      </c>
      <c r="L244" s="134" t="s">
        <v>475</v>
      </c>
      <c r="M244" s="135" t="s">
        <v>476</v>
      </c>
      <c r="N244" s="134" t="s">
        <v>477</v>
      </c>
      <c r="O244" s="136" t="s">
        <v>478</v>
      </c>
    </row>
    <row r="245" ht="21.75" customHeight="1">
      <c r="A245" s="126"/>
      <c r="B245" s="137">
        <v>44721</v>
      </c>
      <c r="C245" s="138">
        <v>180</v>
      </c>
      <c r="D245" s="139"/>
      <c r="E245" s="138">
        <v>120</v>
      </c>
      <c r="F245" s="139"/>
      <c r="G245" s="140" t="s">
        <v>479</v>
      </c>
      <c r="H245" s="6"/>
      <c r="I245" s="141" t="s">
        <v>480</v>
      </c>
      <c r="J245" s="142">
        <f>J226</f>
        <v>392806.26000000001</v>
      </c>
      <c r="K245" s="143">
        <v>0</v>
      </c>
      <c r="L245" s="143"/>
      <c r="M245" s="143">
        <f t="shared" ref="M245:M247" si="148">K245+L245</f>
        <v>0</v>
      </c>
      <c r="N245" s="143">
        <f t="shared" ref="N245:N247" si="149">J245-M245</f>
        <v>392806.26000000001</v>
      </c>
      <c r="O245" s="144">
        <f t="shared" ref="O245:O247" si="150">M245/J245</f>
        <v>0</v>
      </c>
    </row>
    <row r="246" ht="18.75" customHeight="1">
      <c r="A246" s="2"/>
      <c r="B246" s="119" t="s">
        <v>481</v>
      </c>
      <c r="C246" s="145" t="s">
        <v>482</v>
      </c>
      <c r="D246" s="146"/>
      <c r="E246" s="147" t="s">
        <v>482</v>
      </c>
      <c r="F246" s="148" t="s">
        <v>483</v>
      </c>
      <c r="G246" s="149" t="s">
        <v>484</v>
      </c>
      <c r="H246" s="6"/>
      <c r="I246" s="150" t="s">
        <v>485</v>
      </c>
      <c r="J246" s="142"/>
      <c r="K246" s="151">
        <f>L245</f>
        <v>0</v>
      </c>
      <c r="L246" s="152"/>
      <c r="M246" s="143">
        <f t="shared" si="148"/>
        <v>0</v>
      </c>
      <c r="N246" s="143">
        <f t="shared" si="149"/>
        <v>0</v>
      </c>
      <c r="O246" s="144" t="e">
        <f t="shared" si="150"/>
        <v>#DIV/0!</v>
      </c>
    </row>
    <row r="247" ht="18" customHeight="1">
      <c r="A247" s="2"/>
      <c r="B247" s="137">
        <v>44721</v>
      </c>
      <c r="C247" s="153"/>
      <c r="D247" s="154"/>
      <c r="E247" s="153"/>
      <c r="F247" s="154">
        <v>0</v>
      </c>
      <c r="G247" s="149" t="s">
        <v>480</v>
      </c>
      <c r="H247" s="6"/>
      <c r="I247" s="150" t="s">
        <v>486</v>
      </c>
      <c r="J247" s="142"/>
      <c r="K247" s="151">
        <f>M246</f>
        <v>0</v>
      </c>
      <c r="L247" s="152">
        <f>L226</f>
        <v>14429.499999999998</v>
      </c>
      <c r="M247" s="143">
        <f t="shared" si="148"/>
        <v>14429.499999999998</v>
      </c>
      <c r="N247" s="143">
        <f t="shared" si="149"/>
        <v>-14429.499999999998</v>
      </c>
      <c r="O247" s="144" t="e">
        <f t="shared" si="150"/>
        <v>#DIV/0!</v>
      </c>
    </row>
    <row r="248" ht="15.75" customHeight="1">
      <c r="A248" s="2"/>
      <c r="B248" s="155"/>
      <c r="C248" s="156"/>
      <c r="D248" s="157"/>
      <c r="E248" s="158"/>
      <c r="F248" s="154">
        <f t="shared" ref="F248:F251" si="151">IF((G261-F261)&lt;=0,0,(G261-(F261-1)))</f>
        <v>0</v>
      </c>
      <c r="G248" s="149" t="s">
        <v>485</v>
      </c>
      <c r="H248" s="6"/>
      <c r="I248" s="150"/>
      <c r="J248" s="159"/>
      <c r="K248" s="151"/>
      <c r="L248" s="152"/>
      <c r="M248" s="143"/>
      <c r="N248" s="143"/>
      <c r="O248" s="144"/>
    </row>
    <row r="249" ht="15.75" customHeight="1">
      <c r="A249" s="2"/>
      <c r="B249" s="119" t="s">
        <v>487</v>
      </c>
      <c r="C249" s="156"/>
      <c r="D249" s="157"/>
      <c r="E249" s="158"/>
      <c r="F249" s="154">
        <f t="shared" si="151"/>
        <v>0</v>
      </c>
      <c r="G249" s="149" t="s">
        <v>486</v>
      </c>
      <c r="H249" s="6"/>
      <c r="I249" s="150"/>
      <c r="J249" s="159"/>
      <c r="K249" s="151"/>
      <c r="L249" s="152"/>
      <c r="M249" s="143"/>
      <c r="N249" s="152"/>
      <c r="O249" s="144"/>
    </row>
    <row r="250" ht="22.5" customHeight="1">
      <c r="A250" s="2"/>
      <c r="B250" s="137">
        <f ca="1">TODAY()</f>
        <v>46154</v>
      </c>
      <c r="C250" s="158"/>
      <c r="D250" s="160"/>
      <c r="E250" s="158"/>
      <c r="F250" s="154">
        <f t="shared" si="151"/>
        <v>0</v>
      </c>
      <c r="G250" s="149" t="s">
        <v>488</v>
      </c>
      <c r="H250" s="6"/>
      <c r="I250" s="150"/>
      <c r="J250" s="159"/>
      <c r="K250" s="151"/>
      <c r="L250" s="152"/>
      <c r="M250" s="143"/>
      <c r="N250" s="152"/>
      <c r="O250" s="144"/>
    </row>
    <row r="251" ht="18.75" customHeight="1">
      <c r="A251" s="2"/>
      <c r="B251" s="1"/>
      <c r="C251" s="161"/>
      <c r="D251" s="162"/>
      <c r="E251" s="163"/>
      <c r="F251" s="154">
        <f t="shared" si="151"/>
        <v>0</v>
      </c>
      <c r="G251" s="149" t="s">
        <v>489</v>
      </c>
      <c r="H251" s="6"/>
      <c r="I251" s="150"/>
      <c r="J251" s="159"/>
      <c r="K251" s="151"/>
      <c r="L251" s="152"/>
      <c r="M251" s="143"/>
      <c r="N251" s="152"/>
      <c r="O251" s="144"/>
    </row>
    <row r="252" ht="18.75" customHeight="1">
      <c r="A252" s="2"/>
      <c r="B252" s="1"/>
      <c r="C252" s="164"/>
      <c r="D252" s="165"/>
      <c r="E252" s="166">
        <f>SUM(E247:E251)</f>
        <v>0</v>
      </c>
      <c r="F252" s="167">
        <f>SUM(F247:F251)</f>
        <v>0</v>
      </c>
      <c r="G252" s="168" t="s">
        <v>490</v>
      </c>
      <c r="H252" s="6"/>
      <c r="I252" s="150"/>
      <c r="J252" s="159"/>
      <c r="K252" s="151"/>
      <c r="L252" s="152"/>
      <c r="M252" s="143"/>
      <c r="N252" s="152"/>
      <c r="O252" s="144"/>
    </row>
    <row r="253" ht="18.75" customHeight="1">
      <c r="A253" s="2"/>
      <c r="B253" s="169" t="str">
        <f ca="1">IF(C255&lt;=60,"OBS 1: ADITAR PRAZO DE VIGÊNCIA","OBS 1:")</f>
        <v xml:space="preserve">OBS 1: ADITAR PRAZO DE VIGÊNCIA</v>
      </c>
      <c r="C253" s="164">
        <f>C245+C252</f>
        <v>180</v>
      </c>
      <c r="D253" s="165"/>
      <c r="E253" s="170">
        <f>E245+E252+F252</f>
        <v>120</v>
      </c>
      <c r="F253" s="171"/>
      <c r="G253" s="140" t="s">
        <v>491</v>
      </c>
      <c r="H253" s="6"/>
      <c r="I253" s="150"/>
      <c r="J253" s="159"/>
      <c r="K253" s="151"/>
      <c r="L253" s="152"/>
      <c r="M253" s="143"/>
      <c r="N253" s="152"/>
      <c r="O253" s="144"/>
    </row>
    <row r="254" ht="15.75" customHeight="1">
      <c r="A254" s="2"/>
      <c r="B254" s="172" t="str">
        <f>IF(((G260-F260)+(G261-F261)+(G262-F262)+(G263-F263)+(G264-F264))&lt;0,"OBS 2: OBRA PARALISADA","OBS 2:")</f>
        <v xml:space="preserve">OBS 2:</v>
      </c>
      <c r="C254" s="173">
        <f ca="1">B250-B247</f>
        <v>1433</v>
      </c>
      <c r="D254" s="171"/>
      <c r="E254" s="170">
        <f ca="1">B250-B247</f>
        <v>1433</v>
      </c>
      <c r="F254" s="171"/>
      <c r="G254" s="174" t="s">
        <v>492</v>
      </c>
      <c r="H254" s="6"/>
      <c r="I254" s="150"/>
      <c r="J254" s="159"/>
      <c r="K254" s="151"/>
      <c r="L254" s="152"/>
      <c r="M254" s="143"/>
      <c r="N254" s="152"/>
      <c r="O254" s="144"/>
    </row>
    <row r="255" ht="18.75" customHeight="1">
      <c r="A255" s="2"/>
      <c r="B255" s="169" t="str">
        <f ca="1">IF(E255&lt;=60,"OBS 3: ADITAR PRAZO DE EXECUÇÃO","OBS 3:")</f>
        <v xml:space="preserve">OBS 3: ADITAR PRAZO DE EXECUÇÃO</v>
      </c>
      <c r="C255" s="175">
        <f ca="1">C253-C254</f>
        <v>-1253</v>
      </c>
      <c r="D255" s="176"/>
      <c r="E255" s="177">
        <f ca="1">E253-E254</f>
        <v>-1313</v>
      </c>
      <c r="F255" s="178"/>
      <c r="G255" s="179" t="s">
        <v>493</v>
      </c>
      <c r="H255" s="6"/>
      <c r="I255" s="150"/>
      <c r="J255" s="159"/>
      <c r="K255" s="151"/>
      <c r="L255" s="152"/>
      <c r="M255" s="143"/>
      <c r="N255" s="152"/>
      <c r="O255" s="144"/>
    </row>
    <row r="256" ht="18.75" customHeight="1">
      <c r="A256" s="2"/>
      <c r="B256" s="180" t="s">
        <v>494</v>
      </c>
      <c r="C256" s="181">
        <f>B245+C253</f>
        <v>44901</v>
      </c>
      <c r="D256" s="181"/>
      <c r="E256" s="181">
        <f ca="1">IF(B254="OBS 2: OBRA PARALISADA","SEM PREVISÃO",B250+E255)</f>
        <v>44841</v>
      </c>
      <c r="F256" s="181"/>
      <c r="G256" s="182"/>
      <c r="H256" s="6"/>
      <c r="I256" s="5"/>
      <c r="J256" s="6"/>
      <c r="K256" s="6"/>
      <c r="L256" s="6"/>
      <c r="M256" s="6"/>
      <c r="N256" s="6"/>
      <c r="O256" s="6"/>
    </row>
    <row r="257">
      <c r="A257" s="2"/>
      <c r="B257" s="4"/>
      <c r="C257" s="5"/>
      <c r="D257" s="1"/>
      <c r="E257" s="7"/>
      <c r="F257" s="8"/>
      <c r="G257" s="5"/>
      <c r="H257" s="6"/>
      <c r="I257" s="5"/>
      <c r="J257" s="5"/>
      <c r="K257" s="6"/>
      <c r="L257" s="1"/>
      <c r="M257" s="1"/>
      <c r="N257" s="1"/>
      <c r="O257" s="1"/>
    </row>
    <row r="258">
      <c r="A258" s="2"/>
      <c r="B258" s="1"/>
      <c r="C258" s="5"/>
      <c r="D258" s="1"/>
      <c r="E258" s="183" t="s">
        <v>495</v>
      </c>
      <c r="F258" s="183"/>
      <c r="G258" s="183"/>
      <c r="H258" s="6"/>
      <c r="I258" s="5"/>
      <c r="J258" s="5"/>
      <c r="K258" s="6"/>
      <c r="L258" s="1"/>
      <c r="M258" s="1"/>
      <c r="N258" s="1"/>
      <c r="O258" s="1"/>
    </row>
    <row r="259" ht="15">
      <c r="A259" s="2"/>
      <c r="B259" s="1"/>
      <c r="C259" s="184"/>
      <c r="D259" s="1"/>
      <c r="E259" s="185" t="s">
        <v>496</v>
      </c>
      <c r="F259" s="186" t="s">
        <v>497</v>
      </c>
      <c r="G259" s="187" t="s">
        <v>498</v>
      </c>
      <c r="H259" s="6"/>
      <c r="I259" s="5"/>
      <c r="J259" s="5"/>
      <c r="K259" s="6"/>
      <c r="L259" s="1"/>
      <c r="M259" s="1"/>
      <c r="N259" s="1"/>
      <c r="O259" s="1"/>
    </row>
    <row r="260">
      <c r="A260" s="2"/>
      <c r="B260" s="1"/>
      <c r="C260" s="5"/>
      <c r="D260" s="1"/>
      <c r="E260" s="141" t="s">
        <v>480</v>
      </c>
      <c r="F260" s="188"/>
      <c r="G260" s="189"/>
      <c r="H260" s="6"/>
      <c r="I260" s="5"/>
      <c r="J260" s="5"/>
      <c r="K260" s="6"/>
      <c r="L260" s="1"/>
      <c r="M260" s="1"/>
      <c r="N260" s="1"/>
      <c r="O260" s="1"/>
    </row>
    <row r="261">
      <c r="A261" s="2"/>
      <c r="B261" s="1"/>
      <c r="C261" s="5"/>
      <c r="D261" s="1"/>
      <c r="E261" s="141" t="s">
        <v>485</v>
      </c>
      <c r="F261" s="188"/>
      <c r="G261" s="189"/>
      <c r="H261" s="6"/>
      <c r="I261" s="5"/>
      <c r="J261" s="5"/>
      <c r="K261" s="6"/>
      <c r="L261" s="1"/>
      <c r="M261" s="1"/>
      <c r="N261" s="1"/>
      <c r="O261" s="1"/>
    </row>
    <row r="262">
      <c r="A262" s="2"/>
      <c r="B262" s="3"/>
      <c r="C262" s="1"/>
      <c r="D262" s="4"/>
      <c r="E262" s="141" t="s">
        <v>486</v>
      </c>
      <c r="F262" s="189"/>
      <c r="G262" s="189"/>
      <c r="H262" s="6"/>
      <c r="I262" s="7"/>
      <c r="J262" s="8"/>
      <c r="K262" s="6"/>
      <c r="L262" s="5"/>
      <c r="M262" s="5"/>
      <c r="N262" s="5"/>
    </row>
    <row r="263">
      <c r="A263" s="2"/>
      <c r="B263" s="3"/>
      <c r="C263" s="1"/>
      <c r="D263" s="4"/>
      <c r="E263" s="141" t="s">
        <v>488</v>
      </c>
      <c r="F263" s="189"/>
      <c r="G263" s="189"/>
      <c r="H263" s="6"/>
      <c r="I263" s="7"/>
      <c r="J263" s="8"/>
      <c r="K263" s="6"/>
      <c r="L263" s="5"/>
      <c r="M263" s="5"/>
      <c r="N263" s="5"/>
    </row>
    <row r="264">
      <c r="A264" s="2"/>
      <c r="B264" s="3"/>
      <c r="C264" s="1"/>
      <c r="D264" s="4"/>
      <c r="E264" s="141" t="s">
        <v>489</v>
      </c>
      <c r="F264" s="189"/>
      <c r="G264" s="189"/>
      <c r="H264" s="6"/>
      <c r="I264" s="7"/>
      <c r="J264" s="8"/>
      <c r="K264" s="6"/>
      <c r="L264" s="5"/>
      <c r="M264" s="5"/>
      <c r="N264" s="5"/>
    </row>
    <row r="274">
      <c r="A274" s="1"/>
      <c r="B274" s="1"/>
      <c r="D274" s="1"/>
      <c r="F274" s="1"/>
      <c r="G274" s="1"/>
      <c r="H274" s="6"/>
      <c r="I274" s="1"/>
      <c r="J274" s="1"/>
      <c r="K274" s="1"/>
      <c r="L274" s="1"/>
      <c r="M274" s="1"/>
      <c r="N274" s="1"/>
      <c r="O274" s="1"/>
    </row>
  </sheetData>
  <autoFilter ref="A5:H227">
    <filterColumn colId="2" showButton="0"/>
    <filterColumn colId="3" showButton="0"/>
    <filterColumn colId="4" showButton="0"/>
    <filterColumn colId="5" showButton="0"/>
    <filterColumn colId="6" showButton="0"/>
  </autoFilter>
  <mergeCells count="40">
    <mergeCell ref="B1:E1"/>
    <mergeCell ref="F1:H1"/>
    <mergeCell ref="I1:L1"/>
    <mergeCell ref="M1:O1"/>
    <mergeCell ref="A2:E3"/>
    <mergeCell ref="F2:G3"/>
    <mergeCell ref="H2:H3"/>
    <mergeCell ref="I2:L3"/>
    <mergeCell ref="M2:O4"/>
    <mergeCell ref="A4:E4"/>
    <mergeCell ref="F4:G4"/>
    <mergeCell ref="I4:L4"/>
    <mergeCell ref="A5:A6"/>
    <mergeCell ref="B5:B6"/>
    <mergeCell ref="C5:H5"/>
    <mergeCell ref="J5:N5"/>
    <mergeCell ref="A226:I226"/>
    <mergeCell ref="A227:J227"/>
    <mergeCell ref="A229:H229"/>
    <mergeCell ref="I229:O229"/>
    <mergeCell ref="C244:D244"/>
    <mergeCell ref="E244:F244"/>
    <mergeCell ref="C245:D245"/>
    <mergeCell ref="E245:F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E253:F253"/>
    <mergeCell ref="C254:D254"/>
    <mergeCell ref="E254:F254"/>
    <mergeCell ref="C255:D255"/>
    <mergeCell ref="E255:F255"/>
    <mergeCell ref="C256:D256"/>
    <mergeCell ref="E256:F256"/>
    <mergeCell ref="E258:G258"/>
  </mergeCells>
  <printOptions headings="0" gridLines="0" horizontalCentered="1"/>
  <pageMargins left="0.25196850393700787" right="0.25196850393700787" top="0.75196850393700787" bottom="0.75196850393700787" header="0" footer="0.07874015748031496"/>
  <pageSetup paperSize="9" scale="44" firstPageNumber="1" fitToWidth="1" fitToHeight="0" pageOrder="downThenOver" orientation="landscape" usePrinterDefaults="1" blackAndWhite="0" draft="0" cellComments="none" useFirstPageNumber="1" errors="displayed" horizontalDpi="4294967294" verticalDpi="300" copies="1"/>
  <headerFooter>
    <oddFooter>&amp;R&amp;P/&amp;N</oddFooter>
  </headerFooter>
  <rowBreaks count="2" manualBreakCount="2">
    <brk id="35" man="1" max="14" min="0" pt="1"/>
    <brk id="115" man="1" max="14"/>
  </rowBreak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01" operator="lessThanOrEqual" id="{007A00E3-005E-4C5E-9B44-008900B5007C}">
            <xm:f>30</xm:f>
            <x14:dxf>
              <font>
                <color indexed="2"/>
              </font>
              <fill>
                <patternFill patternType="solid">
                  <fgColor indexed="2"/>
                  <bgColor indexed="2"/>
                </patternFill>
              </fill>
            </x14:dxf>
          </x14:cfRule>
          <xm:sqref>C256</xm:sqref>
        </x14:conditionalFormatting>
        <x14:conditionalFormatting xmlns:xm="http://schemas.microsoft.com/office/excel/2006/main">
          <x14:cfRule type="cellIs" priority="1500" operator="lessThan" id="{00DC0014-0079-471C-AC0A-007000BE0032}">
            <xm:f>30</xm:f>
            <x14:dxf>
              <font>
                <color indexed="2"/>
              </font>
            </x14:dxf>
          </x14:cfRule>
          <xm:sqref>E255:F255 E256</xm:sqref>
        </x14:conditionalFormatting>
        <x14:conditionalFormatting xmlns:xm="http://schemas.microsoft.com/office/excel/2006/main">
          <x14:cfRule type="cellIs" priority="1238" operator="lessThan" id="{008D009C-00C4-4B06-BD58-008600EE00AC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H8 H11:H12</xm:sqref>
        </x14:conditionalFormatting>
        <x14:conditionalFormatting xmlns:xm="http://schemas.microsoft.com/office/excel/2006/main">
          <x14:cfRule type="cellIs" priority="1291" operator="lessThan" id="{00D300E4-00F0-430B-A5B2-00C900C50040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N8 N11:N12</xm:sqref>
        </x14:conditionalFormatting>
        <x14:conditionalFormatting xmlns:xm="http://schemas.microsoft.com/office/excel/2006/main">
          <x14:cfRule type="cellIs" priority="417" operator="lessThan" id="{005B0087-00F4-4DAF-9FC5-002A00C90096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H31:H35 H37:H39 H41:H51</xm:sqref>
        </x14:conditionalFormatting>
        <x14:conditionalFormatting xmlns:xm="http://schemas.microsoft.com/office/excel/2006/main">
          <x14:cfRule type="cellIs" priority="425" operator="lessThan" id="{00B300D5-008B-4D89-A4DB-00110002002C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H14:H15</xm:sqref>
        </x14:conditionalFormatting>
        <x14:conditionalFormatting xmlns:xm="http://schemas.microsoft.com/office/excel/2006/main">
          <x14:cfRule type="cellIs" priority="426" operator="lessThan" id="{00D10054-00B3-49C3-976A-00D7007D00D2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N14:N15</xm:sqref>
        </x14:conditionalFormatting>
        <x14:conditionalFormatting xmlns:xm="http://schemas.microsoft.com/office/excel/2006/main">
          <x14:cfRule type="cellIs" priority="421" operator="lessThan" id="{008A003B-0030-4E9E-BD83-004A00CA002F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H17:H29</xm:sqref>
        </x14:conditionalFormatting>
        <x14:conditionalFormatting xmlns:xm="http://schemas.microsoft.com/office/excel/2006/main">
          <x14:cfRule type="cellIs" priority="422" operator="lessThan" id="{001C00F5-0007-4DEC-8B61-002D007D003A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N17:N29</xm:sqref>
        </x14:conditionalFormatting>
        <x14:conditionalFormatting xmlns:xm="http://schemas.microsoft.com/office/excel/2006/main">
          <x14:cfRule type="cellIs" priority="412" operator="lessThan" id="{00A500A4-0003-4F94-BDE3-00B500B000C2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N31:N35 N37:N39 N41:N51</xm:sqref>
        </x14:conditionalFormatting>
        <x14:conditionalFormatting xmlns:xm="http://schemas.microsoft.com/office/excel/2006/main">
          <x14:cfRule type="cellIs" priority="303" operator="lessThan" id="{00AA009B-0033-4211-850A-000D008000E7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N129:N137</xm:sqref>
        </x14:conditionalFormatting>
        <x14:conditionalFormatting xmlns:xm="http://schemas.microsoft.com/office/excel/2006/main">
          <x14:cfRule type="cellIs" priority="396" operator="lessThan" id="{009100E2-006A-4AF3-BE7D-00D3008C009E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H53:H69</xm:sqref>
        </x14:conditionalFormatting>
        <x14:conditionalFormatting xmlns:xm="http://schemas.microsoft.com/office/excel/2006/main">
          <x14:cfRule type="cellIs" priority="397" operator="lessThan" id="{002700B6-00BE-475C-8002-009900790031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N53:N69</xm:sqref>
        </x14:conditionalFormatting>
        <x14:conditionalFormatting xmlns:xm="http://schemas.microsoft.com/office/excel/2006/main">
          <x14:cfRule type="cellIs" priority="376" operator="lessThan" id="{001A0006-000A-4C84-B209-0065007000BD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H71:H89</xm:sqref>
        </x14:conditionalFormatting>
        <x14:conditionalFormatting xmlns:xm="http://schemas.microsoft.com/office/excel/2006/main">
          <x14:cfRule type="cellIs" priority="377" operator="lessThan" id="{008000F7-006C-4836-BA24-0031009E00B2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N71:N89</xm:sqref>
        </x14:conditionalFormatting>
        <x14:conditionalFormatting xmlns:xm="http://schemas.microsoft.com/office/excel/2006/main">
          <x14:cfRule type="cellIs" priority="268" operator="lessThan" id="{004E0062-00C7-4151-B589-006B00B30056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H152:H155</xm:sqref>
        </x14:conditionalFormatting>
        <x14:conditionalFormatting xmlns:xm="http://schemas.microsoft.com/office/excel/2006/main">
          <x14:cfRule type="cellIs" priority="252" operator="lessThan" id="{00E20051-0042-4848-8390-007600640043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H157:H165</xm:sqref>
        </x14:conditionalFormatting>
        <x14:conditionalFormatting xmlns:xm="http://schemas.microsoft.com/office/excel/2006/main">
          <x14:cfRule type="cellIs" priority="348" operator="lessThan" id="{007A0085-00C7-47A3-A036-002800E900E4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H91:H102</xm:sqref>
        </x14:conditionalFormatting>
        <x14:conditionalFormatting xmlns:xm="http://schemas.microsoft.com/office/excel/2006/main">
          <x14:cfRule type="cellIs" priority="349" operator="lessThan" id="{00BB00F3-0085-447B-8E9F-004A008000FC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N91:N102</xm:sqref>
        </x14:conditionalFormatting>
        <x14:conditionalFormatting xmlns:xm="http://schemas.microsoft.com/office/excel/2006/main">
          <x14:cfRule type="cellIs" priority="338" operator="lessThan" id="{002B0041-006F-4F02-938F-001B00E80020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H104:H110</xm:sqref>
        </x14:conditionalFormatting>
        <x14:conditionalFormatting xmlns:xm="http://schemas.microsoft.com/office/excel/2006/main">
          <x14:cfRule type="cellIs" priority="339" operator="lessThan" id="{00B7004E-00BA-42F8-BFF0-00CD00E70037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N104:N110</xm:sqref>
        </x14:conditionalFormatting>
        <x14:conditionalFormatting xmlns:xm="http://schemas.microsoft.com/office/excel/2006/main">
          <x14:cfRule type="cellIs" priority="328" operator="lessThan" id="{002E00A8-0063-4837-8B50-000600C40001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H112:H115 H118</xm:sqref>
        </x14:conditionalFormatting>
        <x14:conditionalFormatting xmlns:xm="http://schemas.microsoft.com/office/excel/2006/main">
          <x14:cfRule type="cellIs" priority="329" operator="lessThan" id="{00C30014-00A7-4328-BE60-006000CD008D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N112:N115</xm:sqref>
        </x14:conditionalFormatting>
        <x14:conditionalFormatting xmlns:xm="http://schemas.microsoft.com/office/excel/2006/main">
          <x14:cfRule type="cellIs" priority="220" operator="lessThan" id="{008F000A-0089-454C-AD76-00EA00D300C2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H225 H223 H221 H217:H219 H211:H215 H200:H209</xm:sqref>
        </x14:conditionalFormatting>
        <x14:conditionalFormatting xmlns:xm="http://schemas.microsoft.com/office/excel/2006/main">
          <x14:cfRule type="cellIs" priority="314" operator="lessThan" id="{000D0036-004F-4DB4-830C-00A500A900D7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H120:H121</xm:sqref>
        </x14:conditionalFormatting>
        <x14:conditionalFormatting xmlns:xm="http://schemas.microsoft.com/office/excel/2006/main">
          <x14:cfRule type="cellIs" priority="315" operator="lessThan" id="{009C00F7-0005-4989-9A40-000700A800DA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N118 N120:N121</xm:sqref>
        </x14:conditionalFormatting>
        <x14:conditionalFormatting xmlns:xm="http://schemas.microsoft.com/office/excel/2006/main">
          <x14:cfRule type="cellIs" priority="310" operator="lessThan" id="{000000E4-00F9-4485-A952-007C002E002D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H123:H127</xm:sqref>
        </x14:conditionalFormatting>
        <x14:conditionalFormatting xmlns:xm="http://schemas.microsoft.com/office/excel/2006/main">
          <x14:cfRule type="cellIs" priority="311" operator="lessThan" id="{00E20042-003D-4978-BC28-00E0001B0004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N123:N127</xm:sqref>
        </x14:conditionalFormatting>
        <x14:conditionalFormatting xmlns:xm="http://schemas.microsoft.com/office/excel/2006/main">
          <x14:cfRule type="cellIs" priority="302" operator="lessThan" id="{004B008F-0029-42C4-BECD-0006005300E9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H129:H137</xm:sqref>
        </x14:conditionalFormatting>
        <x14:conditionalFormatting xmlns:xm="http://schemas.microsoft.com/office/excel/2006/main">
          <x14:cfRule type="cellIs" priority="290" operator="lessThan" id="{002D00FB-00D6-4AE1-97EE-0034003E0039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H139:H144</xm:sqref>
        </x14:conditionalFormatting>
        <x14:conditionalFormatting xmlns:xm="http://schemas.microsoft.com/office/excel/2006/main">
          <x14:cfRule type="cellIs" priority="291" operator="lessThan" id="{00DB00EA-00A4-4CDA-935D-00A4004B00A4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N139:N144</xm:sqref>
        </x14:conditionalFormatting>
        <x14:conditionalFormatting xmlns:xm="http://schemas.microsoft.com/office/excel/2006/main">
          <x14:cfRule type="cellIs" priority="272" operator="lessThan" id="{008B0073-00B5-44CD-9C8E-0005006800B0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H146:H149</xm:sqref>
        </x14:conditionalFormatting>
        <x14:conditionalFormatting xmlns:xm="http://schemas.microsoft.com/office/excel/2006/main">
          <x14:cfRule type="cellIs" priority="273" operator="lessThan" id="{00DB00E4-006F-406F-891B-00F8008C0036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N146:N149</xm:sqref>
        </x14:conditionalFormatting>
        <x14:conditionalFormatting xmlns:xm="http://schemas.microsoft.com/office/excel/2006/main">
          <x14:cfRule type="cellIs" priority="269" operator="lessThan" id="{0049003B-00FE-4F87-B342-0094002E00E4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N152:N155</xm:sqref>
        </x14:conditionalFormatting>
        <x14:conditionalFormatting xmlns:xm="http://schemas.microsoft.com/office/excel/2006/main">
          <x14:cfRule type="cellIs" priority="253" operator="lessThan" id="{00BA00AE-00CF-446E-A466-00E300CB00B9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N157:N165</xm:sqref>
        </x14:conditionalFormatting>
        <x14:conditionalFormatting xmlns:xm="http://schemas.microsoft.com/office/excel/2006/main">
          <x14:cfRule type="cellIs" priority="244" operator="lessThan" id="{00F40024-0016-4495-8F8B-00620064008C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H167:H172</xm:sqref>
        </x14:conditionalFormatting>
        <x14:conditionalFormatting xmlns:xm="http://schemas.microsoft.com/office/excel/2006/main">
          <x14:cfRule type="cellIs" priority="245" operator="lessThan" id="{002400BA-004A-48FF-9BDC-008400FD0086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N167:N172</xm:sqref>
        </x14:conditionalFormatting>
        <x14:conditionalFormatting xmlns:xm="http://schemas.microsoft.com/office/excel/2006/main">
          <x14:cfRule type="cellIs" priority="232" operator="lessThan" id="{00590040-00A4-4EC2-BF25-002F001F00A3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H174:H187</xm:sqref>
        </x14:conditionalFormatting>
        <x14:conditionalFormatting xmlns:xm="http://schemas.microsoft.com/office/excel/2006/main">
          <x14:cfRule type="cellIs" priority="233" operator="lessThan" id="{000600B9-00A3-478A-A858-003E00570036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N174:N187</xm:sqref>
        </x14:conditionalFormatting>
        <x14:conditionalFormatting xmlns:xm="http://schemas.microsoft.com/office/excel/2006/main">
          <x14:cfRule type="cellIs" priority="226" operator="lessThan" id="{008400DE-008B-4A16-BA0C-00FE00B50062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H189:H198</xm:sqref>
        </x14:conditionalFormatting>
        <x14:conditionalFormatting xmlns:xm="http://schemas.microsoft.com/office/excel/2006/main">
          <x14:cfRule type="cellIs" priority="227" operator="lessThan" id="{008E009B-00E1-42BA-94F9-00B1004D00A1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N189:N198</xm:sqref>
        </x14:conditionalFormatting>
        <x14:conditionalFormatting xmlns:xm="http://schemas.microsoft.com/office/excel/2006/main">
          <x14:cfRule type="cellIs" priority="221" operator="lessThan" id="{00C30090-00F0-43DB-B27D-000E00BA0040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N225 N223 N221 N200:N209 N211:N215 N217:N219</xm:sqref>
        </x14:conditionalFormatting>
        <x14:conditionalFormatting xmlns:xm="http://schemas.microsoft.com/office/excel/2006/main">
          <x14:cfRule type="cellIs" priority="113" operator="lessThan" id="{00280092-0048-4676-8F1A-00BF009600E1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H9:H10</xm:sqref>
        </x14:conditionalFormatting>
        <x14:conditionalFormatting xmlns:xm="http://schemas.microsoft.com/office/excel/2006/main">
          <x14:cfRule type="cellIs" priority="114" operator="lessThan" id="{00A30028-0039-4A9A-A4F7-00E1000300F8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N9:N10</xm:sqref>
        </x14:conditionalFormatting>
        <x14:conditionalFormatting xmlns:xm="http://schemas.microsoft.com/office/excel/2006/main">
          <x14:cfRule type="cellIs" priority="112" operator="greaterThan" id="{0081000E-005D-47E9-B65A-00880025004E}">
            <xm:f>100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O151:O225 O117:O149 O8:O115</xm:sqref>
        </x14:conditionalFormatting>
        <x14:conditionalFormatting xmlns:xm="http://schemas.microsoft.com/office/excel/2006/main">
          <x14:cfRule type="cellIs" priority="5" operator="lessThan" id="{00F100B5-000B-4E1A-A833-003800A60081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H116</xm:sqref>
        </x14:conditionalFormatting>
        <x14:conditionalFormatting xmlns:xm="http://schemas.microsoft.com/office/excel/2006/main">
          <x14:cfRule type="cellIs" priority="110" operator="lessThan" id="{008600C1-00E5-457A-AC94-006D00310082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D8:D12 D225 D223 D221 D217:D219 D211:D215 D200:D209 D152:D155 D146:D149 D139:D144 D129:D137 D118 D112:D115 D104:D110 D91:D102 D71:D89 D53:D69 D41:D51 D37:D39 D31:D35 D17:D29 D14:D15 D157:D165 D167:D172 D174:D187 D189:D198 D123:D127 D120:D121</xm:sqref>
        </x14:conditionalFormatting>
        <x14:conditionalFormatting xmlns:xm="http://schemas.microsoft.com/office/excel/2006/main">
          <x14:cfRule type="cellIs" priority="67" operator="lessThan" id="{00B9008A-004B-4F67-BD32-001400F70016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H7</xm:sqref>
        </x14:conditionalFormatting>
        <x14:conditionalFormatting xmlns:xm="http://schemas.microsoft.com/office/excel/2006/main">
          <x14:cfRule type="cellIs" priority="65" operator="lessThan" id="{0065009C-00E5-46D3-A5E7-000F002D0057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H224</xm:sqref>
        </x14:conditionalFormatting>
        <x14:conditionalFormatting xmlns:xm="http://schemas.microsoft.com/office/excel/2006/main">
          <x14:cfRule type="cellIs" priority="63" operator="lessThan" id="{00490037-001D-40C7-9F31-00B5008B0030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H222</xm:sqref>
        </x14:conditionalFormatting>
        <x14:conditionalFormatting xmlns:xm="http://schemas.microsoft.com/office/excel/2006/main">
          <x14:cfRule type="cellIs" priority="61" operator="lessThan" id="{008A00CF-00A2-4CDE-B8B0-005000CF00E3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H220</xm:sqref>
        </x14:conditionalFormatting>
        <x14:conditionalFormatting xmlns:xm="http://schemas.microsoft.com/office/excel/2006/main">
          <x14:cfRule type="cellIs" priority="59" operator="lessThan" id="{002E008C-00E7-45C5-93A9-009E00380086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H216</xm:sqref>
        </x14:conditionalFormatting>
        <x14:conditionalFormatting xmlns:xm="http://schemas.microsoft.com/office/excel/2006/main">
          <x14:cfRule type="cellIs" priority="57" operator="lessThan" id="{00A200CB-00A2-41C2-AD89-0050000C0082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H210</xm:sqref>
        </x14:conditionalFormatting>
        <x14:conditionalFormatting xmlns:xm="http://schemas.microsoft.com/office/excel/2006/main">
          <x14:cfRule type="cellIs" priority="55" operator="lessThan" id="{0035009C-004D-432A-BA5B-008E00130013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H199</xm:sqref>
        </x14:conditionalFormatting>
        <x14:conditionalFormatting xmlns:xm="http://schemas.microsoft.com/office/excel/2006/main">
          <x14:cfRule type="cellIs" priority="53" operator="lessThan" id="{009B0043-00A8-48E9-8F51-0071001900CB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H150</xm:sqref>
        </x14:conditionalFormatting>
        <x14:conditionalFormatting xmlns:xm="http://schemas.microsoft.com/office/excel/2006/main">
          <x14:cfRule type="cellIs" priority="51" operator="lessThan" id="{006B00B7-0036-4EFE-9D41-0087006F000F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H151</xm:sqref>
        </x14:conditionalFormatting>
        <x14:conditionalFormatting xmlns:xm="http://schemas.microsoft.com/office/excel/2006/main">
          <x14:cfRule type="cellIs" priority="49" operator="lessThan" id="{00A00026-00BB-4EFC-BB27-0053006B0098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H156</xm:sqref>
        </x14:conditionalFormatting>
        <x14:conditionalFormatting xmlns:xm="http://schemas.microsoft.com/office/excel/2006/main">
          <x14:cfRule type="cellIs" priority="47" operator="lessThan" id="{001C006E-00C4-408B-809C-00CA00E400F3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H166</xm:sqref>
        </x14:conditionalFormatting>
        <x14:conditionalFormatting xmlns:xm="http://schemas.microsoft.com/office/excel/2006/main">
          <x14:cfRule type="cellIs" priority="45" operator="lessThan" id="{002000A5-001F-49E4-B063-00D700B60001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H173</xm:sqref>
        </x14:conditionalFormatting>
        <x14:conditionalFormatting xmlns:xm="http://schemas.microsoft.com/office/excel/2006/main">
          <x14:cfRule type="cellIs" priority="43" operator="lessThan" id="{00D60092-005F-4059-B2E4-00D800440078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H188</xm:sqref>
        </x14:conditionalFormatting>
        <x14:conditionalFormatting xmlns:xm="http://schemas.microsoft.com/office/excel/2006/main">
          <x14:cfRule type="cellIs" priority="37" operator="lessThan" id="{00C80032-0059-48CA-A0A8-001E00F10060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H13</xm:sqref>
        </x14:conditionalFormatting>
        <x14:conditionalFormatting xmlns:xm="http://schemas.microsoft.com/office/excel/2006/main">
          <x14:cfRule type="cellIs" priority="35" operator="lessThan" id="{00660034-00AA-4831-9CDA-007100A60097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H16</xm:sqref>
        </x14:conditionalFormatting>
        <x14:conditionalFormatting xmlns:xm="http://schemas.microsoft.com/office/excel/2006/main">
          <x14:cfRule type="cellIs" priority="33" operator="lessThan" id="{0083007E-002F-4417-BFCE-008A004F004E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H30</xm:sqref>
        </x14:conditionalFormatting>
        <x14:conditionalFormatting xmlns:xm="http://schemas.microsoft.com/office/excel/2006/main">
          <x14:cfRule type="cellIs" priority="31" operator="lessThan" id="{00D800A6-008A-431D-917A-0098005E008A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H36</xm:sqref>
        </x14:conditionalFormatting>
        <x14:conditionalFormatting xmlns:xm="http://schemas.microsoft.com/office/excel/2006/main">
          <x14:cfRule type="cellIs" priority="29" operator="lessThan" id="{00800079-00A4-4D74-93F6-00BB004700A4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H40</xm:sqref>
        </x14:conditionalFormatting>
        <x14:conditionalFormatting xmlns:xm="http://schemas.microsoft.com/office/excel/2006/main">
          <x14:cfRule type="cellIs" priority="27" operator="lessThan" id="{007A0077-0026-4D65-9DFF-008C000200C9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H52</xm:sqref>
        </x14:conditionalFormatting>
        <x14:conditionalFormatting xmlns:xm="http://schemas.microsoft.com/office/excel/2006/main">
          <x14:cfRule type="cellIs" priority="25" operator="lessThan" id="{002B0054-00FE-4FCA-8579-0093008C007A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H70</xm:sqref>
        </x14:conditionalFormatting>
        <x14:conditionalFormatting xmlns:xm="http://schemas.microsoft.com/office/excel/2006/main">
          <x14:cfRule type="cellIs" priority="23" operator="lessThan" id="{00DA0079-00E1-4493-99E8-00CF0066000D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H90</xm:sqref>
        </x14:conditionalFormatting>
        <x14:conditionalFormatting xmlns:xm="http://schemas.microsoft.com/office/excel/2006/main">
          <x14:cfRule type="cellIs" priority="21" operator="lessThan" id="{00310082-00C3-4F42-AEF6-00320014002A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H103</xm:sqref>
        </x14:conditionalFormatting>
        <x14:conditionalFormatting xmlns:xm="http://schemas.microsoft.com/office/excel/2006/main">
          <x14:cfRule type="cellIs" priority="19" operator="lessThan" id="{00C200BE-0060-476F-B6F2-0022009F004F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H111</xm:sqref>
        </x14:conditionalFormatting>
        <x14:conditionalFormatting xmlns:xm="http://schemas.microsoft.com/office/excel/2006/main">
          <x14:cfRule type="cellIs" priority="15" operator="lessThan" id="{008000B2-00B7-4945-AD4C-00F90014004D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H119</xm:sqref>
        </x14:conditionalFormatting>
        <x14:conditionalFormatting xmlns:xm="http://schemas.microsoft.com/office/excel/2006/main">
          <x14:cfRule type="cellIs" priority="13" operator="lessThan" id="{00420095-0089-4603-911A-0085000300C9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H122</xm:sqref>
        </x14:conditionalFormatting>
        <x14:conditionalFormatting xmlns:xm="http://schemas.microsoft.com/office/excel/2006/main">
          <x14:cfRule type="cellIs" priority="11" operator="lessThan" id="{004400D5-00DF-447C-AF95-0089000100BB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H128</xm:sqref>
        </x14:conditionalFormatting>
        <x14:conditionalFormatting xmlns:xm="http://schemas.microsoft.com/office/excel/2006/main">
          <x14:cfRule type="cellIs" priority="9" operator="lessThan" id="{00A50091-0081-4197-BE9B-003B002700F2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H138</xm:sqref>
        </x14:conditionalFormatting>
        <x14:conditionalFormatting xmlns:xm="http://schemas.microsoft.com/office/excel/2006/main">
          <x14:cfRule type="cellIs" priority="7" operator="lessThan" id="{00EA001D-0080-40CF-872E-00C40090008F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H145</xm:sqref>
        </x14:conditionalFormatting>
        <x14:conditionalFormatting xmlns:xm="http://schemas.microsoft.com/office/excel/2006/main">
          <x14:cfRule type="cellIs" priority="2" operator="lessThan" id="{00790082-00AD-4CB4-9FF4-00C300DE0085}">
            <xm:f>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H117</xm:sqref>
        </x14:conditionalFormatting>
        <x14:conditionalFormatting xmlns:xm="http://schemas.microsoft.com/office/excel/2006/main">
          <x14:cfRule type="cellIs" priority="1" operator="greaterThan" id="{001F00FB-001F-4769-B7B5-00CA00B6001F}">
            <xm:f>100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O7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5"/>
    <outlinePr applyStyles="0" summaryBelow="1" summaryRight="1" showOutlineSymbols="1"/>
    <pageSetUpPr autoPageBreaks="1" fitToPage="1"/>
  </sheetPr>
  <sheetViews>
    <sheetView showGridLines="0" view="pageBreakPreview" topLeftCell="A38" zoomScale="56" workbookViewId="0">
      <selection activeCell="A14" activeCellId="0" sqref="A14:A17"/>
    </sheetView>
  </sheetViews>
  <sheetFormatPr defaultColWidth="14.42578125" defaultRowHeight="14.25"/>
  <cols>
    <col customWidth="1" min="1" max="1" style="190" width="19.42578125"/>
    <col customWidth="1" min="2" max="2" style="190" width="25.28515625"/>
    <col customWidth="1" min="3" max="3" style="190" width="36.140625"/>
    <col customWidth="1" min="4" max="4" style="190" width="36.85546875"/>
    <col customWidth="1" min="5" max="5" style="190" width="32.42578125"/>
    <col customWidth="1" min="6" max="6" style="190" width="27.5703125"/>
    <col customWidth="1" min="7" max="7" style="190" width="29.28515625"/>
    <col customWidth="1" min="8" max="8" style="190" width="22.85546875"/>
    <col customWidth="1" min="9" max="9" style="190" width="24.140625"/>
    <col customWidth="1" min="10" max="10" style="190" width="19.7109375"/>
    <col customWidth="1" min="11" max="11" style="190" width="41.28515625"/>
    <col customWidth="1" min="12" max="12" style="191" width="20.140625"/>
    <col customWidth="1" min="13" max="15" style="190" width="9.140625"/>
    <col customWidth="1" min="16" max="20" style="190" width="8.7109375"/>
    <col min="21" max="16384" style="190" width="14.42578125"/>
  </cols>
  <sheetData>
    <row r="1" ht="26.25" customHeight="1">
      <c r="A1" s="192" t="s">
        <v>499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4"/>
      <c r="M1" s="195"/>
      <c r="N1" s="195"/>
      <c r="O1" s="195"/>
      <c r="P1" s="195"/>
      <c r="Q1" s="195"/>
      <c r="R1" s="195"/>
      <c r="S1" s="195"/>
      <c r="T1" s="195"/>
    </row>
    <row r="2" ht="26.25" customHeight="1">
      <c r="A2" s="196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7"/>
      <c r="M2" s="195"/>
      <c r="N2" s="195"/>
      <c r="O2" s="195"/>
      <c r="P2" s="195"/>
      <c r="Q2" s="195"/>
      <c r="R2" s="195"/>
      <c r="S2" s="195"/>
      <c r="T2" s="195"/>
    </row>
    <row r="3" ht="26.25" customHeight="1">
      <c r="A3" s="196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7"/>
      <c r="M3" s="195"/>
      <c r="N3" s="195"/>
      <c r="O3" s="195"/>
      <c r="P3" s="195"/>
      <c r="Q3" s="195"/>
      <c r="R3" s="195"/>
      <c r="S3" s="195"/>
      <c r="T3" s="195"/>
    </row>
    <row r="4" ht="34.5" customHeight="1">
      <c r="A4" s="198" t="s">
        <v>1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200"/>
      <c r="M4" s="195"/>
      <c r="N4" s="195"/>
      <c r="O4" s="195"/>
      <c r="P4" s="195"/>
      <c r="Q4" s="195"/>
      <c r="R4" s="195"/>
      <c r="S4" s="195"/>
      <c r="T4" s="195"/>
    </row>
    <row r="5" ht="25.5" customHeight="1">
      <c r="A5" s="201" t="s">
        <v>500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195"/>
      <c r="N5" s="195"/>
      <c r="O5" s="195"/>
      <c r="P5" s="195"/>
      <c r="Q5" s="195"/>
      <c r="R5" s="195"/>
      <c r="S5" s="195"/>
      <c r="T5" s="195"/>
    </row>
    <row r="6" ht="17.25">
      <c r="A6" s="202" t="s">
        <v>501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4"/>
      <c r="M6" s="195"/>
      <c r="N6" s="195"/>
      <c r="O6" s="195"/>
      <c r="P6" s="195"/>
      <c r="Q6" s="195"/>
      <c r="R6" s="195"/>
      <c r="S6" s="195"/>
      <c r="T6" s="195"/>
    </row>
    <row r="7" ht="17.25">
      <c r="A7" s="202" t="s">
        <v>502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4"/>
      <c r="M7" s="195"/>
      <c r="N7" s="195"/>
      <c r="O7" s="195"/>
      <c r="P7" s="195"/>
      <c r="Q7" s="195"/>
      <c r="R7" s="195"/>
      <c r="S7" s="195"/>
      <c r="T7" s="195"/>
    </row>
    <row r="8" ht="17.25">
      <c r="A8" s="205" t="s">
        <v>503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195"/>
      <c r="N8" s="195"/>
      <c r="O8" s="195"/>
      <c r="P8" s="195"/>
      <c r="Q8" s="195"/>
      <c r="R8" s="195"/>
      <c r="S8" s="195"/>
      <c r="T8" s="195"/>
    </row>
    <row r="9" s="190" customFormat="1">
      <c r="A9" s="207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9"/>
      <c r="M9" s="195"/>
      <c r="N9" s="195"/>
      <c r="O9" s="195"/>
      <c r="P9" s="195"/>
      <c r="Q9" s="195"/>
      <c r="R9" s="195"/>
      <c r="S9" s="195"/>
      <c r="T9" s="195"/>
    </row>
    <row r="10" s="190" customFormat="1" ht="15">
      <c r="A10" s="210" t="s">
        <v>480</v>
      </c>
      <c r="B10" s="211" t="s">
        <v>28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3"/>
      <c r="M10" s="195"/>
      <c r="N10" s="195"/>
      <c r="O10" s="195"/>
      <c r="P10" s="195"/>
      <c r="Q10" s="195"/>
      <c r="R10" s="195"/>
      <c r="S10" s="195"/>
      <c r="T10" s="195"/>
    </row>
    <row r="11" s="190" customFormat="1" ht="15">
      <c r="A11" s="214" t="s">
        <v>504</v>
      </c>
      <c r="B11" s="215" t="s">
        <v>30</v>
      </c>
      <c r="C11" s="199"/>
      <c r="D11" s="199"/>
      <c r="E11" s="212"/>
      <c r="F11" s="212"/>
      <c r="G11" s="212"/>
      <c r="H11" s="212"/>
      <c r="I11" s="212"/>
      <c r="J11" s="212"/>
      <c r="K11" s="212"/>
      <c r="L11" s="213"/>
      <c r="M11" s="195"/>
      <c r="N11" s="195"/>
      <c r="O11" s="195"/>
      <c r="P11" s="195"/>
      <c r="Q11" s="195"/>
      <c r="R11" s="195"/>
      <c r="S11" s="195"/>
      <c r="T11" s="195"/>
    </row>
    <row r="12" s="190" customFormat="1" ht="17.25">
      <c r="A12" s="216" t="s">
        <v>505</v>
      </c>
      <c r="B12" s="217" t="s">
        <v>506</v>
      </c>
      <c r="C12" s="218" t="s">
        <v>507</v>
      </c>
      <c r="D12" s="218" t="s">
        <v>508</v>
      </c>
      <c r="E12" s="219"/>
      <c r="F12" s="190"/>
      <c r="G12" s="220"/>
      <c r="H12" s="219"/>
      <c r="I12" s="219"/>
      <c r="J12" s="219"/>
      <c r="K12" s="221" t="s">
        <v>509</v>
      </c>
      <c r="L12" s="222">
        <f>B13</f>
        <v>12</v>
      </c>
      <c r="M12" s="195"/>
      <c r="N12" s="195"/>
      <c r="O12" s="195"/>
      <c r="P12" s="195"/>
      <c r="Q12" s="195"/>
      <c r="R12" s="195"/>
      <c r="S12" s="195"/>
    </row>
    <row r="13" s="190" customFormat="1" ht="18" customHeight="1">
      <c r="A13" s="223" t="s">
        <v>510</v>
      </c>
      <c r="B13" s="224">
        <v>12</v>
      </c>
      <c r="C13" s="225" t="s">
        <v>511</v>
      </c>
      <c r="D13" s="225" t="s">
        <v>512</v>
      </c>
      <c r="G13" s="220"/>
      <c r="H13" s="219"/>
      <c r="I13" s="219"/>
      <c r="J13" s="219"/>
      <c r="K13" s="226"/>
      <c r="L13" s="227"/>
      <c r="M13" s="195"/>
      <c r="N13" s="195"/>
      <c r="O13" s="195"/>
      <c r="P13" s="195"/>
      <c r="Q13" s="195"/>
      <c r="R13" s="195"/>
      <c r="S13" s="195"/>
    </row>
    <row r="14" s="190" customFormat="1" ht="17.25">
      <c r="A14" s="228"/>
      <c r="B14" s="229"/>
      <c r="C14" s="230"/>
      <c r="D14" s="230"/>
      <c r="G14" s="220"/>
      <c r="H14" s="219"/>
      <c r="I14" s="219"/>
      <c r="J14" s="219"/>
      <c r="K14" s="231"/>
      <c r="L14" s="232"/>
      <c r="M14" s="195"/>
      <c r="N14" s="195"/>
      <c r="O14" s="195"/>
      <c r="P14" s="195"/>
      <c r="Q14" s="195"/>
      <c r="R14" s="195"/>
      <c r="S14" s="195"/>
    </row>
    <row r="15" s="190" customFormat="1" ht="17.25">
      <c r="A15" s="228"/>
      <c r="B15" s="229"/>
      <c r="C15" s="230"/>
      <c r="D15" s="230"/>
      <c r="E15" s="220"/>
      <c r="F15" s="220"/>
      <c r="G15" s="220"/>
      <c r="H15" s="219"/>
      <c r="I15" s="219"/>
      <c r="J15" s="219"/>
      <c r="K15" s="233"/>
      <c r="L15" s="234"/>
      <c r="M15" s="195"/>
      <c r="N15" s="195"/>
      <c r="O15" s="195"/>
      <c r="P15" s="195"/>
      <c r="Q15" s="195"/>
      <c r="R15" s="195"/>
      <c r="S15" s="195"/>
    </row>
    <row r="16" s="190" customFormat="1" ht="15">
      <c r="A16" s="235"/>
      <c r="B16" s="229"/>
      <c r="C16" s="236"/>
      <c r="D16" s="236"/>
      <c r="E16" s="220"/>
      <c r="F16" s="220"/>
      <c r="G16" s="220"/>
      <c r="H16" s="219"/>
      <c r="I16" s="219"/>
      <c r="J16" s="219"/>
      <c r="K16" s="219"/>
      <c r="L16" s="237"/>
      <c r="M16" s="195"/>
      <c r="N16" s="195"/>
      <c r="O16" s="195"/>
      <c r="P16" s="195"/>
      <c r="Q16" s="195"/>
      <c r="R16" s="195"/>
      <c r="S16" s="195"/>
    </row>
    <row r="17" s="190" customFormat="1" ht="22.5" customHeight="1">
      <c r="A17" s="238"/>
      <c r="B17" s="239"/>
      <c r="C17" s="240"/>
      <c r="D17" s="240"/>
      <c r="E17" s="240"/>
      <c r="F17" s="240"/>
      <c r="G17" s="240"/>
      <c r="H17" s="240"/>
      <c r="I17" s="190"/>
      <c r="J17" s="190"/>
      <c r="K17" s="241"/>
      <c r="L17" s="242"/>
      <c r="M17" s="195"/>
      <c r="N17" s="195"/>
      <c r="O17" s="195"/>
      <c r="P17" s="195"/>
      <c r="Q17" s="195"/>
      <c r="R17" s="195"/>
      <c r="S17" s="195"/>
      <c r="T17" s="195"/>
    </row>
    <row r="18" s="190" customFormat="1" ht="15">
      <c r="A18" s="214" t="s">
        <v>513</v>
      </c>
      <c r="B18" s="215" t="s">
        <v>36</v>
      </c>
      <c r="C18" s="199"/>
      <c r="D18" s="199"/>
      <c r="E18" s="212"/>
      <c r="F18" s="212"/>
      <c r="G18" s="212"/>
      <c r="H18" s="212"/>
      <c r="I18" s="212"/>
      <c r="J18" s="212"/>
      <c r="K18" s="212"/>
      <c r="L18" s="213"/>
      <c r="M18" s="195"/>
      <c r="N18" s="195"/>
      <c r="O18" s="195"/>
      <c r="P18" s="195"/>
      <c r="Q18" s="195"/>
      <c r="R18" s="195"/>
      <c r="S18" s="195"/>
      <c r="T18" s="195"/>
    </row>
    <row r="19" s="190" customFormat="1" ht="17.25">
      <c r="A19" s="216" t="s">
        <v>505</v>
      </c>
      <c r="B19" s="217" t="s">
        <v>514</v>
      </c>
      <c r="C19" s="218" t="s">
        <v>507</v>
      </c>
      <c r="D19" s="218" t="s">
        <v>508</v>
      </c>
      <c r="E19" s="219"/>
      <c r="F19" s="190"/>
      <c r="G19" s="220"/>
      <c r="H19" s="219"/>
      <c r="I19" s="219"/>
      <c r="J19" s="219"/>
      <c r="K19" s="221" t="s">
        <v>509</v>
      </c>
      <c r="L19" s="222">
        <f>B20</f>
        <v>1</v>
      </c>
      <c r="M19" s="195"/>
      <c r="N19" s="195"/>
      <c r="O19" s="195"/>
      <c r="P19" s="195"/>
      <c r="Q19" s="195"/>
      <c r="R19" s="195"/>
      <c r="S19" s="195"/>
    </row>
    <row r="20" s="190" customFormat="1" ht="18" customHeight="1">
      <c r="A20" s="223" t="str">
        <f>A13</f>
        <v>BM01</v>
      </c>
      <c r="B20" s="224">
        <v>1</v>
      </c>
      <c r="C20" s="243"/>
      <c r="D20" s="243" t="s">
        <v>515</v>
      </c>
      <c r="G20" s="220"/>
      <c r="H20" s="219"/>
      <c r="I20" s="219"/>
      <c r="J20" s="219"/>
      <c r="K20" s="226"/>
      <c r="L20" s="227"/>
      <c r="M20" s="195"/>
      <c r="N20" s="195"/>
      <c r="O20" s="195"/>
      <c r="P20" s="195"/>
      <c r="Q20" s="195"/>
      <c r="R20" s="195"/>
      <c r="S20" s="195"/>
    </row>
    <row r="21" s="190" customFormat="1" ht="17.25">
      <c r="A21" s="228"/>
      <c r="B21" s="229"/>
      <c r="C21" s="244"/>
      <c r="D21" s="244"/>
      <c r="G21" s="220"/>
      <c r="H21" s="219"/>
      <c r="I21" s="219"/>
      <c r="J21" s="219"/>
      <c r="K21" s="231"/>
      <c r="L21" s="232"/>
      <c r="M21" s="195"/>
      <c r="N21" s="195"/>
      <c r="O21" s="195"/>
      <c r="P21" s="195"/>
      <c r="Q21" s="195"/>
      <c r="R21" s="195"/>
      <c r="S21" s="195"/>
    </row>
    <row r="22" s="190" customFormat="1" ht="17.25">
      <c r="A22" s="228"/>
      <c r="B22" s="229"/>
      <c r="C22" s="244"/>
      <c r="D22" s="244"/>
      <c r="E22" s="220"/>
      <c r="F22" s="220"/>
      <c r="G22" s="220"/>
      <c r="H22" s="219"/>
      <c r="I22" s="219"/>
      <c r="J22" s="219"/>
      <c r="K22" s="233"/>
      <c r="L22" s="234"/>
      <c r="M22" s="195"/>
      <c r="N22" s="195"/>
      <c r="O22" s="195"/>
      <c r="P22" s="195"/>
      <c r="Q22" s="195"/>
      <c r="R22" s="195"/>
      <c r="S22" s="195"/>
    </row>
    <row r="23" s="190" customFormat="1" ht="30.75" customHeight="1">
      <c r="A23" s="235"/>
      <c r="B23" s="229"/>
      <c r="C23" s="244"/>
      <c r="D23" s="244"/>
      <c r="E23" s="220"/>
      <c r="F23" s="220"/>
      <c r="G23" s="220"/>
      <c r="H23" s="219"/>
      <c r="I23" s="219"/>
      <c r="J23" s="219"/>
      <c r="K23" s="219"/>
      <c r="L23" s="237"/>
      <c r="M23" s="195"/>
      <c r="N23" s="195"/>
      <c r="O23" s="195"/>
      <c r="P23" s="195"/>
      <c r="Q23" s="195"/>
      <c r="R23" s="195"/>
      <c r="S23" s="195"/>
    </row>
    <row r="24" s="190" customFormat="1">
      <c r="A24" s="238"/>
      <c r="B24" s="239"/>
      <c r="C24" s="240"/>
      <c r="D24" s="240"/>
      <c r="E24" s="240"/>
      <c r="F24" s="240"/>
      <c r="G24" s="240"/>
      <c r="H24" s="240"/>
      <c r="I24" s="190"/>
      <c r="J24" s="190"/>
      <c r="K24" s="241"/>
      <c r="L24" s="242"/>
      <c r="M24" s="195"/>
      <c r="N24" s="195"/>
      <c r="O24" s="195"/>
      <c r="P24" s="195"/>
      <c r="Q24" s="195"/>
      <c r="R24" s="195"/>
      <c r="S24" s="195"/>
      <c r="T24" s="195"/>
    </row>
    <row r="25" s="190" customFormat="1">
      <c r="A25" s="238"/>
      <c r="B25" s="239"/>
      <c r="C25" s="240"/>
      <c r="D25" s="240"/>
      <c r="E25" s="240"/>
      <c r="F25" s="240"/>
      <c r="G25" s="240"/>
      <c r="H25" s="240"/>
      <c r="I25" s="190"/>
      <c r="J25" s="190"/>
      <c r="K25" s="241"/>
      <c r="L25" s="242"/>
      <c r="M25" s="195"/>
      <c r="N25" s="195"/>
      <c r="O25" s="195"/>
      <c r="P25" s="195"/>
      <c r="Q25" s="195"/>
      <c r="R25" s="195"/>
      <c r="S25" s="195"/>
      <c r="T25" s="195"/>
    </row>
    <row r="26" s="190" customFormat="1" ht="15">
      <c r="A26" s="214" t="s">
        <v>516</v>
      </c>
      <c r="B26" s="215" t="s">
        <v>40</v>
      </c>
      <c r="C26" s="199"/>
      <c r="D26" s="199"/>
      <c r="E26" s="212"/>
      <c r="F26" s="212"/>
      <c r="G26" s="212"/>
      <c r="H26" s="212"/>
      <c r="I26" s="212"/>
      <c r="J26" s="212"/>
      <c r="K26" s="212"/>
      <c r="L26" s="213"/>
      <c r="M26" s="195"/>
      <c r="N26" s="195"/>
      <c r="O26" s="195"/>
      <c r="P26" s="195"/>
      <c r="Q26" s="195"/>
      <c r="R26" s="195"/>
      <c r="S26" s="195"/>
      <c r="T26" s="195"/>
    </row>
    <row r="27" s="190" customFormat="1" ht="17.25">
      <c r="A27" s="216" t="s">
        <v>505</v>
      </c>
      <c r="B27" s="217" t="s">
        <v>506</v>
      </c>
      <c r="C27" s="218" t="s">
        <v>507</v>
      </c>
      <c r="D27" s="218" t="s">
        <v>508</v>
      </c>
      <c r="E27" s="219"/>
      <c r="F27" s="190"/>
      <c r="G27" s="220"/>
      <c r="H27" s="219"/>
      <c r="I27" s="219"/>
      <c r="J27" s="219"/>
      <c r="K27" s="221" t="s">
        <v>509</v>
      </c>
      <c r="L27" s="222">
        <f>B28</f>
        <v>65.599999999999994</v>
      </c>
      <c r="M27" s="195"/>
      <c r="N27" s="195"/>
      <c r="O27" s="195"/>
      <c r="P27" s="195"/>
      <c r="Q27" s="195"/>
      <c r="R27" s="195"/>
      <c r="S27" s="195"/>
    </row>
    <row r="28" s="190" customFormat="1" ht="18" customHeight="1">
      <c r="A28" s="223" t="str">
        <f>A13</f>
        <v>BM01</v>
      </c>
      <c r="B28" s="224">
        <f>(32.8)*2</f>
        <v>65.599999999999994</v>
      </c>
      <c r="C28" s="225" t="s">
        <v>517</v>
      </c>
      <c r="D28" s="225" t="s">
        <v>518</v>
      </c>
      <c r="G28" s="220"/>
      <c r="H28" s="219"/>
      <c r="I28" s="219"/>
      <c r="J28" s="219"/>
      <c r="K28" s="226"/>
      <c r="L28" s="227"/>
      <c r="M28" s="195"/>
      <c r="N28" s="195"/>
      <c r="O28" s="195"/>
      <c r="P28" s="195"/>
      <c r="Q28" s="195"/>
      <c r="R28" s="195"/>
      <c r="S28" s="195"/>
    </row>
    <row r="29" s="190" customFormat="1" ht="17.25">
      <c r="A29" s="228"/>
      <c r="B29" s="229"/>
      <c r="C29" s="230"/>
      <c r="D29" s="230"/>
      <c r="G29" s="220"/>
      <c r="H29" s="219"/>
      <c r="I29" s="219"/>
      <c r="J29" s="219"/>
      <c r="K29" s="231"/>
      <c r="L29" s="232"/>
      <c r="M29" s="195"/>
      <c r="N29" s="195"/>
      <c r="O29" s="195"/>
      <c r="P29" s="195"/>
      <c r="Q29" s="195"/>
      <c r="R29" s="195"/>
      <c r="S29" s="195"/>
    </row>
    <row r="30" s="190" customFormat="1" ht="17.25">
      <c r="A30" s="228"/>
      <c r="B30" s="229"/>
      <c r="C30" s="230"/>
      <c r="D30" s="230"/>
      <c r="E30" s="220"/>
      <c r="F30" s="220"/>
      <c r="G30" s="220"/>
      <c r="H30" s="219"/>
      <c r="I30" s="219"/>
      <c r="J30" s="219"/>
      <c r="K30" s="233"/>
      <c r="L30" s="234"/>
      <c r="M30" s="195"/>
      <c r="N30" s="195"/>
      <c r="O30" s="195"/>
      <c r="P30" s="195"/>
      <c r="Q30" s="195"/>
      <c r="R30" s="195"/>
      <c r="S30" s="195"/>
    </row>
    <row r="31" s="190" customFormat="1" ht="15">
      <c r="A31" s="235"/>
      <c r="B31" s="229"/>
      <c r="C31" s="236"/>
      <c r="D31" s="236"/>
      <c r="E31" s="220"/>
      <c r="F31" s="220"/>
      <c r="G31" s="220"/>
      <c r="H31" s="219"/>
      <c r="I31" s="219"/>
      <c r="J31" s="219"/>
      <c r="K31" s="219"/>
      <c r="L31" s="237"/>
      <c r="M31" s="195"/>
      <c r="N31" s="195"/>
      <c r="O31" s="195"/>
      <c r="P31" s="195"/>
      <c r="Q31" s="195"/>
      <c r="R31" s="195"/>
      <c r="S31" s="195"/>
    </row>
    <row r="32" ht="15">
      <c r="A32" s="245"/>
      <c r="B32" s="246"/>
      <c r="C32" s="246"/>
      <c r="D32" s="246"/>
      <c r="E32" s="246"/>
      <c r="F32" s="246"/>
      <c r="G32" s="247"/>
      <c r="H32" s="247"/>
      <c r="I32" s="247"/>
      <c r="J32" s="247"/>
      <c r="K32" s="247"/>
      <c r="L32" s="248"/>
      <c r="M32" s="195"/>
      <c r="N32" s="195"/>
      <c r="O32" s="195"/>
      <c r="P32" s="195"/>
      <c r="Q32" s="195"/>
      <c r="R32" s="195"/>
      <c r="S32" s="195"/>
      <c r="T32" s="195"/>
    </row>
    <row r="33" ht="15">
      <c r="A33" s="210" t="s">
        <v>485</v>
      </c>
      <c r="B33" s="249" t="s">
        <v>42</v>
      </c>
      <c r="C33" s="250"/>
      <c r="D33" s="250"/>
      <c r="E33" s="250"/>
      <c r="F33" s="250"/>
      <c r="G33" s="250"/>
      <c r="H33" s="250"/>
      <c r="I33" s="250"/>
      <c r="J33" s="250"/>
      <c r="K33" s="250"/>
      <c r="L33" s="251"/>
      <c r="M33" s="195"/>
      <c r="N33" s="195"/>
      <c r="O33" s="195"/>
      <c r="P33" s="195"/>
      <c r="Q33" s="195"/>
      <c r="R33" s="195"/>
      <c r="S33" s="195"/>
      <c r="T33" s="195"/>
    </row>
    <row r="34" ht="15.75" customHeight="1">
      <c r="A34" s="214" t="s">
        <v>519</v>
      </c>
      <c r="B34" s="252" t="s">
        <v>44</v>
      </c>
      <c r="C34" s="253"/>
      <c r="D34" s="253"/>
      <c r="E34" s="253"/>
      <c r="F34" s="253"/>
      <c r="G34" s="253"/>
      <c r="H34" s="253"/>
      <c r="I34" s="253"/>
      <c r="J34" s="253"/>
      <c r="K34" s="253"/>
      <c r="L34" s="254"/>
      <c r="M34" s="195"/>
      <c r="N34" s="195"/>
      <c r="O34" s="195"/>
      <c r="P34" s="195"/>
      <c r="Q34" s="195"/>
      <c r="R34" s="195"/>
      <c r="S34" s="195"/>
      <c r="T34" s="195"/>
    </row>
    <row r="35" s="190" customFormat="1" ht="17.449999999999999" customHeight="1">
      <c r="A35" s="216" t="s">
        <v>505</v>
      </c>
      <c r="B35" s="255" t="s">
        <v>520</v>
      </c>
      <c r="C35" s="255" t="s">
        <v>521</v>
      </c>
      <c r="D35" s="255"/>
      <c r="E35" s="255" t="s">
        <v>522</v>
      </c>
      <c r="F35" s="256" t="s">
        <v>523</v>
      </c>
      <c r="G35" s="257"/>
      <c r="H35" s="258"/>
      <c r="I35" s="219"/>
      <c r="J35" s="219"/>
      <c r="K35" s="221" t="s">
        <v>509</v>
      </c>
      <c r="L35" s="259">
        <f>E37</f>
        <v>791.29999999999995</v>
      </c>
      <c r="M35" s="195"/>
      <c r="N35" s="195"/>
      <c r="O35" s="195"/>
      <c r="P35" s="195"/>
      <c r="Q35" s="195"/>
      <c r="R35" s="195"/>
      <c r="S35" s="195"/>
      <c r="T35" s="195"/>
    </row>
    <row r="36" s="190" customFormat="1" ht="18" customHeight="1">
      <c r="A36" s="223" t="str">
        <f>A13</f>
        <v>BM01</v>
      </c>
      <c r="B36" s="260">
        <v>28.25</v>
      </c>
      <c r="C36" s="261">
        <v>28</v>
      </c>
      <c r="D36" s="261"/>
      <c r="E36" s="262">
        <v>791.29999999999995</v>
      </c>
      <c r="F36" s="263" t="s">
        <v>524</v>
      </c>
      <c r="G36" s="264"/>
      <c r="H36" s="265" t="s">
        <v>525</v>
      </c>
      <c r="I36" s="266"/>
      <c r="J36" s="219"/>
      <c r="K36" s="226"/>
      <c r="L36" s="227"/>
      <c r="M36" s="195"/>
      <c r="N36" s="195"/>
      <c r="O36" s="195"/>
      <c r="P36" s="195"/>
      <c r="Q36" s="195"/>
      <c r="R36" s="195"/>
      <c r="S36" s="195"/>
      <c r="T36" s="195"/>
    </row>
    <row r="37" s="190" customFormat="1" ht="15">
      <c r="A37" s="267" t="s">
        <v>526</v>
      </c>
      <c r="B37" s="268"/>
      <c r="C37" s="268"/>
      <c r="D37" s="269"/>
      <c r="E37" s="270">
        <f>SUM(E36:E36)</f>
        <v>791.29999999999995</v>
      </c>
      <c r="F37" s="271"/>
      <c r="G37" s="272"/>
      <c r="H37" s="272"/>
      <c r="I37" s="219"/>
      <c r="J37" s="219"/>
      <c r="K37" s="219"/>
      <c r="L37" s="237"/>
      <c r="M37" s="195"/>
      <c r="N37" s="195"/>
      <c r="O37" s="195"/>
      <c r="P37" s="195"/>
      <c r="Q37" s="195"/>
      <c r="R37" s="195"/>
      <c r="S37" s="195"/>
      <c r="T37" s="195"/>
    </row>
    <row r="38" ht="15">
      <c r="A38" s="245"/>
      <c r="B38" s="246"/>
      <c r="C38" s="246"/>
      <c r="D38" s="246"/>
      <c r="E38" s="246"/>
      <c r="F38" s="246"/>
      <c r="G38" s="247"/>
      <c r="H38" s="247"/>
      <c r="I38" s="247"/>
      <c r="J38" s="247"/>
      <c r="K38" s="247"/>
      <c r="L38" s="248"/>
      <c r="M38" s="195"/>
      <c r="N38" s="195"/>
      <c r="O38" s="195"/>
      <c r="P38" s="195"/>
      <c r="Q38" s="195"/>
      <c r="R38" s="195"/>
      <c r="S38" s="195"/>
      <c r="T38" s="195"/>
    </row>
    <row r="39" ht="15.6" customHeight="1">
      <c r="A39" s="214" t="s">
        <v>527</v>
      </c>
      <c r="B39" s="252" t="s">
        <v>46</v>
      </c>
      <c r="C39" s="253"/>
      <c r="D39" s="253"/>
      <c r="E39" s="253"/>
      <c r="F39" s="253"/>
      <c r="G39" s="253"/>
      <c r="H39" s="253"/>
      <c r="I39" s="253"/>
      <c r="J39" s="253"/>
      <c r="K39" s="253"/>
      <c r="L39" s="254"/>
      <c r="M39" s="195"/>
      <c r="N39" s="195"/>
      <c r="O39" s="195"/>
      <c r="P39" s="195"/>
      <c r="Q39" s="195"/>
      <c r="R39" s="195"/>
      <c r="S39" s="195"/>
      <c r="T39" s="195"/>
    </row>
    <row r="40" ht="17.449999999999999" customHeight="1">
      <c r="A40" s="216" t="s">
        <v>505</v>
      </c>
      <c r="B40" s="255" t="s">
        <v>520</v>
      </c>
      <c r="C40" s="255" t="s">
        <v>521</v>
      </c>
      <c r="D40" s="255"/>
      <c r="E40" s="255" t="s">
        <v>522</v>
      </c>
      <c r="F40" s="256" t="s">
        <v>523</v>
      </c>
      <c r="G40" s="257"/>
      <c r="H40" s="258"/>
      <c r="I40" s="219"/>
      <c r="J40" s="219"/>
      <c r="K40" s="221" t="s">
        <v>509</v>
      </c>
      <c r="L40" s="259">
        <f>E42</f>
        <v>167.78</v>
      </c>
      <c r="M40" s="195"/>
      <c r="N40" s="195"/>
      <c r="O40" s="195"/>
      <c r="P40" s="195"/>
      <c r="Q40" s="195"/>
      <c r="R40" s="195"/>
      <c r="S40" s="195"/>
      <c r="T40" s="195"/>
    </row>
    <row r="41" ht="18" customHeight="1">
      <c r="A41" s="223" t="str">
        <f>A13</f>
        <v>BM01</v>
      </c>
      <c r="B41" s="260">
        <f>E41/C41</f>
        <v>15.252727272727272</v>
      </c>
      <c r="C41" s="261">
        <v>11</v>
      </c>
      <c r="D41" s="261"/>
      <c r="E41" s="262">
        <v>167.78</v>
      </c>
      <c r="F41" s="263" t="s">
        <v>524</v>
      </c>
      <c r="G41" s="264"/>
      <c r="H41" s="265" t="s">
        <v>525</v>
      </c>
      <c r="I41" s="266"/>
      <c r="J41" s="219"/>
      <c r="K41" s="226"/>
      <c r="L41" s="227"/>
      <c r="M41" s="195"/>
      <c r="N41" s="195"/>
      <c r="O41" s="195"/>
      <c r="P41" s="195"/>
      <c r="Q41" s="195"/>
      <c r="R41" s="195"/>
      <c r="S41" s="195"/>
      <c r="T41" s="195"/>
    </row>
    <row r="42" ht="15">
      <c r="A42" s="267" t="s">
        <v>526</v>
      </c>
      <c r="B42" s="268"/>
      <c r="C42" s="268"/>
      <c r="D42" s="269"/>
      <c r="E42" s="270">
        <f>SUM(E41:E41)</f>
        <v>167.78</v>
      </c>
      <c r="F42" s="271"/>
      <c r="G42" s="272"/>
      <c r="H42" s="272"/>
      <c r="I42" s="219"/>
      <c r="J42" s="219"/>
      <c r="K42" s="219"/>
      <c r="L42" s="237"/>
      <c r="M42" s="195"/>
      <c r="N42" s="195"/>
      <c r="O42" s="195"/>
      <c r="P42" s="195"/>
      <c r="Q42" s="195"/>
      <c r="R42" s="195"/>
      <c r="S42" s="195"/>
      <c r="T42" s="195"/>
    </row>
    <row r="43" s="190" customFormat="1" ht="17.25">
      <c r="A43" s="273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5"/>
      <c r="M43" s="195"/>
      <c r="N43" s="195"/>
      <c r="O43" s="195"/>
      <c r="P43" s="195"/>
      <c r="Q43" s="195"/>
      <c r="R43" s="195"/>
      <c r="S43" s="195"/>
      <c r="T43" s="195"/>
    </row>
    <row r="44" ht="15">
      <c r="A44" s="210" t="s">
        <v>528</v>
      </c>
      <c r="B44" s="211" t="s">
        <v>529</v>
      </c>
      <c r="C44" s="276"/>
      <c r="D44" s="276"/>
      <c r="E44" s="276"/>
      <c r="F44" s="276"/>
      <c r="G44" s="276"/>
      <c r="H44" s="276"/>
      <c r="I44" s="276"/>
      <c r="J44" s="276"/>
      <c r="K44" s="276"/>
      <c r="L44" s="277"/>
      <c r="M44" s="195"/>
      <c r="N44" s="195"/>
      <c r="O44" s="195"/>
      <c r="P44" s="195"/>
      <c r="Q44" s="195"/>
      <c r="R44" s="195"/>
      <c r="S44" s="195"/>
      <c r="T44" s="195"/>
    </row>
    <row r="45" ht="15">
      <c r="A45" s="214" t="s">
        <v>530</v>
      </c>
      <c r="B45" s="215" t="s">
        <v>454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9"/>
      <c r="M45" s="195"/>
      <c r="N45" s="195"/>
      <c r="O45" s="195"/>
      <c r="P45" s="195"/>
      <c r="Q45" s="195"/>
      <c r="R45" s="195"/>
      <c r="S45" s="195"/>
      <c r="T45" s="195"/>
    </row>
    <row r="46" ht="17.25">
      <c r="A46" s="216" t="s">
        <v>505</v>
      </c>
      <c r="B46" s="217" t="s">
        <v>506</v>
      </c>
      <c r="C46" s="218" t="s">
        <v>507</v>
      </c>
      <c r="D46" s="218" t="s">
        <v>508</v>
      </c>
      <c r="E46" s="219"/>
      <c r="F46" s="190"/>
      <c r="G46" s="220"/>
      <c r="H46" s="219"/>
      <c r="I46" s="219"/>
      <c r="J46" s="219"/>
      <c r="K46" s="221" t="s">
        <v>509</v>
      </c>
      <c r="L46" s="222">
        <f>B47</f>
        <v>3.5299999999999998e-002</v>
      </c>
      <c r="M46" s="195"/>
      <c r="N46" s="195"/>
      <c r="O46" s="195"/>
      <c r="P46" s="195"/>
      <c r="Q46" s="195"/>
      <c r="R46" s="195"/>
      <c r="S46" s="195"/>
    </row>
    <row r="47" ht="18" customHeight="1">
      <c r="A47" s="223" t="s">
        <v>510</v>
      </c>
      <c r="B47" s="280">
        <v>3.5299999999999998e-002</v>
      </c>
      <c r="C47" s="225" t="s">
        <v>531</v>
      </c>
      <c r="D47" s="225" t="s">
        <v>532</v>
      </c>
      <c r="G47" s="220"/>
      <c r="H47" s="219"/>
      <c r="I47" s="219"/>
      <c r="J47" s="219"/>
      <c r="K47" s="226"/>
      <c r="L47" s="227"/>
      <c r="M47" s="195"/>
      <c r="N47" s="195"/>
      <c r="O47" s="195"/>
      <c r="P47" s="195"/>
      <c r="Q47" s="195"/>
      <c r="R47" s="195"/>
      <c r="S47" s="195"/>
    </row>
    <row r="48" ht="17.25">
      <c r="A48" s="228"/>
      <c r="B48" s="281"/>
      <c r="C48" s="230"/>
      <c r="D48" s="230"/>
      <c r="G48" s="220"/>
      <c r="H48" s="219"/>
      <c r="I48" s="219"/>
      <c r="J48" s="219"/>
      <c r="K48" s="231"/>
      <c r="L48" s="232"/>
      <c r="M48" s="195"/>
      <c r="N48" s="195"/>
      <c r="O48" s="195"/>
      <c r="P48" s="195"/>
      <c r="Q48" s="195"/>
      <c r="R48" s="195"/>
      <c r="S48" s="195"/>
    </row>
    <row r="49" ht="17.25">
      <c r="A49" s="228"/>
      <c r="B49" s="281"/>
      <c r="C49" s="230"/>
      <c r="D49" s="230"/>
      <c r="E49" s="220"/>
      <c r="F49" s="220"/>
      <c r="G49" s="220"/>
      <c r="H49" s="219"/>
      <c r="I49" s="219"/>
      <c r="J49" s="219"/>
      <c r="K49" s="233"/>
      <c r="L49" s="234"/>
      <c r="M49" s="195"/>
      <c r="N49" s="195"/>
      <c r="O49" s="195"/>
      <c r="P49" s="195"/>
      <c r="Q49" s="195"/>
      <c r="R49" s="195"/>
      <c r="S49" s="195"/>
    </row>
    <row r="50" ht="15">
      <c r="A50" s="235"/>
      <c r="B50" s="282"/>
      <c r="C50" s="236"/>
      <c r="D50" s="236"/>
      <c r="E50" s="220"/>
      <c r="F50" s="220"/>
      <c r="G50" s="220"/>
      <c r="H50" s="219"/>
      <c r="I50" s="219"/>
      <c r="J50" s="219"/>
      <c r="K50" s="219"/>
      <c r="L50" s="237"/>
      <c r="M50" s="195"/>
      <c r="N50" s="195"/>
      <c r="O50" s="195"/>
      <c r="P50" s="195"/>
      <c r="Q50" s="195"/>
      <c r="R50" s="195"/>
      <c r="S50" s="195"/>
    </row>
    <row r="51">
      <c r="A51" s="238"/>
      <c r="B51" s="239"/>
      <c r="C51" s="240"/>
      <c r="D51" s="240"/>
      <c r="E51" s="240"/>
      <c r="F51" s="240"/>
      <c r="G51" s="240"/>
      <c r="H51" s="240"/>
      <c r="I51" s="190"/>
      <c r="J51" s="190"/>
      <c r="K51" s="241"/>
      <c r="L51" s="242"/>
      <c r="M51" s="195"/>
      <c r="N51" s="195"/>
      <c r="O51" s="195"/>
      <c r="P51" s="195"/>
      <c r="Q51" s="195"/>
      <c r="R51" s="195"/>
      <c r="S51" s="195"/>
      <c r="T51" s="195"/>
    </row>
    <row r="52" ht="17.25">
      <c r="A52" s="283"/>
      <c r="B52" s="284"/>
      <c r="C52" s="285"/>
      <c r="E52" s="220"/>
      <c r="F52" s="220"/>
      <c r="G52" s="220"/>
      <c r="H52" s="219"/>
      <c r="I52" s="219"/>
      <c r="J52" s="219"/>
      <c r="K52" s="233"/>
      <c r="L52" s="234"/>
      <c r="M52" s="195"/>
      <c r="N52" s="195"/>
      <c r="O52" s="195"/>
      <c r="P52" s="195"/>
      <c r="Q52" s="195"/>
      <c r="R52" s="195"/>
      <c r="S52" s="195"/>
      <c r="T52" s="195"/>
    </row>
    <row r="53" ht="15">
      <c r="A53" s="210" t="s">
        <v>533</v>
      </c>
      <c r="B53" s="211" t="s">
        <v>456</v>
      </c>
      <c r="C53" s="276"/>
      <c r="D53" s="276"/>
      <c r="E53" s="276"/>
      <c r="F53" s="276"/>
      <c r="G53" s="276"/>
      <c r="H53" s="276"/>
      <c r="I53" s="276"/>
      <c r="J53" s="276"/>
      <c r="K53" s="276"/>
      <c r="L53" s="277"/>
      <c r="M53" s="195"/>
      <c r="N53" s="195"/>
      <c r="O53" s="195"/>
      <c r="P53" s="195"/>
      <c r="Q53" s="195"/>
      <c r="R53" s="195"/>
      <c r="S53" s="195"/>
      <c r="T53" s="195"/>
    </row>
    <row r="54" ht="15.75" customHeight="1">
      <c r="A54" s="214" t="s">
        <v>534</v>
      </c>
      <c r="B54" s="252" t="s">
        <v>458</v>
      </c>
      <c r="C54" s="253"/>
      <c r="D54" s="253"/>
      <c r="E54" s="253"/>
      <c r="F54" s="253"/>
      <c r="G54" s="253"/>
      <c r="H54" s="253"/>
      <c r="I54" s="253"/>
      <c r="J54" s="253"/>
      <c r="K54" s="253"/>
      <c r="L54" s="254"/>
      <c r="M54" s="195"/>
      <c r="N54" s="195"/>
      <c r="O54" s="195"/>
      <c r="P54" s="195"/>
      <c r="Q54" s="195"/>
      <c r="R54" s="195"/>
      <c r="S54" s="195"/>
      <c r="T54" s="195"/>
    </row>
    <row r="55" ht="17.25">
      <c r="A55" s="216" t="s">
        <v>505</v>
      </c>
      <c r="B55" s="217" t="s">
        <v>535</v>
      </c>
      <c r="C55" s="218" t="s">
        <v>507</v>
      </c>
      <c r="D55" s="218" t="s">
        <v>508</v>
      </c>
      <c r="E55" s="219"/>
      <c r="F55" s="190"/>
      <c r="G55" s="220"/>
      <c r="H55" s="219"/>
      <c r="I55" s="219"/>
      <c r="J55" s="219"/>
      <c r="K55" s="221" t="s">
        <v>509</v>
      </c>
      <c r="L55" s="222">
        <f>B56</f>
        <v>2.3500000000000001</v>
      </c>
      <c r="M55" s="195"/>
      <c r="N55" s="195"/>
      <c r="O55" s="195"/>
      <c r="P55" s="195"/>
      <c r="Q55" s="195"/>
      <c r="R55" s="195"/>
      <c r="S55" s="195"/>
    </row>
    <row r="56" ht="18" customHeight="1">
      <c r="A56" s="223" t="str">
        <f>A47</f>
        <v>BM01</v>
      </c>
      <c r="B56" s="286">
        <v>2.3500000000000001</v>
      </c>
      <c r="C56" s="225" t="s">
        <v>536</v>
      </c>
      <c r="D56" s="225" t="s">
        <v>537</v>
      </c>
      <c r="G56" s="220"/>
      <c r="H56" s="219"/>
      <c r="I56" s="219"/>
      <c r="J56" s="219"/>
      <c r="K56" s="226"/>
      <c r="L56" s="227"/>
      <c r="M56" s="195"/>
      <c r="N56" s="195"/>
      <c r="O56" s="195"/>
      <c r="P56" s="195"/>
      <c r="Q56" s="195"/>
      <c r="R56" s="195"/>
      <c r="S56" s="195"/>
    </row>
    <row r="57" ht="17.25">
      <c r="A57" s="228"/>
      <c r="B57" s="287"/>
      <c r="C57" s="230"/>
      <c r="D57" s="230"/>
      <c r="G57" s="220"/>
      <c r="H57" s="219"/>
      <c r="I57" s="219"/>
      <c r="J57" s="219"/>
      <c r="K57" s="231"/>
      <c r="L57" s="232"/>
      <c r="M57" s="195"/>
      <c r="N57" s="195"/>
      <c r="O57" s="195"/>
      <c r="P57" s="195"/>
      <c r="Q57" s="195"/>
      <c r="R57" s="195"/>
      <c r="S57" s="195"/>
    </row>
    <row r="58" ht="17.25">
      <c r="A58" s="228"/>
      <c r="B58" s="287"/>
      <c r="C58" s="230"/>
      <c r="D58" s="230"/>
      <c r="E58" s="220"/>
      <c r="F58" s="220"/>
      <c r="G58" s="220"/>
      <c r="H58" s="219"/>
      <c r="I58" s="219"/>
      <c r="J58" s="219"/>
      <c r="K58" s="233"/>
      <c r="L58" s="234"/>
      <c r="M58" s="195"/>
      <c r="N58" s="195"/>
      <c r="O58" s="195"/>
      <c r="P58" s="195"/>
      <c r="Q58" s="195"/>
      <c r="R58" s="195"/>
      <c r="S58" s="195"/>
    </row>
    <row r="59" ht="15">
      <c r="A59" s="235"/>
      <c r="B59" s="288"/>
      <c r="C59" s="236"/>
      <c r="D59" s="236"/>
      <c r="E59" s="220"/>
      <c r="F59" s="220"/>
      <c r="G59" s="220"/>
      <c r="H59" s="219"/>
      <c r="I59" s="219"/>
      <c r="J59" s="219"/>
      <c r="K59" s="219"/>
      <c r="L59" s="237"/>
      <c r="M59" s="195"/>
      <c r="N59" s="195"/>
      <c r="O59" s="195"/>
      <c r="P59" s="195"/>
      <c r="Q59" s="195"/>
      <c r="R59" s="195"/>
      <c r="S59" s="195"/>
    </row>
    <row r="60" s="190" customFormat="1" ht="17.25">
      <c r="A60" s="283"/>
      <c r="B60" s="284"/>
      <c r="C60" s="285"/>
      <c r="E60" s="220"/>
      <c r="F60" s="220"/>
      <c r="G60" s="220"/>
      <c r="H60" s="219"/>
      <c r="I60" s="219"/>
      <c r="J60" s="219"/>
      <c r="K60" s="233"/>
      <c r="L60" s="234"/>
      <c r="M60" s="195"/>
      <c r="N60" s="195"/>
      <c r="O60" s="195"/>
      <c r="P60" s="195"/>
      <c r="Q60" s="195"/>
      <c r="R60" s="195"/>
      <c r="S60" s="195"/>
      <c r="T60" s="195"/>
    </row>
    <row r="61" s="190" customFormat="1" ht="17.25">
      <c r="A61" s="289"/>
      <c r="B61" s="290"/>
      <c r="C61" s="290"/>
      <c r="D61" s="291"/>
      <c r="E61" s="292"/>
      <c r="F61" s="293"/>
      <c r="G61" s="294"/>
      <c r="H61" s="295"/>
      <c r="I61" s="295"/>
      <c r="J61" s="295"/>
      <c r="K61" s="296"/>
      <c r="L61" s="297"/>
      <c r="M61" s="195"/>
      <c r="N61" s="195"/>
      <c r="O61" s="195"/>
      <c r="P61" s="195"/>
      <c r="Q61" s="195"/>
      <c r="R61" s="195"/>
      <c r="S61" s="195"/>
      <c r="T61" s="195"/>
    </row>
    <row r="62" ht="150" customHeight="1">
      <c r="A62" s="298" t="s">
        <v>467</v>
      </c>
      <c r="B62" s="299"/>
      <c r="C62" s="299"/>
      <c r="D62" s="299"/>
      <c r="E62" s="299"/>
      <c r="F62" s="300"/>
      <c r="G62" s="301" t="s">
        <v>468</v>
      </c>
      <c r="H62" s="302"/>
      <c r="I62" s="302"/>
      <c r="J62" s="302"/>
      <c r="K62" s="302"/>
      <c r="L62" s="303"/>
      <c r="M62" s="195"/>
      <c r="N62" s="195"/>
      <c r="O62" s="195"/>
      <c r="P62" s="195"/>
      <c r="Q62" s="195"/>
      <c r="R62" s="195"/>
      <c r="S62" s="195"/>
      <c r="T62" s="195"/>
    </row>
    <row r="63" ht="15.75" hidden="1">
      <c r="A63" s="304"/>
      <c r="B63" s="246"/>
      <c r="C63" s="246"/>
      <c r="D63" s="246"/>
      <c r="E63" s="246"/>
      <c r="F63" s="246"/>
      <c r="G63" s="247"/>
      <c r="H63" s="247"/>
      <c r="I63" s="247"/>
      <c r="J63" s="247"/>
      <c r="K63" s="247"/>
      <c r="L63" s="305"/>
      <c r="M63" s="195"/>
      <c r="N63" s="195"/>
      <c r="O63" s="195"/>
      <c r="P63" s="195"/>
      <c r="Q63" s="195"/>
      <c r="R63" s="195"/>
      <c r="S63" s="195"/>
      <c r="T63" s="195"/>
    </row>
    <row r="64" ht="15.6" hidden="1" customHeight="1">
      <c r="A64" s="306" t="s">
        <v>538</v>
      </c>
      <c r="B64" s="252" t="s">
        <v>539</v>
      </c>
      <c r="C64" s="253"/>
      <c r="D64" s="253"/>
      <c r="E64" s="253"/>
      <c r="F64" s="253"/>
      <c r="G64" s="253"/>
      <c r="H64" s="253"/>
      <c r="I64" s="253"/>
      <c r="J64" s="253"/>
      <c r="K64" s="253"/>
      <c r="L64" s="307"/>
      <c r="M64" s="195"/>
      <c r="N64" s="195"/>
      <c r="O64" s="195"/>
      <c r="P64" s="195"/>
      <c r="Q64" s="195"/>
      <c r="R64" s="195"/>
      <c r="S64" s="195"/>
      <c r="T64" s="195"/>
    </row>
    <row r="65" ht="18" hidden="1" customHeight="1">
      <c r="A65" s="217" t="s">
        <v>505</v>
      </c>
      <c r="B65" s="308" t="s">
        <v>508</v>
      </c>
      <c r="C65" s="217" t="s">
        <v>540</v>
      </c>
      <c r="D65" s="309" t="s">
        <v>508</v>
      </c>
      <c r="E65" s="310"/>
      <c r="F65" s="311"/>
      <c r="G65" s="312"/>
      <c r="H65" s="219"/>
      <c r="I65" s="219"/>
      <c r="J65" s="219"/>
      <c r="K65" s="221" t="s">
        <v>541</v>
      </c>
      <c r="L65" s="313">
        <v>282.35000000000002</v>
      </c>
      <c r="M65" s="195"/>
      <c r="N65" s="195"/>
      <c r="O65" s="195"/>
      <c r="P65" s="195"/>
      <c r="Q65" s="195"/>
      <c r="R65" s="195"/>
      <c r="S65" s="195"/>
      <c r="T65" s="195"/>
    </row>
    <row r="66" ht="18" hidden="1" customHeight="1">
      <c r="A66" s="314" t="s">
        <v>542</v>
      </c>
      <c r="B66" s="309" t="s">
        <v>543</v>
      </c>
      <c r="C66" s="315">
        <v>32.149999999999999</v>
      </c>
      <c r="D66" s="316" t="s">
        <v>544</v>
      </c>
      <c r="E66" s="317"/>
      <c r="F66" s="318"/>
      <c r="G66" s="319"/>
      <c r="H66" s="219"/>
      <c r="I66" s="219"/>
      <c r="J66" s="219"/>
      <c r="K66" s="221" t="s">
        <v>509</v>
      </c>
      <c r="L66" s="320">
        <f>C68</f>
        <v>32.149999999999999</v>
      </c>
      <c r="M66" s="195"/>
      <c r="N66" s="195"/>
      <c r="O66" s="195"/>
      <c r="P66" s="195"/>
      <c r="Q66" s="195"/>
      <c r="R66" s="195"/>
      <c r="S66" s="195"/>
      <c r="T66" s="195"/>
    </row>
    <row r="67" ht="18" hidden="1">
      <c r="A67" s="321"/>
      <c r="B67" s="309"/>
      <c r="C67" s="315"/>
      <c r="D67" s="322"/>
      <c r="E67" s="323"/>
      <c r="F67" s="323"/>
      <c r="G67" s="319"/>
      <c r="H67" s="219"/>
      <c r="I67" s="219"/>
      <c r="J67" s="219"/>
      <c r="K67" s="324" t="s">
        <v>545</v>
      </c>
      <c r="L67" s="320">
        <f>SUM(L65:L66)</f>
        <v>314.5</v>
      </c>
      <c r="M67" s="195"/>
      <c r="N67" s="195"/>
      <c r="O67" s="195"/>
      <c r="P67" s="195"/>
      <c r="Q67" s="195"/>
      <c r="R67" s="195"/>
      <c r="S67" s="195"/>
      <c r="T67" s="195"/>
    </row>
    <row r="68" ht="18" hidden="1">
      <c r="A68" s="325" t="s">
        <v>526</v>
      </c>
      <c r="B68" s="268"/>
      <c r="C68" s="326">
        <f>SUM(C66:C67)</f>
        <v>32.149999999999999</v>
      </c>
      <c r="D68" s="327"/>
      <c r="E68" s="328"/>
      <c r="F68" s="219"/>
      <c r="H68" s="219"/>
      <c r="I68" s="219"/>
      <c r="J68" s="219"/>
      <c r="K68" s="231"/>
      <c r="L68" s="329"/>
      <c r="M68" s="195"/>
      <c r="N68" s="195"/>
      <c r="O68" s="195"/>
      <c r="P68" s="195"/>
      <c r="Q68" s="195"/>
      <c r="R68" s="195"/>
      <c r="S68" s="195"/>
      <c r="T68" s="195"/>
    </row>
    <row r="69" ht="15.75" hidden="1">
      <c r="A69" s="304"/>
      <c r="B69" s="246"/>
      <c r="C69" s="246"/>
      <c r="D69" s="246"/>
      <c r="E69" s="246"/>
      <c r="F69" s="246"/>
      <c r="G69" s="247"/>
      <c r="H69" s="247"/>
      <c r="I69" s="247"/>
      <c r="J69" s="247"/>
      <c r="K69" s="247"/>
      <c r="L69" s="305"/>
      <c r="M69" s="195"/>
      <c r="N69" s="195"/>
      <c r="O69" s="195"/>
      <c r="P69" s="195"/>
      <c r="Q69" s="195"/>
      <c r="R69" s="195"/>
      <c r="S69" s="195"/>
      <c r="T69" s="195"/>
    </row>
    <row r="70" ht="15.6" hidden="1" customHeight="1">
      <c r="A70" s="306" t="s">
        <v>546</v>
      </c>
      <c r="B70" s="252" t="s">
        <v>547</v>
      </c>
      <c r="C70" s="253"/>
      <c r="D70" s="253"/>
      <c r="E70" s="253"/>
      <c r="F70" s="253"/>
      <c r="G70" s="253"/>
      <c r="H70" s="253"/>
      <c r="I70" s="253"/>
      <c r="J70" s="253"/>
      <c r="K70" s="253"/>
      <c r="L70" s="307"/>
      <c r="M70" s="195"/>
      <c r="N70" s="195"/>
      <c r="O70" s="195"/>
      <c r="P70" s="195"/>
      <c r="Q70" s="195"/>
      <c r="R70" s="195"/>
      <c r="S70" s="195"/>
      <c r="T70" s="195"/>
    </row>
    <row r="71" ht="17.25" hidden="1" customHeight="1">
      <c r="A71" s="217" t="s">
        <v>505</v>
      </c>
      <c r="B71" s="255" t="s">
        <v>548</v>
      </c>
      <c r="C71" s="255" t="s">
        <v>549</v>
      </c>
      <c r="D71" s="255" t="s">
        <v>550</v>
      </c>
      <c r="E71" s="255" t="s">
        <v>522</v>
      </c>
      <c r="F71" s="256" t="s">
        <v>523</v>
      </c>
      <c r="G71" s="257"/>
      <c r="H71" s="258"/>
      <c r="I71" s="219"/>
      <c r="J71" s="219"/>
      <c r="K71" s="221" t="s">
        <v>509</v>
      </c>
      <c r="L71" s="330">
        <f>E79</f>
        <v>48.969999999999999</v>
      </c>
      <c r="M71" s="195"/>
      <c r="N71" s="195"/>
      <c r="O71" s="195"/>
      <c r="P71" s="195"/>
      <c r="Q71" s="195"/>
      <c r="R71" s="195"/>
      <c r="S71" s="195"/>
      <c r="T71" s="195"/>
    </row>
    <row r="72" ht="18" hidden="1" customHeight="1">
      <c r="A72" s="321" t="s">
        <v>551</v>
      </c>
      <c r="B72" s="260">
        <v>4.2999999999999998</v>
      </c>
      <c r="C72" s="261">
        <v>1.6000000000000001</v>
      </c>
      <c r="D72" s="331">
        <v>1</v>
      </c>
      <c r="E72" s="262">
        <f t="shared" ref="E72:E78" si="152">D72*C72*B72</f>
        <v>6.8799999999999999</v>
      </c>
      <c r="F72" s="263" t="s">
        <v>552</v>
      </c>
      <c r="G72" s="264"/>
      <c r="H72" s="332"/>
      <c r="I72" s="219"/>
      <c r="J72" s="219"/>
      <c r="K72" s="231"/>
      <c r="L72" s="333"/>
      <c r="M72" s="195"/>
      <c r="N72" s="195"/>
      <c r="O72" s="195"/>
      <c r="P72" s="195"/>
      <c r="Q72" s="195"/>
      <c r="R72" s="195"/>
      <c r="S72" s="195"/>
      <c r="T72" s="195"/>
    </row>
    <row r="73" ht="18" hidden="1" customHeight="1">
      <c r="A73" s="321"/>
      <c r="B73" s="260">
        <v>2.2999999999999998</v>
      </c>
      <c r="C73" s="261">
        <v>1.1000000000000001</v>
      </c>
      <c r="D73" s="331">
        <v>1</v>
      </c>
      <c r="E73" s="262">
        <f t="shared" si="152"/>
        <v>2.5299999999999998</v>
      </c>
      <c r="F73" s="263" t="s">
        <v>552</v>
      </c>
      <c r="G73" s="264"/>
      <c r="H73" s="332"/>
      <c r="I73" s="219"/>
      <c r="J73" s="219"/>
      <c r="K73" s="231"/>
      <c r="L73" s="334"/>
      <c r="M73" s="195"/>
      <c r="N73" s="195"/>
      <c r="O73" s="195"/>
      <c r="P73" s="195"/>
      <c r="Q73" s="195"/>
      <c r="R73" s="195"/>
      <c r="S73" s="195"/>
      <c r="T73" s="195"/>
    </row>
    <row r="74" ht="18" hidden="1" customHeight="1">
      <c r="A74" s="321"/>
      <c r="B74" s="260">
        <v>4.2999999999999998</v>
      </c>
      <c r="C74" s="261">
        <v>0.69999999999999996</v>
      </c>
      <c r="D74" s="331">
        <v>1</v>
      </c>
      <c r="E74" s="262">
        <f t="shared" si="152"/>
        <v>3.0099999999999998</v>
      </c>
      <c r="F74" s="263" t="s">
        <v>552</v>
      </c>
      <c r="G74" s="264"/>
      <c r="H74" s="332"/>
      <c r="I74" s="219"/>
      <c r="J74" s="219"/>
      <c r="K74" s="231"/>
      <c r="L74" s="334"/>
      <c r="M74" s="195"/>
      <c r="N74" s="195"/>
      <c r="O74" s="195"/>
      <c r="P74" s="195"/>
      <c r="Q74" s="195"/>
      <c r="R74" s="195"/>
      <c r="S74" s="195"/>
      <c r="T74" s="195"/>
    </row>
    <row r="75" ht="18" hidden="1" customHeight="1">
      <c r="A75" s="321"/>
      <c r="B75" s="260">
        <v>2.7000000000000002</v>
      </c>
      <c r="C75" s="261">
        <v>3</v>
      </c>
      <c r="D75" s="331">
        <v>1</v>
      </c>
      <c r="E75" s="262">
        <f t="shared" si="152"/>
        <v>8.1000000000000014</v>
      </c>
      <c r="F75" s="263" t="s">
        <v>552</v>
      </c>
      <c r="G75" s="264"/>
      <c r="H75" s="332"/>
      <c r="I75" s="219"/>
      <c r="J75" s="219"/>
      <c r="K75" s="231"/>
      <c r="L75" s="334"/>
      <c r="M75" s="195"/>
      <c r="N75" s="195"/>
      <c r="O75" s="195"/>
      <c r="P75" s="195"/>
      <c r="Q75" s="195"/>
      <c r="R75" s="195"/>
      <c r="S75" s="195"/>
      <c r="T75" s="195"/>
    </row>
    <row r="76" ht="18" hidden="1" customHeight="1">
      <c r="A76" s="321"/>
      <c r="B76" s="260">
        <v>3.5</v>
      </c>
      <c r="C76" s="261">
        <v>2.75</v>
      </c>
      <c r="D76" s="331">
        <v>1</v>
      </c>
      <c r="E76" s="262">
        <f t="shared" si="152"/>
        <v>9.625</v>
      </c>
      <c r="F76" s="263" t="s">
        <v>553</v>
      </c>
      <c r="G76" s="264"/>
      <c r="H76" s="332"/>
      <c r="I76" s="219"/>
      <c r="J76" s="219"/>
      <c r="K76" s="231"/>
      <c r="L76" s="334"/>
      <c r="M76" s="195"/>
      <c r="N76" s="195"/>
      <c r="O76" s="195"/>
      <c r="P76" s="195"/>
      <c r="Q76" s="195"/>
      <c r="R76" s="195"/>
      <c r="S76" s="195"/>
      <c r="T76" s="195"/>
    </row>
    <row r="77" ht="18" hidden="1" customHeight="1">
      <c r="A77" s="321"/>
      <c r="B77" s="260">
        <v>5.5</v>
      </c>
      <c r="C77" s="261">
        <v>1.1499999999999999</v>
      </c>
      <c r="D77" s="331">
        <v>1</v>
      </c>
      <c r="E77" s="262">
        <f t="shared" si="152"/>
        <v>6.3249999999999993</v>
      </c>
      <c r="F77" s="263" t="s">
        <v>554</v>
      </c>
      <c r="G77" s="264"/>
      <c r="H77" s="332"/>
      <c r="I77" s="219"/>
      <c r="J77" s="219"/>
      <c r="K77" s="231"/>
      <c r="L77" s="334"/>
      <c r="M77" s="195"/>
      <c r="N77" s="195"/>
      <c r="O77" s="195"/>
      <c r="P77" s="195"/>
      <c r="Q77" s="195"/>
      <c r="R77" s="195"/>
      <c r="S77" s="195"/>
      <c r="T77" s="195"/>
    </row>
    <row r="78" ht="18" hidden="1" customHeight="1">
      <c r="A78" s="321"/>
      <c r="B78" s="260">
        <v>2.5</v>
      </c>
      <c r="C78" s="261">
        <v>2.5</v>
      </c>
      <c r="D78" s="331">
        <v>2</v>
      </c>
      <c r="E78" s="262">
        <f t="shared" si="152"/>
        <v>12.5</v>
      </c>
      <c r="F78" s="263" t="s">
        <v>555</v>
      </c>
      <c r="G78" s="264"/>
      <c r="H78" s="332"/>
      <c r="I78" s="219"/>
      <c r="J78" s="219"/>
      <c r="K78" s="231"/>
      <c r="L78" s="334"/>
      <c r="M78" s="195"/>
      <c r="N78" s="195"/>
      <c r="O78" s="195"/>
      <c r="P78" s="195"/>
      <c r="Q78" s="195"/>
      <c r="R78" s="195"/>
      <c r="S78" s="195"/>
      <c r="T78" s="195"/>
    </row>
    <row r="79" ht="15.75" hidden="1">
      <c r="A79" s="325" t="s">
        <v>526</v>
      </c>
      <c r="B79" s="268"/>
      <c r="C79" s="268"/>
      <c r="D79" s="269"/>
      <c r="E79" s="270">
        <f>SUM(E72:E78)</f>
        <v>48.969999999999999</v>
      </c>
      <c r="F79" s="271"/>
      <c r="G79" s="272"/>
      <c r="H79" s="272"/>
      <c r="I79" s="219"/>
      <c r="J79" s="219"/>
      <c r="K79" s="219"/>
      <c r="L79" s="335"/>
      <c r="M79" s="195"/>
      <c r="N79" s="195"/>
      <c r="O79" s="195"/>
      <c r="P79" s="195"/>
      <c r="Q79" s="195"/>
      <c r="R79" s="195"/>
      <c r="S79" s="195"/>
      <c r="T79" s="195"/>
    </row>
    <row r="80" ht="15.75" hidden="1">
      <c r="A80" s="304"/>
      <c r="B80" s="246"/>
      <c r="C80" s="246"/>
      <c r="D80" s="246"/>
      <c r="E80" s="246"/>
      <c r="F80" s="246"/>
      <c r="G80" s="247"/>
      <c r="H80" s="247"/>
      <c r="I80" s="247"/>
      <c r="J80" s="247"/>
      <c r="K80" s="247"/>
      <c r="L80" s="305"/>
      <c r="M80" s="195"/>
      <c r="N80" s="195"/>
      <c r="O80" s="195"/>
      <c r="P80" s="195"/>
      <c r="Q80" s="195"/>
      <c r="R80" s="195"/>
      <c r="S80" s="195"/>
      <c r="T80" s="195"/>
    </row>
    <row r="81" ht="15.6" hidden="1" customHeight="1">
      <c r="A81" s="306" t="s">
        <v>556</v>
      </c>
      <c r="B81" s="252" t="s">
        <v>557</v>
      </c>
      <c r="C81" s="253"/>
      <c r="D81" s="253"/>
      <c r="E81" s="253"/>
      <c r="F81" s="253"/>
      <c r="G81" s="253"/>
      <c r="H81" s="253"/>
      <c r="I81" s="253"/>
      <c r="J81" s="253"/>
      <c r="K81" s="253"/>
      <c r="L81" s="307"/>
      <c r="M81" s="195"/>
      <c r="N81" s="195"/>
      <c r="O81" s="195"/>
      <c r="P81" s="195"/>
      <c r="Q81" s="195"/>
      <c r="R81" s="195"/>
      <c r="S81" s="195"/>
      <c r="T81" s="195"/>
    </row>
    <row r="82" ht="17.25" hidden="1" customHeight="1">
      <c r="A82" s="217" t="s">
        <v>505</v>
      </c>
      <c r="B82" s="255" t="s">
        <v>548</v>
      </c>
      <c r="C82" s="255" t="s">
        <v>549</v>
      </c>
      <c r="D82" s="255" t="s">
        <v>550</v>
      </c>
      <c r="E82" s="255" t="s">
        <v>522</v>
      </c>
      <c r="F82" s="256" t="s">
        <v>523</v>
      </c>
      <c r="G82" s="257"/>
      <c r="H82" s="258"/>
      <c r="I82" s="219"/>
      <c r="J82" s="219"/>
      <c r="K82" s="221" t="s">
        <v>509</v>
      </c>
      <c r="L82" s="330">
        <f>E84</f>
        <v>12.6</v>
      </c>
      <c r="M82" s="195"/>
      <c r="N82" s="195"/>
      <c r="O82" s="195"/>
      <c r="P82" s="195"/>
      <c r="Q82" s="195"/>
      <c r="R82" s="195"/>
      <c r="S82" s="195"/>
      <c r="T82" s="195"/>
    </row>
    <row r="83" ht="18" hidden="1" customHeight="1">
      <c r="A83" s="321" t="s">
        <v>558</v>
      </c>
      <c r="B83" s="260">
        <v>1.3999999999999999</v>
      </c>
      <c r="C83" s="261">
        <v>1.8</v>
      </c>
      <c r="D83" s="331">
        <v>5</v>
      </c>
      <c r="E83" s="262">
        <f>D83*C83*B83</f>
        <v>12.6</v>
      </c>
      <c r="F83" s="263" t="s">
        <v>559</v>
      </c>
      <c r="G83" s="264"/>
      <c r="H83" s="332"/>
      <c r="I83" s="219"/>
      <c r="J83" s="219"/>
      <c r="K83" s="231"/>
      <c r="L83" s="333"/>
      <c r="M83" s="195"/>
      <c r="N83" s="195"/>
      <c r="O83" s="195"/>
      <c r="P83" s="195"/>
      <c r="Q83" s="195"/>
      <c r="R83" s="195"/>
      <c r="S83" s="195"/>
      <c r="T83" s="195"/>
    </row>
    <row r="84" ht="15.75" hidden="1">
      <c r="A84" s="325" t="s">
        <v>526</v>
      </c>
      <c r="B84" s="268"/>
      <c r="C84" s="268"/>
      <c r="D84" s="269"/>
      <c r="E84" s="270">
        <f>SUM(E83:E83)</f>
        <v>12.6</v>
      </c>
      <c r="F84" s="271"/>
      <c r="G84" s="272"/>
      <c r="H84" s="272"/>
      <c r="I84" s="219"/>
      <c r="J84" s="219"/>
      <c r="K84" s="219"/>
      <c r="L84" s="335"/>
      <c r="M84" s="195"/>
      <c r="N84" s="195"/>
      <c r="O84" s="195"/>
      <c r="P84" s="195"/>
      <c r="Q84" s="195"/>
      <c r="R84" s="195"/>
      <c r="S84" s="195"/>
      <c r="T84" s="195"/>
    </row>
    <row r="85" ht="15.75" hidden="1">
      <c r="A85" s="304"/>
      <c r="B85" s="246"/>
      <c r="C85" s="246"/>
      <c r="D85" s="246"/>
      <c r="E85" s="246"/>
      <c r="F85" s="246"/>
      <c r="G85" s="247"/>
      <c r="H85" s="247"/>
      <c r="I85" s="247"/>
      <c r="J85" s="247"/>
      <c r="K85" s="247"/>
      <c r="L85" s="305"/>
      <c r="M85" s="195"/>
      <c r="N85" s="195"/>
      <c r="O85" s="195"/>
      <c r="P85" s="195"/>
      <c r="Q85" s="195"/>
      <c r="R85" s="195"/>
      <c r="S85" s="195"/>
      <c r="T85" s="195"/>
    </row>
    <row r="86" ht="15.6" hidden="1" customHeight="1">
      <c r="A86" s="306" t="s">
        <v>560</v>
      </c>
      <c r="B86" s="252" t="s">
        <v>561</v>
      </c>
      <c r="C86" s="253"/>
      <c r="D86" s="253"/>
      <c r="E86" s="253"/>
      <c r="F86" s="253"/>
      <c r="G86" s="253"/>
      <c r="H86" s="253"/>
      <c r="I86" s="253"/>
      <c r="J86" s="253"/>
      <c r="K86" s="253"/>
      <c r="L86" s="307"/>
      <c r="M86" s="195"/>
      <c r="N86" s="195"/>
      <c r="O86" s="195"/>
      <c r="P86" s="195"/>
      <c r="Q86" s="195"/>
      <c r="R86" s="195"/>
      <c r="S86" s="195"/>
      <c r="T86" s="195"/>
    </row>
    <row r="87" ht="17.25" hidden="1" customHeight="1">
      <c r="A87" s="217" t="s">
        <v>505</v>
      </c>
      <c r="B87" s="255" t="s">
        <v>548</v>
      </c>
      <c r="C87" s="255" t="s">
        <v>549</v>
      </c>
      <c r="D87" s="255" t="s">
        <v>550</v>
      </c>
      <c r="E87" s="255" t="s">
        <v>522</v>
      </c>
      <c r="F87" s="256" t="s">
        <v>523</v>
      </c>
      <c r="G87" s="257"/>
      <c r="H87" s="258"/>
      <c r="I87" s="219"/>
      <c r="J87" s="219"/>
      <c r="K87" s="221" t="s">
        <v>509</v>
      </c>
      <c r="L87" s="330">
        <f>E89</f>
        <v>0.90000000000000002</v>
      </c>
      <c r="M87" s="195"/>
      <c r="N87" s="195"/>
      <c r="O87" s="195"/>
      <c r="P87" s="195"/>
      <c r="Q87" s="195"/>
      <c r="R87" s="195"/>
      <c r="S87" s="195"/>
      <c r="T87" s="195"/>
    </row>
    <row r="88" ht="18" hidden="1" customHeight="1">
      <c r="A88" s="321" t="s">
        <v>562</v>
      </c>
      <c r="B88" s="260">
        <v>0.10000000000000001</v>
      </c>
      <c r="C88" s="261">
        <v>1.8</v>
      </c>
      <c r="D88" s="331">
        <v>5</v>
      </c>
      <c r="E88" s="262">
        <f>D88*C88*B88</f>
        <v>0.90000000000000002</v>
      </c>
      <c r="F88" s="263" t="s">
        <v>559</v>
      </c>
      <c r="G88" s="264"/>
      <c r="H88" s="332"/>
      <c r="I88" s="219"/>
      <c r="J88" s="219"/>
      <c r="K88" s="231"/>
      <c r="L88" s="333"/>
      <c r="M88" s="195"/>
      <c r="N88" s="195"/>
      <c r="O88" s="195"/>
      <c r="P88" s="195"/>
      <c r="Q88" s="195"/>
      <c r="R88" s="195"/>
      <c r="S88" s="195"/>
      <c r="T88" s="195"/>
    </row>
    <row r="89" ht="15.75" hidden="1">
      <c r="A89" s="325" t="s">
        <v>526</v>
      </c>
      <c r="B89" s="268"/>
      <c r="C89" s="268"/>
      <c r="D89" s="269"/>
      <c r="E89" s="270">
        <f>SUM(E88:E88)</f>
        <v>0.90000000000000002</v>
      </c>
      <c r="F89" s="271"/>
      <c r="G89" s="272"/>
      <c r="H89" s="272"/>
      <c r="I89" s="219"/>
      <c r="J89" s="219"/>
      <c r="K89" s="219"/>
      <c r="L89" s="335"/>
      <c r="M89" s="195"/>
      <c r="N89" s="195"/>
      <c r="O89" s="195"/>
      <c r="P89" s="195"/>
      <c r="Q89" s="195"/>
      <c r="R89" s="195"/>
      <c r="S89" s="195"/>
      <c r="T89" s="195"/>
    </row>
    <row r="90" ht="18" hidden="1">
      <c r="A90" s="327"/>
      <c r="B90" s="336"/>
      <c r="C90" s="337"/>
      <c r="D90" s="336"/>
      <c r="E90" s="328"/>
      <c r="F90" s="219"/>
      <c r="H90" s="219"/>
      <c r="I90" s="219"/>
      <c r="J90" s="219"/>
      <c r="K90" s="231"/>
      <c r="L90" s="329"/>
      <c r="M90" s="195"/>
      <c r="N90" s="195"/>
      <c r="O90" s="195"/>
      <c r="P90" s="195"/>
      <c r="Q90" s="195"/>
      <c r="R90" s="195"/>
      <c r="S90" s="195"/>
      <c r="T90" s="195"/>
    </row>
    <row r="91" ht="15.6" hidden="1" customHeight="1">
      <c r="A91" s="306" t="s">
        <v>563</v>
      </c>
      <c r="B91" s="338" t="str">
        <f>'[1]BM 63'!C83</f>
        <v xml:space="preserve">Impermeabilização c/ manta asfáltica aluminizada 3mm, estruturada com não-tecido de poliéster, inclusive aplicação de 1 demão de primer</v>
      </c>
      <c r="C91" s="339"/>
      <c r="D91" s="339"/>
      <c r="E91" s="339"/>
      <c r="F91" s="339"/>
      <c r="G91" s="339"/>
      <c r="H91" s="339"/>
      <c r="I91" s="339"/>
      <c r="J91" s="339"/>
      <c r="K91" s="339"/>
      <c r="L91" s="340"/>
      <c r="M91" s="195"/>
      <c r="N91" s="195"/>
      <c r="O91" s="195"/>
      <c r="P91" s="195"/>
      <c r="Q91" s="195"/>
      <c r="R91" s="195"/>
      <c r="S91" s="195"/>
      <c r="T91" s="195"/>
    </row>
    <row r="92" ht="18" hidden="1" customHeight="1">
      <c r="A92" s="217" t="s">
        <v>505</v>
      </c>
      <c r="B92" s="308" t="s">
        <v>564</v>
      </c>
      <c r="C92" s="217" t="s">
        <v>521</v>
      </c>
      <c r="D92" s="217" t="s">
        <v>565</v>
      </c>
      <c r="E92" s="218" t="s">
        <v>523</v>
      </c>
      <c r="F92" s="341"/>
      <c r="G92" s="312"/>
      <c r="H92" s="219"/>
      <c r="I92" s="219"/>
      <c r="J92" s="219"/>
      <c r="K92" s="221" t="s">
        <v>509</v>
      </c>
      <c r="L92" s="330">
        <f>D96</f>
        <v>115.12</v>
      </c>
      <c r="M92" s="195"/>
      <c r="N92" s="195"/>
      <c r="O92" s="195"/>
      <c r="P92" s="195"/>
      <c r="Q92" s="195"/>
      <c r="R92" s="195"/>
      <c r="S92" s="195"/>
      <c r="T92" s="195"/>
    </row>
    <row r="93" ht="18" hidden="1" customHeight="1">
      <c r="A93" s="314" t="s">
        <v>566</v>
      </c>
      <c r="B93" s="260">
        <v>8.1999999999999993</v>
      </c>
      <c r="C93" s="260">
        <v>5.4000000000000004</v>
      </c>
      <c r="D93" s="342">
        <f t="shared" ref="D93:D95" si="153">B93*C93</f>
        <v>44.280000000000001</v>
      </c>
      <c r="E93" s="343" t="s">
        <v>567</v>
      </c>
      <c r="F93" s="344"/>
      <c r="G93" s="319"/>
      <c r="H93" s="219"/>
      <c r="I93" s="219"/>
      <c r="J93" s="219"/>
      <c r="K93" s="231"/>
      <c r="L93" s="329"/>
      <c r="M93" s="195"/>
      <c r="N93" s="195"/>
      <c r="O93" s="195"/>
      <c r="P93" s="195"/>
      <c r="Q93" s="195"/>
      <c r="R93" s="195"/>
      <c r="S93" s="195"/>
      <c r="T93" s="195"/>
    </row>
    <row r="94" ht="18" hidden="1" customHeight="1">
      <c r="A94" s="321"/>
      <c r="B94" s="260">
        <v>7.5</v>
      </c>
      <c r="C94" s="260">
        <v>5.4000000000000004</v>
      </c>
      <c r="D94" s="342">
        <f t="shared" si="153"/>
        <v>40.5</v>
      </c>
      <c r="E94" s="343" t="s">
        <v>567</v>
      </c>
      <c r="F94" s="344"/>
      <c r="G94" s="319"/>
      <c r="H94" s="219"/>
      <c r="I94" s="219"/>
      <c r="J94" s="219"/>
      <c r="K94" s="231"/>
      <c r="L94" s="329"/>
      <c r="M94" s="195"/>
      <c r="N94" s="195"/>
      <c r="O94" s="195"/>
      <c r="P94" s="195"/>
      <c r="Q94" s="195"/>
      <c r="R94" s="195"/>
      <c r="S94" s="195"/>
      <c r="T94" s="195"/>
    </row>
    <row r="95" ht="18" hidden="1" customHeight="1">
      <c r="A95" s="345"/>
      <c r="B95" s="260">
        <v>8.1999999999999993</v>
      </c>
      <c r="C95" s="260">
        <v>3.7000000000000002</v>
      </c>
      <c r="D95" s="342">
        <f t="shared" si="153"/>
        <v>30.34</v>
      </c>
      <c r="E95" s="343" t="s">
        <v>567</v>
      </c>
      <c r="F95" s="344"/>
      <c r="G95" s="319"/>
      <c r="H95" s="219"/>
      <c r="I95" s="219"/>
      <c r="J95" s="219"/>
      <c r="K95" s="231"/>
      <c r="L95" s="329"/>
      <c r="M95" s="195"/>
      <c r="N95" s="195"/>
      <c r="O95" s="195"/>
      <c r="P95" s="195"/>
      <c r="Q95" s="195"/>
      <c r="R95" s="195"/>
      <c r="S95" s="195"/>
      <c r="T95" s="195"/>
    </row>
    <row r="96" ht="18" hidden="1">
      <c r="A96" s="325" t="s">
        <v>526</v>
      </c>
      <c r="B96" s="268"/>
      <c r="C96" s="326"/>
      <c r="D96" s="270">
        <f>SUM(D93:D95)</f>
        <v>115.12</v>
      </c>
      <c r="E96" s="328"/>
      <c r="F96" s="219"/>
      <c r="H96" s="219"/>
      <c r="I96" s="219"/>
      <c r="J96" s="219"/>
      <c r="K96" s="231"/>
      <c r="L96" s="329"/>
      <c r="M96" s="195"/>
      <c r="N96" s="195"/>
      <c r="O96" s="195"/>
      <c r="P96" s="195"/>
      <c r="Q96" s="195"/>
      <c r="R96" s="195"/>
      <c r="S96" s="195"/>
      <c r="T96" s="195"/>
    </row>
    <row r="97" ht="18" hidden="1">
      <c r="A97" s="327"/>
      <c r="B97" s="336"/>
      <c r="C97" s="337"/>
      <c r="D97" s="336"/>
      <c r="E97" s="328"/>
      <c r="F97" s="219"/>
      <c r="H97" s="219"/>
      <c r="I97" s="219"/>
      <c r="J97" s="219"/>
      <c r="K97" s="231"/>
      <c r="L97" s="329"/>
      <c r="M97" s="195"/>
      <c r="N97" s="195"/>
      <c r="O97" s="195"/>
      <c r="P97" s="195"/>
      <c r="Q97" s="195"/>
      <c r="R97" s="195"/>
      <c r="S97" s="195"/>
      <c r="T97" s="195"/>
    </row>
    <row r="98" ht="15.6" hidden="1" customHeight="1">
      <c r="A98" s="306" t="s">
        <v>568</v>
      </c>
      <c r="B98" s="338" t="s">
        <v>114</v>
      </c>
      <c r="C98" s="339"/>
      <c r="D98" s="339"/>
      <c r="E98" s="339"/>
      <c r="F98" s="339"/>
      <c r="G98" s="339"/>
      <c r="H98" s="339"/>
      <c r="I98" s="339"/>
      <c r="J98" s="339"/>
      <c r="K98" s="339"/>
      <c r="L98" s="340"/>
      <c r="M98" s="195"/>
      <c r="N98" s="195"/>
      <c r="O98" s="195"/>
      <c r="P98" s="195"/>
      <c r="Q98" s="195"/>
      <c r="R98" s="195"/>
      <c r="S98" s="195"/>
      <c r="T98" s="195"/>
    </row>
    <row r="99" ht="18" hidden="1" customHeight="1">
      <c r="A99" s="217" t="s">
        <v>505</v>
      </c>
      <c r="B99" s="217" t="s">
        <v>540</v>
      </c>
      <c r="C99" s="217" t="s">
        <v>521</v>
      </c>
      <c r="D99" s="217" t="s">
        <v>522</v>
      </c>
      <c r="E99" s="218" t="s">
        <v>523</v>
      </c>
      <c r="F99" s="341"/>
      <c r="G99" s="312"/>
      <c r="H99" s="219"/>
      <c r="I99" s="219"/>
      <c r="J99" s="219"/>
      <c r="K99" s="221" t="s">
        <v>509</v>
      </c>
      <c r="L99" s="330">
        <f>D104</f>
        <v>124.97999999999999</v>
      </c>
      <c r="M99" s="195"/>
      <c r="N99" s="195"/>
      <c r="O99" s="195"/>
      <c r="P99" s="195"/>
      <c r="Q99" s="195"/>
      <c r="R99" s="195"/>
      <c r="S99" s="195"/>
      <c r="T99" s="195"/>
    </row>
    <row r="100" ht="18" hidden="1" customHeight="1">
      <c r="A100" s="321" t="s">
        <v>569</v>
      </c>
      <c r="B100" s="260">
        <v>4</v>
      </c>
      <c r="C100" s="261">
        <v>6</v>
      </c>
      <c r="D100" s="342">
        <f t="shared" ref="D100:D103" si="154">B100*C100</f>
        <v>24</v>
      </c>
      <c r="E100" s="343" t="s">
        <v>570</v>
      </c>
      <c r="F100" s="344"/>
      <c r="G100" s="319"/>
      <c r="H100" s="219"/>
      <c r="I100" s="219"/>
      <c r="J100" s="219"/>
      <c r="K100" s="231"/>
      <c r="L100" s="329"/>
      <c r="M100" s="195"/>
      <c r="N100" s="195"/>
      <c r="O100" s="195"/>
      <c r="P100" s="195"/>
      <c r="Q100" s="195"/>
      <c r="R100" s="195"/>
      <c r="S100" s="195"/>
      <c r="T100" s="195"/>
    </row>
    <row r="101" ht="18" hidden="1" customHeight="1">
      <c r="A101" s="321"/>
      <c r="B101" s="260">
        <f>4+6+4+6</f>
        <v>20</v>
      </c>
      <c r="C101" s="261">
        <v>1.8999999999999999</v>
      </c>
      <c r="D101" s="342">
        <f t="shared" si="154"/>
        <v>38</v>
      </c>
      <c r="E101" s="343" t="s">
        <v>571</v>
      </c>
      <c r="F101" s="346"/>
      <c r="G101" s="347"/>
      <c r="H101" s="219"/>
      <c r="I101" s="219"/>
      <c r="J101" s="219"/>
      <c r="K101" s="231"/>
      <c r="L101" s="329"/>
      <c r="M101" s="195"/>
      <c r="N101" s="195"/>
      <c r="O101" s="195"/>
      <c r="P101" s="195"/>
      <c r="Q101" s="195"/>
      <c r="R101" s="195"/>
      <c r="S101" s="195"/>
      <c r="T101" s="195"/>
    </row>
    <row r="102" ht="18" hidden="1" customHeight="1">
      <c r="A102" s="321"/>
      <c r="B102" s="260">
        <v>4.0999999999999996</v>
      </c>
      <c r="C102" s="261">
        <v>6</v>
      </c>
      <c r="D102" s="342">
        <f t="shared" si="154"/>
        <v>24.599999999999998</v>
      </c>
      <c r="E102" s="343" t="s">
        <v>570</v>
      </c>
      <c r="F102" s="346"/>
      <c r="G102" s="347"/>
      <c r="H102" s="219"/>
      <c r="I102" s="219"/>
      <c r="J102" s="219"/>
      <c r="K102" s="231"/>
      <c r="L102" s="329"/>
      <c r="M102" s="195"/>
      <c r="N102" s="195"/>
      <c r="O102" s="195"/>
      <c r="P102" s="195"/>
      <c r="Q102" s="195"/>
      <c r="R102" s="195"/>
      <c r="S102" s="195"/>
      <c r="T102" s="195"/>
    </row>
    <row r="103" ht="18" hidden="1" customHeight="1">
      <c r="A103" s="321"/>
      <c r="B103" s="260">
        <f>4.1+6+4.1+6</f>
        <v>20.199999999999999</v>
      </c>
      <c r="C103" s="261">
        <v>1.8999999999999999</v>
      </c>
      <c r="D103" s="342">
        <f t="shared" si="154"/>
        <v>38.379999999999995</v>
      </c>
      <c r="E103" s="343" t="s">
        <v>571</v>
      </c>
      <c r="F103" s="346"/>
      <c r="G103" s="347"/>
      <c r="H103" s="219"/>
      <c r="I103" s="219"/>
      <c r="J103" s="219"/>
      <c r="K103" s="231"/>
      <c r="L103" s="329"/>
      <c r="M103" s="195"/>
      <c r="N103" s="195"/>
      <c r="O103" s="195"/>
      <c r="P103" s="195"/>
      <c r="Q103" s="195"/>
      <c r="R103" s="195"/>
      <c r="S103" s="195"/>
      <c r="T103" s="195"/>
    </row>
    <row r="104" ht="18" hidden="1">
      <c r="A104" s="325" t="s">
        <v>526</v>
      </c>
      <c r="B104" s="268"/>
      <c r="C104" s="326"/>
      <c r="D104" s="270">
        <f>SUM(D100:D103)</f>
        <v>124.97999999999999</v>
      </c>
      <c r="E104" s="328"/>
      <c r="F104" s="219"/>
      <c r="H104" s="219"/>
      <c r="I104" s="219"/>
      <c r="J104" s="219"/>
      <c r="K104" s="231"/>
      <c r="L104" s="329"/>
      <c r="M104" s="195"/>
      <c r="N104" s="195"/>
      <c r="O104" s="195"/>
      <c r="P104" s="195"/>
      <c r="Q104" s="195"/>
      <c r="R104" s="195"/>
      <c r="S104" s="195"/>
      <c r="T104" s="195"/>
    </row>
    <row r="105">
      <c r="A105" s="195"/>
      <c r="B105" s="195"/>
      <c r="C105" s="195"/>
      <c r="D105" s="195"/>
      <c r="E105" s="195"/>
      <c r="F105" s="195"/>
      <c r="G105" s="195"/>
      <c r="H105" s="195"/>
      <c r="I105" s="195"/>
      <c r="J105" s="195"/>
      <c r="K105" s="195"/>
      <c r="L105" s="348"/>
      <c r="M105" s="195"/>
      <c r="N105" s="195"/>
      <c r="O105" s="195"/>
      <c r="P105" s="195"/>
      <c r="Q105" s="195"/>
      <c r="R105" s="195"/>
      <c r="S105" s="195"/>
      <c r="T105" s="195"/>
    </row>
    <row r="106">
      <c r="A106" s="195"/>
      <c r="B106" s="195"/>
      <c r="C106" s="195"/>
      <c r="D106" s="195"/>
      <c r="E106" s="195"/>
      <c r="F106" s="195"/>
      <c r="G106" s="195"/>
      <c r="H106" s="195"/>
      <c r="I106" s="195"/>
      <c r="J106" s="195"/>
      <c r="K106" s="195"/>
      <c r="L106" s="348"/>
      <c r="M106" s="195"/>
      <c r="N106" s="195"/>
      <c r="O106" s="195"/>
      <c r="P106" s="195"/>
      <c r="Q106" s="195"/>
      <c r="R106" s="195"/>
      <c r="S106" s="195"/>
      <c r="T106" s="195"/>
    </row>
    <row r="107">
      <c r="A107" s="195"/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348"/>
      <c r="M107" s="195"/>
      <c r="N107" s="195"/>
      <c r="O107" s="195"/>
      <c r="P107" s="195"/>
      <c r="Q107" s="195"/>
      <c r="R107" s="195"/>
      <c r="S107" s="195"/>
      <c r="T107" s="195"/>
    </row>
    <row r="108">
      <c r="D108" s="195"/>
      <c r="E108" s="195"/>
      <c r="F108" s="195"/>
      <c r="G108" s="195"/>
      <c r="H108" s="195"/>
      <c r="I108" s="195"/>
      <c r="J108" s="195"/>
      <c r="K108" s="195"/>
      <c r="L108" s="348"/>
      <c r="M108" s="195"/>
      <c r="N108" s="195"/>
      <c r="O108" s="195"/>
      <c r="P108" s="195"/>
      <c r="Q108" s="195"/>
      <c r="R108" s="195"/>
      <c r="S108" s="195"/>
      <c r="T108" s="195"/>
    </row>
    <row r="109">
      <c r="D109" s="195"/>
      <c r="E109" s="195"/>
      <c r="F109" s="195"/>
      <c r="G109" s="195"/>
      <c r="H109" s="195"/>
      <c r="I109" s="195"/>
      <c r="J109" s="195"/>
      <c r="K109" s="195"/>
      <c r="L109" s="348"/>
      <c r="M109" s="195"/>
      <c r="N109" s="195"/>
      <c r="O109" s="195"/>
      <c r="P109" s="195"/>
      <c r="Q109" s="195"/>
      <c r="R109" s="195"/>
      <c r="S109" s="195"/>
      <c r="T109" s="195"/>
    </row>
    <row r="110">
      <c r="D110" s="195"/>
      <c r="E110" s="195"/>
      <c r="F110" s="195"/>
      <c r="G110" s="195"/>
      <c r="H110" s="195"/>
      <c r="I110" s="195"/>
      <c r="J110" s="195"/>
      <c r="K110" s="195"/>
      <c r="L110" s="348"/>
      <c r="M110" s="195"/>
      <c r="N110" s="195"/>
      <c r="O110" s="195"/>
      <c r="P110" s="195"/>
      <c r="Q110" s="195"/>
      <c r="R110" s="195"/>
      <c r="S110" s="195"/>
      <c r="T110" s="195"/>
    </row>
    <row r="111">
      <c r="D111" s="195"/>
      <c r="E111" s="195"/>
      <c r="F111" s="195"/>
      <c r="G111" s="195"/>
      <c r="H111" s="195"/>
      <c r="I111" s="195"/>
      <c r="J111" s="195"/>
      <c r="K111" s="195"/>
      <c r="L111" s="348"/>
      <c r="M111" s="195"/>
      <c r="N111" s="195"/>
      <c r="O111" s="195"/>
      <c r="P111" s="195"/>
      <c r="Q111" s="195"/>
      <c r="R111" s="195"/>
      <c r="S111" s="195"/>
      <c r="T111" s="195"/>
    </row>
    <row r="112">
      <c r="D112" s="195"/>
      <c r="E112" s="195"/>
      <c r="F112" s="195"/>
      <c r="G112" s="195"/>
      <c r="H112" s="195"/>
      <c r="I112" s="195"/>
      <c r="J112" s="195"/>
      <c r="K112" s="195"/>
      <c r="L112" s="348"/>
      <c r="M112" s="195"/>
      <c r="N112" s="195"/>
      <c r="O112" s="195"/>
      <c r="P112" s="195"/>
      <c r="Q112" s="195"/>
      <c r="R112" s="195"/>
      <c r="S112" s="195"/>
      <c r="T112" s="195"/>
    </row>
    <row r="113">
      <c r="D113" s="195"/>
      <c r="E113" s="195"/>
      <c r="F113" s="195"/>
      <c r="G113" s="195"/>
      <c r="H113" s="195"/>
      <c r="I113" s="195"/>
      <c r="J113" s="195"/>
      <c r="K113" s="195"/>
      <c r="L113" s="348"/>
      <c r="M113" s="195"/>
      <c r="N113" s="195"/>
      <c r="O113" s="195"/>
      <c r="P113" s="195"/>
      <c r="Q113" s="195"/>
      <c r="R113" s="195"/>
      <c r="S113" s="195"/>
      <c r="T113" s="195"/>
    </row>
    <row r="114">
      <c r="D114" s="195"/>
      <c r="E114" s="195"/>
      <c r="F114" s="195"/>
      <c r="G114" s="195"/>
      <c r="H114" s="195"/>
      <c r="I114" s="195"/>
      <c r="J114" s="195"/>
      <c r="K114" s="195"/>
      <c r="L114" s="348"/>
      <c r="M114" s="195"/>
      <c r="N114" s="195"/>
      <c r="O114" s="195"/>
      <c r="P114" s="195"/>
      <c r="Q114" s="195"/>
      <c r="R114" s="195"/>
      <c r="S114" s="195"/>
      <c r="T114" s="195"/>
    </row>
    <row r="115">
      <c r="D115" s="195"/>
      <c r="E115" s="195"/>
      <c r="F115" s="195"/>
      <c r="G115" s="195"/>
      <c r="H115" s="195"/>
      <c r="I115" s="195"/>
      <c r="J115" s="195"/>
      <c r="K115" s="195"/>
      <c r="L115" s="348"/>
      <c r="M115" s="195"/>
      <c r="N115" s="195"/>
      <c r="O115" s="195"/>
      <c r="P115" s="195"/>
      <c r="Q115" s="195"/>
      <c r="R115" s="195"/>
      <c r="S115" s="195"/>
      <c r="T115" s="195"/>
    </row>
    <row r="116">
      <c r="D116" s="195"/>
      <c r="E116" s="195"/>
      <c r="F116" s="195"/>
      <c r="G116" s="195"/>
      <c r="H116" s="195"/>
      <c r="I116" s="195"/>
      <c r="J116" s="195"/>
      <c r="K116" s="195"/>
      <c r="L116" s="348"/>
      <c r="M116" s="195"/>
      <c r="N116" s="195"/>
      <c r="O116" s="195"/>
      <c r="P116" s="195"/>
      <c r="Q116" s="195"/>
      <c r="R116" s="195"/>
      <c r="S116" s="195"/>
      <c r="T116" s="195"/>
    </row>
    <row r="117">
      <c r="D117" s="195"/>
      <c r="E117" s="195"/>
      <c r="F117" s="195"/>
      <c r="G117" s="195"/>
      <c r="H117" s="195"/>
      <c r="I117" s="195"/>
      <c r="J117" s="195"/>
      <c r="K117" s="195"/>
      <c r="L117" s="348"/>
      <c r="M117" s="195"/>
      <c r="N117" s="195"/>
      <c r="O117" s="195"/>
      <c r="P117" s="195"/>
      <c r="Q117" s="195"/>
      <c r="R117" s="195"/>
      <c r="S117" s="195"/>
      <c r="T117" s="195"/>
    </row>
    <row r="118">
      <c r="D118" s="195"/>
      <c r="E118" s="195"/>
      <c r="F118" s="195"/>
      <c r="G118" s="195"/>
      <c r="H118" s="195"/>
      <c r="I118" s="195"/>
      <c r="J118" s="195"/>
      <c r="K118" s="195"/>
      <c r="L118" s="348"/>
      <c r="M118" s="195"/>
      <c r="N118" s="195"/>
      <c r="O118" s="195"/>
      <c r="P118" s="195"/>
      <c r="Q118" s="195"/>
      <c r="R118" s="195"/>
      <c r="S118" s="195"/>
      <c r="T118" s="195"/>
    </row>
    <row r="119">
      <c r="D119" s="195"/>
      <c r="E119" s="195"/>
      <c r="F119" s="195"/>
      <c r="G119" s="195"/>
      <c r="H119" s="195"/>
      <c r="I119" s="195"/>
      <c r="J119" s="195"/>
      <c r="K119" s="195"/>
      <c r="L119" s="348"/>
      <c r="M119" s="195"/>
      <c r="N119" s="195"/>
      <c r="O119" s="195"/>
      <c r="P119" s="195"/>
      <c r="Q119" s="195"/>
      <c r="R119" s="195"/>
      <c r="S119" s="195"/>
      <c r="T119" s="195"/>
    </row>
    <row r="120">
      <c r="D120" s="195"/>
      <c r="E120" s="195"/>
      <c r="F120" s="195"/>
      <c r="G120" s="195"/>
      <c r="H120" s="195"/>
      <c r="I120" s="195"/>
      <c r="J120" s="195"/>
      <c r="K120" s="195"/>
      <c r="L120" s="348"/>
      <c r="M120" s="195"/>
      <c r="N120" s="195"/>
      <c r="O120" s="195"/>
      <c r="P120" s="195"/>
      <c r="Q120" s="195"/>
      <c r="R120" s="195"/>
      <c r="S120" s="195"/>
      <c r="T120" s="195"/>
    </row>
    <row r="121">
      <c r="D121" s="195"/>
      <c r="E121" s="195"/>
      <c r="F121" s="195"/>
      <c r="G121" s="195"/>
      <c r="H121" s="195"/>
      <c r="I121" s="195"/>
      <c r="J121" s="195"/>
      <c r="K121" s="195"/>
      <c r="L121" s="348"/>
      <c r="M121" s="195"/>
      <c r="N121" s="195"/>
      <c r="O121" s="195"/>
      <c r="P121" s="195"/>
      <c r="Q121" s="195"/>
      <c r="R121" s="195"/>
      <c r="S121" s="195"/>
      <c r="T121" s="195"/>
    </row>
    <row r="122">
      <c r="D122" s="195"/>
      <c r="E122" s="195"/>
      <c r="F122" s="195"/>
      <c r="G122" s="195"/>
      <c r="H122" s="195"/>
      <c r="I122" s="195"/>
      <c r="J122" s="195"/>
      <c r="K122" s="195"/>
      <c r="L122" s="348"/>
      <c r="M122" s="195"/>
      <c r="N122" s="195"/>
      <c r="O122" s="195"/>
      <c r="P122" s="195"/>
      <c r="Q122" s="195"/>
      <c r="R122" s="195"/>
      <c r="S122" s="195"/>
      <c r="T122" s="195"/>
    </row>
    <row r="123">
      <c r="D123" s="195"/>
      <c r="E123" s="195"/>
      <c r="F123" s="195"/>
      <c r="G123" s="195"/>
      <c r="H123" s="195"/>
      <c r="I123" s="195"/>
      <c r="J123" s="195"/>
      <c r="K123" s="195"/>
      <c r="L123" s="348"/>
      <c r="M123" s="195"/>
      <c r="N123" s="195"/>
      <c r="O123" s="195"/>
      <c r="P123" s="195"/>
      <c r="Q123" s="195"/>
      <c r="R123" s="195"/>
      <c r="S123" s="195"/>
      <c r="T123" s="195"/>
    </row>
    <row r="124">
      <c r="D124" s="195"/>
      <c r="E124" s="195"/>
      <c r="F124" s="195"/>
      <c r="G124" s="195"/>
      <c r="H124" s="195"/>
      <c r="I124" s="195"/>
      <c r="J124" s="195"/>
      <c r="K124" s="195"/>
      <c r="L124" s="348"/>
      <c r="M124" s="195"/>
      <c r="N124" s="195"/>
      <c r="O124" s="195"/>
      <c r="P124" s="195"/>
      <c r="Q124" s="195"/>
      <c r="R124" s="195"/>
      <c r="S124" s="195"/>
      <c r="T124" s="195"/>
    </row>
    <row r="125">
      <c r="D125" s="195"/>
      <c r="E125" s="195"/>
      <c r="F125" s="195"/>
      <c r="G125" s="195"/>
      <c r="H125" s="195"/>
      <c r="I125" s="195"/>
      <c r="J125" s="195"/>
      <c r="K125" s="195"/>
      <c r="L125" s="348"/>
      <c r="M125" s="195"/>
      <c r="N125" s="195"/>
      <c r="O125" s="195"/>
      <c r="P125" s="195"/>
      <c r="Q125" s="195"/>
      <c r="R125" s="195"/>
      <c r="S125" s="195"/>
      <c r="T125" s="195"/>
    </row>
    <row r="126">
      <c r="A126" s="195"/>
      <c r="B126" s="195"/>
      <c r="C126" s="195"/>
      <c r="D126" s="195"/>
      <c r="E126" s="195"/>
      <c r="F126" s="195"/>
      <c r="G126" s="195"/>
      <c r="H126" s="195"/>
      <c r="I126" s="195"/>
      <c r="J126" s="195"/>
      <c r="K126" s="195"/>
      <c r="L126" s="348"/>
      <c r="M126" s="195"/>
      <c r="N126" s="195"/>
      <c r="O126" s="195"/>
      <c r="P126" s="195"/>
      <c r="Q126" s="195"/>
      <c r="R126" s="195"/>
      <c r="S126" s="195"/>
      <c r="T126" s="195"/>
    </row>
    <row r="127">
      <c r="A127" s="195"/>
      <c r="B127" s="195"/>
      <c r="C127" s="195"/>
      <c r="D127" s="195"/>
      <c r="E127" s="195"/>
      <c r="F127" s="195"/>
      <c r="G127" s="195"/>
      <c r="H127" s="195"/>
      <c r="I127" s="195"/>
      <c r="J127" s="195"/>
      <c r="K127" s="195"/>
      <c r="L127" s="348"/>
      <c r="M127" s="195"/>
      <c r="N127" s="195"/>
      <c r="O127" s="195"/>
      <c r="P127" s="195"/>
      <c r="Q127" s="195"/>
      <c r="R127" s="195"/>
      <c r="S127" s="195"/>
      <c r="T127" s="195"/>
    </row>
    <row r="128">
      <c r="A128" s="195"/>
      <c r="B128" s="195"/>
      <c r="C128" s="195"/>
      <c r="D128" s="195"/>
      <c r="E128" s="195"/>
      <c r="F128" s="195"/>
      <c r="G128" s="195"/>
      <c r="H128" s="195"/>
      <c r="I128" s="195"/>
      <c r="J128" s="195"/>
      <c r="K128" s="195"/>
      <c r="L128" s="348"/>
      <c r="M128" s="195"/>
      <c r="N128" s="195"/>
      <c r="O128" s="195"/>
      <c r="P128" s="195"/>
      <c r="Q128" s="195"/>
      <c r="R128" s="195"/>
      <c r="S128" s="195"/>
      <c r="T128" s="195"/>
    </row>
    <row r="129">
      <c r="A129" s="195"/>
      <c r="B129" s="195"/>
      <c r="C129" s="195"/>
      <c r="D129" s="195"/>
      <c r="E129" s="195"/>
      <c r="F129" s="195"/>
      <c r="G129" s="195"/>
      <c r="H129" s="195"/>
      <c r="I129" s="195"/>
      <c r="J129" s="195"/>
      <c r="K129" s="195"/>
      <c r="L129" s="348"/>
      <c r="M129" s="195"/>
      <c r="N129" s="195"/>
      <c r="O129" s="195"/>
      <c r="P129" s="195"/>
      <c r="Q129" s="195"/>
      <c r="R129" s="195"/>
      <c r="S129" s="195"/>
      <c r="T129" s="195"/>
    </row>
    <row r="130">
      <c r="A130" s="195"/>
      <c r="B130" s="195"/>
      <c r="C130" s="195"/>
      <c r="D130" s="195"/>
      <c r="E130" s="195"/>
      <c r="F130" s="195"/>
      <c r="G130" s="195"/>
      <c r="H130" s="195"/>
      <c r="I130" s="195"/>
      <c r="J130" s="195"/>
      <c r="K130" s="195"/>
      <c r="L130" s="348"/>
      <c r="M130" s="195"/>
      <c r="N130" s="195"/>
      <c r="O130" s="195"/>
      <c r="P130" s="195"/>
      <c r="Q130" s="195"/>
      <c r="R130" s="195"/>
      <c r="S130" s="195"/>
      <c r="T130" s="195"/>
    </row>
    <row r="131">
      <c r="A131" s="195"/>
      <c r="B131" s="195"/>
      <c r="C131" s="195"/>
      <c r="D131" s="195"/>
      <c r="E131" s="195"/>
      <c r="F131" s="195"/>
      <c r="G131" s="195"/>
      <c r="H131" s="195"/>
      <c r="I131" s="195"/>
      <c r="J131" s="195"/>
      <c r="K131" s="195"/>
      <c r="L131" s="348"/>
      <c r="M131" s="195"/>
      <c r="N131" s="195"/>
      <c r="O131" s="195"/>
      <c r="P131" s="195"/>
      <c r="Q131" s="195"/>
      <c r="R131" s="195"/>
      <c r="S131" s="195"/>
      <c r="T131" s="195"/>
    </row>
    <row r="132">
      <c r="A132" s="195"/>
      <c r="B132" s="195"/>
      <c r="C132" s="195"/>
      <c r="D132" s="195"/>
      <c r="E132" s="195"/>
      <c r="F132" s="195"/>
      <c r="G132" s="195"/>
      <c r="H132" s="195"/>
      <c r="I132" s="195"/>
      <c r="J132" s="195"/>
      <c r="K132" s="195"/>
      <c r="L132" s="348"/>
      <c r="M132" s="195"/>
      <c r="N132" s="195"/>
      <c r="O132" s="195"/>
      <c r="P132" s="195"/>
      <c r="Q132" s="195"/>
      <c r="R132" s="195"/>
      <c r="S132" s="195"/>
      <c r="T132" s="195"/>
    </row>
    <row r="133">
      <c r="A133" s="195"/>
      <c r="B133" s="195"/>
      <c r="C133" s="195"/>
      <c r="D133" s="195"/>
      <c r="E133" s="195"/>
      <c r="F133" s="195"/>
      <c r="G133" s="195"/>
      <c r="H133" s="195"/>
      <c r="I133" s="195"/>
      <c r="J133" s="195"/>
      <c r="K133" s="195"/>
      <c r="L133" s="348"/>
      <c r="M133" s="195"/>
      <c r="N133" s="195"/>
      <c r="O133" s="195"/>
      <c r="P133" s="195"/>
      <c r="Q133" s="195"/>
      <c r="R133" s="195"/>
      <c r="S133" s="195"/>
      <c r="T133" s="195"/>
    </row>
    <row r="134">
      <c r="A134" s="195"/>
      <c r="B134" s="195"/>
      <c r="C134" s="195"/>
      <c r="D134" s="195"/>
      <c r="E134" s="195"/>
      <c r="F134" s="195"/>
      <c r="G134" s="195"/>
      <c r="H134" s="195"/>
      <c r="I134" s="195"/>
      <c r="J134" s="195"/>
      <c r="K134" s="195"/>
      <c r="L134" s="348"/>
      <c r="M134" s="195"/>
      <c r="N134" s="195"/>
      <c r="O134" s="195"/>
      <c r="P134" s="195"/>
      <c r="Q134" s="195"/>
      <c r="R134" s="195"/>
      <c r="S134" s="195"/>
      <c r="T134" s="195"/>
    </row>
    <row r="135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  <c r="K135" s="195"/>
      <c r="L135" s="348"/>
      <c r="M135" s="195"/>
      <c r="N135" s="195"/>
      <c r="O135" s="195"/>
      <c r="P135" s="195"/>
      <c r="Q135" s="195"/>
      <c r="R135" s="195"/>
      <c r="S135" s="195"/>
      <c r="T135" s="195"/>
    </row>
    <row r="136">
      <c r="A136" s="195"/>
      <c r="B136" s="195"/>
      <c r="C136" s="195"/>
      <c r="D136" s="195"/>
      <c r="E136" s="195"/>
      <c r="F136" s="195"/>
      <c r="G136" s="195"/>
      <c r="H136" s="195"/>
      <c r="I136" s="195"/>
      <c r="J136" s="195"/>
      <c r="K136" s="195"/>
      <c r="L136" s="348"/>
      <c r="M136" s="195"/>
      <c r="N136" s="195"/>
      <c r="O136" s="195"/>
      <c r="P136" s="195"/>
      <c r="Q136" s="195"/>
      <c r="R136" s="195"/>
      <c r="S136" s="195"/>
      <c r="T136" s="195"/>
    </row>
    <row r="137">
      <c r="A137" s="195"/>
      <c r="B137" s="195"/>
      <c r="C137" s="195"/>
      <c r="D137" s="195"/>
      <c r="E137" s="195"/>
      <c r="F137" s="195"/>
      <c r="G137" s="195"/>
      <c r="H137" s="195"/>
      <c r="I137" s="195"/>
      <c r="J137" s="195"/>
      <c r="K137" s="195"/>
      <c r="L137" s="348"/>
      <c r="M137" s="195"/>
      <c r="N137" s="195"/>
      <c r="O137" s="195"/>
      <c r="P137" s="195"/>
      <c r="Q137" s="195"/>
      <c r="R137" s="195"/>
      <c r="S137" s="195"/>
      <c r="T137" s="195"/>
    </row>
    <row r="138">
      <c r="A138" s="195"/>
      <c r="B138" s="195"/>
      <c r="C138" s="195"/>
      <c r="D138" s="195"/>
      <c r="E138" s="195"/>
      <c r="F138" s="195"/>
      <c r="G138" s="195"/>
      <c r="H138" s="195"/>
      <c r="I138" s="195"/>
      <c r="J138" s="195"/>
      <c r="K138" s="195"/>
      <c r="L138" s="348"/>
      <c r="M138" s="195"/>
      <c r="N138" s="195"/>
      <c r="O138" s="195"/>
      <c r="P138" s="195"/>
      <c r="Q138" s="195"/>
      <c r="R138" s="195"/>
      <c r="S138" s="195"/>
      <c r="T138" s="195"/>
    </row>
    <row r="139">
      <c r="A139" s="195"/>
      <c r="B139" s="195"/>
      <c r="C139" s="195"/>
      <c r="D139" s="195"/>
      <c r="E139" s="195"/>
      <c r="F139" s="195"/>
      <c r="G139" s="195"/>
      <c r="H139" s="195"/>
      <c r="I139" s="195"/>
      <c r="J139" s="195"/>
      <c r="K139" s="195"/>
      <c r="L139" s="348"/>
      <c r="M139" s="195"/>
      <c r="N139" s="195"/>
      <c r="O139" s="195"/>
      <c r="P139" s="195"/>
      <c r="Q139" s="195"/>
      <c r="R139" s="195"/>
      <c r="S139" s="195"/>
      <c r="T139" s="195"/>
    </row>
    <row r="140">
      <c r="A140" s="195"/>
      <c r="B140" s="195"/>
      <c r="C140" s="195"/>
      <c r="D140" s="195"/>
      <c r="E140" s="195"/>
      <c r="F140" s="195"/>
      <c r="G140" s="195"/>
      <c r="H140" s="195"/>
      <c r="I140" s="195"/>
      <c r="J140" s="195"/>
      <c r="K140" s="195"/>
      <c r="L140" s="348"/>
      <c r="M140" s="195"/>
      <c r="N140" s="195"/>
      <c r="O140" s="195"/>
      <c r="P140" s="195"/>
      <c r="Q140" s="195"/>
      <c r="R140" s="195"/>
      <c r="S140" s="195"/>
      <c r="T140" s="195"/>
    </row>
    <row r="141">
      <c r="A141" s="195"/>
      <c r="B141" s="195"/>
      <c r="C141" s="195"/>
      <c r="D141" s="195"/>
      <c r="E141" s="195"/>
      <c r="F141" s="195"/>
      <c r="G141" s="195"/>
      <c r="H141" s="195"/>
      <c r="I141" s="195"/>
      <c r="J141" s="195"/>
      <c r="K141" s="195"/>
      <c r="L141" s="348"/>
      <c r="M141" s="195"/>
      <c r="N141" s="195"/>
      <c r="O141" s="195"/>
      <c r="P141" s="195"/>
      <c r="Q141" s="195"/>
      <c r="R141" s="195"/>
      <c r="S141" s="195"/>
      <c r="T141" s="195"/>
    </row>
    <row r="142">
      <c r="A142" s="195"/>
      <c r="B142" s="195"/>
      <c r="C142" s="195"/>
      <c r="D142" s="195"/>
      <c r="E142" s="195"/>
      <c r="F142" s="195"/>
      <c r="G142" s="195"/>
      <c r="H142" s="195"/>
      <c r="I142" s="195"/>
      <c r="J142" s="195"/>
      <c r="K142" s="195"/>
      <c r="L142" s="348"/>
      <c r="M142" s="195"/>
      <c r="N142" s="195"/>
      <c r="O142" s="195"/>
      <c r="P142" s="195"/>
      <c r="Q142" s="195"/>
      <c r="R142" s="195"/>
      <c r="S142" s="195"/>
      <c r="T142" s="195"/>
    </row>
    <row r="143">
      <c r="A143" s="195"/>
      <c r="B143" s="195"/>
      <c r="C143" s="195"/>
      <c r="D143" s="195"/>
      <c r="E143" s="195"/>
      <c r="F143" s="195"/>
      <c r="G143" s="195"/>
      <c r="H143" s="195"/>
      <c r="I143" s="195"/>
      <c r="J143" s="195"/>
      <c r="K143" s="195"/>
      <c r="L143" s="348"/>
      <c r="M143" s="195"/>
      <c r="N143" s="195"/>
      <c r="O143" s="195"/>
      <c r="P143" s="195"/>
      <c r="Q143" s="195"/>
      <c r="R143" s="195"/>
      <c r="S143" s="195"/>
      <c r="T143" s="195"/>
    </row>
    <row r="144">
      <c r="A144" s="195"/>
      <c r="B144" s="195"/>
      <c r="C144" s="195"/>
      <c r="D144" s="195"/>
      <c r="E144" s="195"/>
      <c r="F144" s="195"/>
      <c r="G144" s="195"/>
      <c r="H144" s="195"/>
      <c r="I144" s="195"/>
      <c r="J144" s="195"/>
      <c r="K144" s="195"/>
      <c r="L144" s="348"/>
      <c r="M144" s="195"/>
      <c r="N144" s="195"/>
      <c r="O144" s="195"/>
      <c r="P144" s="195"/>
      <c r="Q144" s="195"/>
      <c r="R144" s="195"/>
      <c r="S144" s="195"/>
      <c r="T144" s="195"/>
    </row>
    <row r="145">
      <c r="A145" s="195"/>
      <c r="B145" s="195"/>
      <c r="C145" s="195"/>
      <c r="D145" s="195"/>
      <c r="E145" s="195"/>
      <c r="F145" s="195"/>
      <c r="G145" s="195"/>
      <c r="H145" s="195"/>
      <c r="I145" s="195"/>
      <c r="J145" s="195"/>
      <c r="K145" s="195"/>
      <c r="L145" s="348"/>
      <c r="M145" s="195"/>
      <c r="N145" s="195"/>
      <c r="O145" s="195"/>
      <c r="P145" s="195"/>
      <c r="Q145" s="195"/>
      <c r="R145" s="195"/>
      <c r="S145" s="195"/>
      <c r="T145" s="195"/>
    </row>
    <row r="146">
      <c r="A146" s="195"/>
      <c r="B146" s="195"/>
      <c r="C146" s="195"/>
      <c r="D146" s="195"/>
      <c r="E146" s="195"/>
      <c r="F146" s="195"/>
      <c r="G146" s="195"/>
      <c r="H146" s="195"/>
      <c r="I146" s="195"/>
      <c r="J146" s="195"/>
      <c r="K146" s="195"/>
      <c r="L146" s="348"/>
      <c r="M146" s="195"/>
      <c r="N146" s="195"/>
      <c r="O146" s="195"/>
      <c r="P146" s="195"/>
      <c r="Q146" s="195"/>
      <c r="R146" s="195"/>
      <c r="S146" s="195"/>
      <c r="T146" s="195"/>
    </row>
    <row r="147">
      <c r="A147" s="195"/>
      <c r="B147" s="195"/>
      <c r="C147" s="195"/>
      <c r="D147" s="195"/>
      <c r="E147" s="195"/>
      <c r="F147" s="195"/>
      <c r="G147" s="195"/>
      <c r="H147" s="195"/>
      <c r="I147" s="195"/>
      <c r="J147" s="195"/>
      <c r="K147" s="195"/>
      <c r="L147" s="348"/>
      <c r="M147" s="195"/>
      <c r="N147" s="195"/>
      <c r="O147" s="195"/>
      <c r="P147" s="195"/>
      <c r="Q147" s="195"/>
      <c r="R147" s="195"/>
      <c r="S147" s="195"/>
      <c r="T147" s="195"/>
    </row>
    <row r="148">
      <c r="A148" s="195"/>
      <c r="B148" s="195"/>
      <c r="C148" s="195"/>
      <c r="D148" s="195"/>
      <c r="E148" s="195"/>
      <c r="F148" s="195"/>
      <c r="G148" s="195"/>
      <c r="H148" s="195"/>
      <c r="I148" s="195"/>
      <c r="J148" s="195"/>
      <c r="K148" s="195"/>
      <c r="L148" s="348"/>
      <c r="M148" s="195"/>
      <c r="N148" s="195"/>
      <c r="O148" s="195"/>
      <c r="P148" s="195"/>
      <c r="Q148" s="195"/>
      <c r="R148" s="195"/>
      <c r="S148" s="195"/>
      <c r="T148" s="195"/>
    </row>
    <row r="149">
      <c r="A149" s="195"/>
      <c r="B149" s="195"/>
      <c r="C149" s="195"/>
      <c r="D149" s="195"/>
      <c r="E149" s="195"/>
      <c r="F149" s="195"/>
      <c r="G149" s="195"/>
      <c r="H149" s="195"/>
      <c r="I149" s="195"/>
      <c r="J149" s="195"/>
      <c r="K149" s="195"/>
      <c r="L149" s="348"/>
      <c r="M149" s="195"/>
      <c r="N149" s="195"/>
      <c r="O149" s="195"/>
      <c r="P149" s="195"/>
      <c r="Q149" s="195"/>
      <c r="R149" s="195"/>
      <c r="S149" s="195"/>
      <c r="T149" s="195"/>
    </row>
    <row r="150">
      <c r="A150" s="195"/>
      <c r="B150" s="195"/>
      <c r="C150" s="195"/>
      <c r="D150" s="195"/>
      <c r="E150" s="195"/>
      <c r="F150" s="195"/>
      <c r="G150" s="195"/>
      <c r="H150" s="195"/>
      <c r="I150" s="195"/>
      <c r="J150" s="195"/>
      <c r="K150" s="195"/>
      <c r="L150" s="348"/>
      <c r="M150" s="195"/>
      <c r="N150" s="195"/>
      <c r="O150" s="195"/>
      <c r="P150" s="195"/>
      <c r="Q150" s="195"/>
      <c r="R150" s="195"/>
      <c r="S150" s="195"/>
      <c r="T150" s="195"/>
    </row>
    <row r="151">
      <c r="A151" s="195"/>
      <c r="B151" s="195"/>
      <c r="C151" s="195"/>
      <c r="D151" s="195"/>
      <c r="E151" s="195"/>
      <c r="F151" s="195"/>
      <c r="G151" s="195"/>
      <c r="H151" s="195"/>
      <c r="I151" s="195"/>
      <c r="J151" s="195"/>
      <c r="K151" s="195"/>
      <c r="L151" s="348"/>
      <c r="M151" s="195"/>
      <c r="N151" s="195"/>
      <c r="O151" s="195"/>
      <c r="P151" s="195"/>
      <c r="Q151" s="195"/>
      <c r="R151" s="195"/>
      <c r="S151" s="195"/>
      <c r="T151" s="195"/>
    </row>
    <row r="152">
      <c r="A152" s="195"/>
      <c r="B152" s="195"/>
      <c r="C152" s="195"/>
      <c r="D152" s="195"/>
      <c r="E152" s="195"/>
      <c r="F152" s="195"/>
      <c r="G152" s="195"/>
      <c r="H152" s="195"/>
      <c r="I152" s="195"/>
      <c r="J152" s="195"/>
      <c r="K152" s="195"/>
      <c r="L152" s="348"/>
      <c r="M152" s="195"/>
      <c r="N152" s="195"/>
      <c r="O152" s="195"/>
      <c r="P152" s="195"/>
      <c r="Q152" s="195"/>
      <c r="R152" s="195"/>
      <c r="S152" s="195"/>
      <c r="T152" s="195"/>
    </row>
    <row r="153">
      <c r="A153" s="195"/>
      <c r="B153" s="195"/>
      <c r="C153" s="195"/>
      <c r="D153" s="195"/>
      <c r="E153" s="195"/>
      <c r="F153" s="195"/>
      <c r="G153" s="195"/>
      <c r="H153" s="195"/>
      <c r="I153" s="195"/>
      <c r="J153" s="195"/>
      <c r="K153" s="195"/>
      <c r="L153" s="348"/>
      <c r="M153" s="195"/>
      <c r="N153" s="195"/>
      <c r="O153" s="195"/>
      <c r="P153" s="195"/>
      <c r="Q153" s="195"/>
      <c r="R153" s="195"/>
      <c r="S153" s="195"/>
      <c r="T153" s="195"/>
    </row>
    <row r="154">
      <c r="A154" s="195"/>
      <c r="B154" s="195"/>
      <c r="C154" s="195"/>
      <c r="D154" s="195"/>
      <c r="E154" s="195"/>
      <c r="F154" s="195"/>
      <c r="G154" s="195"/>
      <c r="H154" s="195"/>
      <c r="I154" s="195"/>
      <c r="J154" s="195"/>
      <c r="K154" s="195"/>
      <c r="L154" s="348"/>
      <c r="M154" s="195"/>
      <c r="N154" s="195"/>
      <c r="O154" s="195"/>
      <c r="P154" s="195"/>
      <c r="Q154" s="195"/>
      <c r="R154" s="195"/>
      <c r="S154" s="195"/>
      <c r="T154" s="195"/>
    </row>
    <row r="155">
      <c r="A155" s="195"/>
      <c r="B155" s="195"/>
      <c r="C155" s="195"/>
      <c r="D155" s="195"/>
      <c r="E155" s="195"/>
      <c r="F155" s="195"/>
      <c r="G155" s="195"/>
      <c r="H155" s="195"/>
      <c r="I155" s="195"/>
      <c r="J155" s="195"/>
      <c r="K155" s="195"/>
      <c r="L155" s="348"/>
      <c r="M155" s="195"/>
      <c r="N155" s="195"/>
      <c r="O155" s="195"/>
      <c r="P155" s="195"/>
      <c r="Q155" s="195"/>
      <c r="R155" s="195"/>
      <c r="S155" s="195"/>
      <c r="T155" s="195"/>
    </row>
    <row r="156">
      <c r="A156" s="195"/>
      <c r="B156" s="195"/>
      <c r="C156" s="195"/>
      <c r="D156" s="195"/>
      <c r="E156" s="195"/>
      <c r="F156" s="195"/>
      <c r="G156" s="195"/>
      <c r="H156" s="195"/>
      <c r="I156" s="195"/>
      <c r="J156" s="195"/>
      <c r="K156" s="195"/>
      <c r="L156" s="348"/>
      <c r="M156" s="195"/>
      <c r="N156" s="195"/>
      <c r="O156" s="195"/>
      <c r="P156" s="195"/>
      <c r="Q156" s="195"/>
      <c r="R156" s="195"/>
      <c r="S156" s="195"/>
      <c r="T156" s="195"/>
    </row>
    <row r="157">
      <c r="A157" s="195"/>
      <c r="B157" s="195"/>
      <c r="C157" s="195"/>
      <c r="D157" s="195"/>
      <c r="E157" s="195"/>
      <c r="F157" s="195"/>
      <c r="G157" s="195"/>
      <c r="H157" s="195"/>
      <c r="I157" s="195"/>
      <c r="J157" s="195"/>
      <c r="K157" s="195"/>
      <c r="L157" s="348"/>
      <c r="M157" s="195"/>
      <c r="N157" s="195"/>
      <c r="O157" s="195"/>
      <c r="P157" s="195"/>
      <c r="Q157" s="195"/>
      <c r="R157" s="195"/>
      <c r="S157" s="195"/>
      <c r="T157" s="195"/>
    </row>
    <row r="158">
      <c r="A158" s="195"/>
      <c r="B158" s="195"/>
      <c r="C158" s="195"/>
      <c r="D158" s="195"/>
      <c r="E158" s="195"/>
      <c r="F158" s="195"/>
      <c r="G158" s="195"/>
      <c r="H158" s="195"/>
      <c r="I158" s="195"/>
      <c r="J158" s="195"/>
      <c r="K158" s="195"/>
      <c r="L158" s="348"/>
      <c r="M158" s="195"/>
      <c r="N158" s="195"/>
      <c r="O158" s="195"/>
      <c r="P158" s="195"/>
      <c r="Q158" s="195"/>
      <c r="R158" s="195"/>
      <c r="S158" s="195"/>
      <c r="T158" s="195"/>
    </row>
    <row r="159">
      <c r="A159" s="195"/>
      <c r="B159" s="195"/>
      <c r="C159" s="195"/>
      <c r="D159" s="195"/>
      <c r="E159" s="195"/>
      <c r="F159" s="195"/>
      <c r="G159" s="195"/>
      <c r="H159" s="195"/>
      <c r="I159" s="195"/>
      <c r="J159" s="195"/>
      <c r="K159" s="195"/>
      <c r="L159" s="348"/>
      <c r="M159" s="195"/>
      <c r="N159" s="195"/>
      <c r="O159" s="195"/>
      <c r="P159" s="195"/>
      <c r="Q159" s="195"/>
      <c r="R159" s="195"/>
      <c r="S159" s="195"/>
      <c r="T159" s="195"/>
    </row>
    <row r="160">
      <c r="A160" s="195"/>
      <c r="B160" s="195"/>
      <c r="C160" s="195"/>
      <c r="D160" s="195"/>
      <c r="E160" s="195"/>
      <c r="F160" s="195"/>
      <c r="G160" s="195"/>
      <c r="H160" s="195"/>
      <c r="I160" s="195"/>
      <c r="J160" s="195"/>
      <c r="K160" s="195"/>
      <c r="L160" s="348"/>
      <c r="M160" s="195"/>
      <c r="N160" s="195"/>
      <c r="O160" s="195"/>
      <c r="P160" s="195"/>
      <c r="Q160" s="195"/>
      <c r="R160" s="195"/>
      <c r="S160" s="195"/>
      <c r="T160" s="195"/>
    </row>
    <row r="161">
      <c r="A161" s="195"/>
      <c r="B161" s="195"/>
      <c r="C161" s="195"/>
      <c r="D161" s="195"/>
      <c r="E161" s="195"/>
      <c r="F161" s="195"/>
      <c r="G161" s="195"/>
      <c r="H161" s="195"/>
      <c r="I161" s="195"/>
      <c r="J161" s="195"/>
      <c r="K161" s="195"/>
      <c r="L161" s="348"/>
      <c r="M161" s="195"/>
      <c r="N161" s="195"/>
      <c r="O161" s="195"/>
      <c r="P161" s="195"/>
      <c r="Q161" s="195"/>
      <c r="R161" s="195"/>
      <c r="S161" s="195"/>
      <c r="T161" s="195"/>
    </row>
    <row r="162">
      <c r="A162" s="195"/>
      <c r="B162" s="195"/>
      <c r="C162" s="195"/>
      <c r="D162" s="195"/>
      <c r="E162" s="195"/>
      <c r="F162" s="195"/>
      <c r="G162" s="195"/>
      <c r="H162" s="195"/>
      <c r="I162" s="195"/>
      <c r="J162" s="195"/>
      <c r="K162" s="195"/>
      <c r="L162" s="348"/>
      <c r="M162" s="195"/>
      <c r="N162" s="195"/>
      <c r="O162" s="195"/>
      <c r="P162" s="195"/>
      <c r="Q162" s="195"/>
      <c r="R162" s="195"/>
      <c r="S162" s="195"/>
      <c r="T162" s="195"/>
    </row>
    <row r="163">
      <c r="A163" s="195"/>
      <c r="B163" s="195"/>
      <c r="C163" s="195"/>
      <c r="D163" s="195"/>
      <c r="E163" s="195"/>
      <c r="F163" s="195"/>
      <c r="G163" s="195"/>
      <c r="H163" s="195"/>
      <c r="I163" s="195"/>
      <c r="J163" s="195"/>
      <c r="K163" s="195"/>
      <c r="L163" s="348"/>
      <c r="M163" s="195"/>
      <c r="N163" s="195"/>
      <c r="O163" s="195"/>
      <c r="P163" s="195"/>
      <c r="Q163" s="195"/>
      <c r="R163" s="195"/>
      <c r="S163" s="195"/>
      <c r="T163" s="195"/>
    </row>
    <row r="164">
      <c r="A164" s="195"/>
      <c r="B164" s="195"/>
      <c r="C164" s="195"/>
      <c r="D164" s="195"/>
      <c r="E164" s="195"/>
      <c r="F164" s="195"/>
      <c r="G164" s="195"/>
      <c r="H164" s="195"/>
      <c r="I164" s="195"/>
      <c r="J164" s="195"/>
      <c r="K164" s="195"/>
      <c r="L164" s="348"/>
      <c r="M164" s="195"/>
      <c r="N164" s="195"/>
      <c r="O164" s="195"/>
      <c r="P164" s="195"/>
      <c r="Q164" s="195"/>
      <c r="R164" s="195"/>
      <c r="S164" s="195"/>
      <c r="T164" s="195"/>
    </row>
    <row r="165">
      <c r="A165" s="195"/>
      <c r="B165" s="195"/>
      <c r="C165" s="195"/>
      <c r="D165" s="195"/>
      <c r="E165" s="195"/>
      <c r="F165" s="195"/>
      <c r="G165" s="195"/>
      <c r="H165" s="195"/>
      <c r="I165" s="195"/>
      <c r="J165" s="195"/>
      <c r="K165" s="195"/>
      <c r="L165" s="348"/>
      <c r="M165" s="195"/>
      <c r="N165" s="195"/>
      <c r="O165" s="195"/>
      <c r="P165" s="195"/>
      <c r="Q165" s="195"/>
      <c r="R165" s="195"/>
      <c r="S165" s="195"/>
      <c r="T165" s="195"/>
    </row>
    <row r="166">
      <c r="A166" s="195"/>
      <c r="B166" s="195"/>
      <c r="C166" s="195"/>
      <c r="D166" s="195"/>
      <c r="E166" s="195"/>
      <c r="F166" s="195"/>
      <c r="G166" s="195"/>
      <c r="H166" s="195"/>
      <c r="I166" s="195"/>
      <c r="J166" s="195"/>
      <c r="K166" s="195"/>
      <c r="L166" s="348"/>
      <c r="M166" s="195"/>
      <c r="N166" s="195"/>
      <c r="O166" s="195"/>
      <c r="P166" s="195"/>
      <c r="Q166" s="195"/>
      <c r="R166" s="195"/>
      <c r="S166" s="195"/>
      <c r="T166" s="195"/>
    </row>
    <row r="167">
      <c r="A167" s="195"/>
      <c r="B167" s="195"/>
      <c r="C167" s="195"/>
      <c r="D167" s="195"/>
      <c r="E167" s="195"/>
      <c r="F167" s="195"/>
      <c r="G167" s="195"/>
      <c r="H167" s="195"/>
      <c r="I167" s="195"/>
      <c r="J167" s="195"/>
      <c r="K167" s="195"/>
      <c r="L167" s="348"/>
      <c r="M167" s="195"/>
      <c r="N167" s="195"/>
      <c r="O167" s="195"/>
      <c r="P167" s="195"/>
      <c r="Q167" s="195"/>
      <c r="R167" s="195"/>
      <c r="S167" s="195"/>
      <c r="T167" s="195"/>
    </row>
    <row r="168">
      <c r="A168" s="195"/>
      <c r="B168" s="195"/>
      <c r="C168" s="195"/>
      <c r="D168" s="195"/>
      <c r="E168" s="195"/>
      <c r="F168" s="195"/>
      <c r="G168" s="195"/>
      <c r="H168" s="195"/>
      <c r="I168" s="195"/>
      <c r="J168" s="195"/>
      <c r="K168" s="195"/>
      <c r="L168" s="348"/>
      <c r="M168" s="195"/>
      <c r="N168" s="195"/>
      <c r="O168" s="195"/>
      <c r="P168" s="195"/>
      <c r="Q168" s="195"/>
      <c r="R168" s="195"/>
      <c r="S168" s="195"/>
      <c r="T168" s="195"/>
    </row>
    <row r="169">
      <c r="A169" s="195"/>
      <c r="B169" s="195"/>
      <c r="C169" s="195"/>
      <c r="D169" s="195"/>
      <c r="E169" s="195"/>
      <c r="F169" s="195"/>
      <c r="G169" s="195"/>
      <c r="H169" s="195"/>
      <c r="I169" s="195"/>
      <c r="J169" s="195"/>
      <c r="K169" s="195"/>
      <c r="L169" s="348"/>
      <c r="M169" s="195"/>
      <c r="N169" s="195"/>
      <c r="O169" s="195"/>
      <c r="P169" s="195"/>
      <c r="Q169" s="195"/>
      <c r="R169" s="195"/>
      <c r="S169" s="195"/>
      <c r="T169" s="195"/>
    </row>
    <row r="170">
      <c r="A170" s="195"/>
      <c r="B170" s="195"/>
      <c r="C170" s="195"/>
      <c r="D170" s="195"/>
      <c r="E170" s="195"/>
      <c r="F170" s="195"/>
      <c r="G170" s="195"/>
      <c r="H170" s="195"/>
      <c r="I170" s="195"/>
      <c r="J170" s="195"/>
      <c r="K170" s="195"/>
      <c r="L170" s="348"/>
      <c r="M170" s="195"/>
      <c r="N170" s="195"/>
      <c r="O170" s="195"/>
      <c r="P170" s="195"/>
      <c r="Q170" s="195"/>
      <c r="R170" s="195"/>
      <c r="S170" s="195"/>
      <c r="T170" s="195"/>
    </row>
    <row r="171">
      <c r="A171" s="195"/>
      <c r="B171" s="195"/>
      <c r="C171" s="195"/>
      <c r="D171" s="195"/>
      <c r="E171" s="195"/>
      <c r="F171" s="195"/>
      <c r="G171" s="195"/>
      <c r="H171" s="195"/>
      <c r="I171" s="195"/>
      <c r="J171" s="195"/>
      <c r="K171" s="195"/>
      <c r="L171" s="348"/>
      <c r="M171" s="195"/>
      <c r="N171" s="195"/>
      <c r="O171" s="195"/>
      <c r="P171" s="195"/>
      <c r="Q171" s="195"/>
      <c r="R171" s="195"/>
      <c r="S171" s="195"/>
      <c r="T171" s="195"/>
    </row>
    <row r="172">
      <c r="A172" s="195"/>
      <c r="B172" s="195"/>
      <c r="C172" s="195"/>
      <c r="D172" s="195"/>
      <c r="E172" s="195"/>
      <c r="F172" s="195"/>
      <c r="G172" s="195"/>
      <c r="H172" s="195"/>
      <c r="I172" s="195"/>
      <c r="J172" s="195"/>
      <c r="K172" s="195"/>
      <c r="L172" s="348"/>
      <c r="M172" s="195"/>
      <c r="N172" s="195"/>
      <c r="O172" s="195"/>
      <c r="P172" s="195"/>
      <c r="Q172" s="195"/>
      <c r="R172" s="195"/>
      <c r="S172" s="195"/>
      <c r="T172" s="195"/>
    </row>
    <row r="173">
      <c r="A173" s="195"/>
      <c r="B173" s="195"/>
      <c r="C173" s="195"/>
      <c r="D173" s="195"/>
      <c r="E173" s="195"/>
      <c r="F173" s="195"/>
      <c r="G173" s="195"/>
      <c r="H173" s="195"/>
      <c r="I173" s="195"/>
      <c r="J173" s="195"/>
      <c r="K173" s="195"/>
      <c r="L173" s="348"/>
      <c r="M173" s="195"/>
      <c r="N173" s="195"/>
      <c r="O173" s="195"/>
      <c r="P173" s="195"/>
      <c r="Q173" s="195"/>
      <c r="R173" s="195"/>
      <c r="S173" s="195"/>
      <c r="T173" s="195"/>
    </row>
    <row r="174">
      <c r="A174" s="195"/>
      <c r="B174" s="195"/>
      <c r="C174" s="195"/>
      <c r="D174" s="195"/>
      <c r="E174" s="195"/>
      <c r="F174" s="195"/>
      <c r="G174" s="195"/>
      <c r="H174" s="195"/>
      <c r="I174" s="195"/>
      <c r="J174" s="195"/>
      <c r="K174" s="195"/>
      <c r="L174" s="348"/>
      <c r="M174" s="195"/>
      <c r="N174" s="195"/>
      <c r="O174" s="195"/>
      <c r="P174" s="195"/>
      <c r="Q174" s="195"/>
      <c r="R174" s="195"/>
      <c r="S174" s="195"/>
      <c r="T174" s="195"/>
    </row>
    <row r="175">
      <c r="A175" s="195"/>
      <c r="B175" s="195"/>
      <c r="C175" s="195"/>
      <c r="D175" s="195"/>
      <c r="E175" s="195"/>
      <c r="F175" s="195"/>
      <c r="G175" s="195"/>
      <c r="H175" s="195"/>
      <c r="I175" s="195"/>
      <c r="J175" s="195"/>
      <c r="K175" s="195"/>
      <c r="L175" s="348"/>
      <c r="M175" s="195"/>
      <c r="N175" s="195"/>
      <c r="O175" s="195"/>
      <c r="P175" s="195"/>
      <c r="Q175" s="195"/>
      <c r="R175" s="195"/>
      <c r="S175" s="195"/>
      <c r="T175" s="195"/>
    </row>
    <row r="176">
      <c r="A176" s="195"/>
      <c r="B176" s="195"/>
      <c r="C176" s="195"/>
      <c r="D176" s="195"/>
      <c r="E176" s="195"/>
      <c r="F176" s="195"/>
      <c r="G176" s="195"/>
      <c r="H176" s="195"/>
      <c r="I176" s="195"/>
      <c r="J176" s="195"/>
      <c r="K176" s="195"/>
      <c r="L176" s="348"/>
      <c r="M176" s="195"/>
      <c r="N176" s="195"/>
      <c r="O176" s="195"/>
      <c r="P176" s="195"/>
      <c r="Q176" s="195"/>
      <c r="R176" s="195"/>
      <c r="S176" s="195"/>
      <c r="T176" s="195"/>
    </row>
    <row r="177">
      <c r="A177" s="195"/>
      <c r="B177" s="195"/>
      <c r="C177" s="195"/>
      <c r="D177" s="195"/>
      <c r="E177" s="195"/>
      <c r="F177" s="195"/>
      <c r="G177" s="195"/>
      <c r="H177" s="195"/>
      <c r="I177" s="195"/>
      <c r="J177" s="195"/>
      <c r="K177" s="195"/>
      <c r="L177" s="348"/>
      <c r="M177" s="195"/>
      <c r="N177" s="195"/>
      <c r="O177" s="195"/>
      <c r="P177" s="195"/>
      <c r="Q177" s="195"/>
      <c r="R177" s="195"/>
      <c r="S177" s="195"/>
      <c r="T177" s="195"/>
    </row>
    <row r="178">
      <c r="A178" s="195"/>
      <c r="B178" s="195"/>
      <c r="C178" s="195"/>
      <c r="D178" s="195"/>
      <c r="E178" s="195"/>
      <c r="F178" s="195"/>
      <c r="G178" s="195"/>
      <c r="H178" s="195"/>
      <c r="I178" s="195"/>
      <c r="J178" s="195"/>
      <c r="K178" s="195"/>
      <c r="L178" s="348"/>
      <c r="M178" s="195"/>
      <c r="N178" s="195"/>
      <c r="O178" s="195"/>
      <c r="P178" s="195"/>
      <c r="Q178" s="195"/>
      <c r="R178" s="195"/>
      <c r="S178" s="195"/>
      <c r="T178" s="195"/>
    </row>
    <row r="179">
      <c r="A179" s="195"/>
      <c r="B179" s="195"/>
      <c r="C179" s="195"/>
      <c r="D179" s="195"/>
      <c r="E179" s="195"/>
      <c r="F179" s="195"/>
      <c r="G179" s="195"/>
      <c r="H179" s="195"/>
      <c r="I179" s="195"/>
      <c r="J179" s="195"/>
      <c r="K179" s="195"/>
      <c r="L179" s="348"/>
      <c r="M179" s="195"/>
      <c r="N179" s="195"/>
      <c r="O179" s="195"/>
      <c r="P179" s="195"/>
      <c r="Q179" s="195"/>
      <c r="R179" s="195"/>
      <c r="S179" s="195"/>
      <c r="T179" s="195"/>
    </row>
    <row r="180">
      <c r="A180" s="195"/>
      <c r="B180" s="195"/>
      <c r="C180" s="195"/>
      <c r="D180" s="195"/>
      <c r="E180" s="195"/>
      <c r="F180" s="195"/>
      <c r="G180" s="195"/>
      <c r="H180" s="195"/>
      <c r="I180" s="195"/>
      <c r="J180" s="195"/>
      <c r="K180" s="195"/>
      <c r="L180" s="348"/>
      <c r="M180" s="195"/>
      <c r="N180" s="195"/>
      <c r="O180" s="195"/>
      <c r="P180" s="195"/>
      <c r="Q180" s="195"/>
      <c r="R180" s="195"/>
      <c r="S180" s="195"/>
      <c r="T180" s="195"/>
    </row>
    <row r="181">
      <c r="A181" s="195"/>
      <c r="B181" s="195"/>
      <c r="C181" s="195"/>
      <c r="D181" s="195"/>
      <c r="E181" s="195"/>
      <c r="F181" s="195"/>
      <c r="G181" s="195"/>
      <c r="H181" s="195"/>
      <c r="I181" s="195"/>
      <c r="J181" s="195"/>
      <c r="K181" s="195"/>
      <c r="L181" s="348"/>
      <c r="M181" s="195"/>
      <c r="N181" s="195"/>
      <c r="O181" s="195"/>
      <c r="P181" s="195"/>
      <c r="Q181" s="195"/>
      <c r="R181" s="195"/>
      <c r="S181" s="195"/>
      <c r="T181" s="195"/>
    </row>
    <row r="182">
      <c r="A182" s="195"/>
      <c r="B182" s="195"/>
      <c r="C182" s="195"/>
      <c r="D182" s="195"/>
      <c r="E182" s="195"/>
      <c r="F182" s="195"/>
      <c r="G182" s="195"/>
      <c r="H182" s="195"/>
      <c r="I182" s="195"/>
      <c r="J182" s="195"/>
      <c r="K182" s="195"/>
      <c r="L182" s="348"/>
      <c r="M182" s="195"/>
      <c r="N182" s="195"/>
      <c r="O182" s="195"/>
      <c r="P182" s="195"/>
      <c r="Q182" s="195"/>
      <c r="R182" s="195"/>
      <c r="S182" s="195"/>
      <c r="T182" s="195"/>
    </row>
    <row r="183">
      <c r="A183" s="195"/>
      <c r="B183" s="195"/>
      <c r="C183" s="195"/>
      <c r="D183" s="195"/>
      <c r="E183" s="195"/>
      <c r="F183" s="195"/>
      <c r="G183" s="195"/>
      <c r="H183" s="195"/>
      <c r="I183" s="195"/>
      <c r="J183" s="195"/>
      <c r="K183" s="195"/>
      <c r="L183" s="348"/>
      <c r="M183" s="195"/>
      <c r="N183" s="195"/>
      <c r="O183" s="195"/>
      <c r="P183" s="195"/>
      <c r="Q183" s="195"/>
      <c r="R183" s="195"/>
      <c r="S183" s="195"/>
      <c r="T183" s="195"/>
    </row>
    <row r="184">
      <c r="A184" s="195"/>
      <c r="B184" s="195"/>
      <c r="C184" s="195"/>
      <c r="D184" s="195"/>
      <c r="E184" s="195"/>
      <c r="F184" s="195"/>
      <c r="G184" s="195"/>
      <c r="H184" s="195"/>
      <c r="I184" s="195"/>
      <c r="J184" s="195"/>
      <c r="K184" s="195"/>
      <c r="L184" s="348"/>
      <c r="M184" s="195"/>
      <c r="N184" s="195"/>
      <c r="O184" s="195"/>
      <c r="P184" s="195"/>
      <c r="Q184" s="195"/>
      <c r="R184" s="195"/>
      <c r="S184" s="195"/>
      <c r="T184" s="195"/>
    </row>
    <row r="185">
      <c r="A185" s="195"/>
      <c r="B185" s="195"/>
      <c r="C185" s="195"/>
      <c r="D185" s="195"/>
      <c r="E185" s="195"/>
      <c r="F185" s="195"/>
      <c r="G185" s="195"/>
      <c r="H185" s="195"/>
      <c r="I185" s="195"/>
      <c r="J185" s="195"/>
      <c r="K185" s="195"/>
      <c r="L185" s="348"/>
      <c r="M185" s="195"/>
      <c r="N185" s="195"/>
      <c r="O185" s="195"/>
      <c r="P185" s="195"/>
      <c r="Q185" s="195"/>
      <c r="R185" s="195"/>
      <c r="S185" s="195"/>
      <c r="T185" s="195"/>
    </row>
    <row r="186">
      <c r="A186" s="195"/>
      <c r="B186" s="195"/>
      <c r="C186" s="195"/>
      <c r="D186" s="195"/>
      <c r="E186" s="195"/>
      <c r="F186" s="195"/>
      <c r="G186" s="195"/>
      <c r="H186" s="195"/>
      <c r="I186" s="195"/>
      <c r="J186" s="195"/>
      <c r="K186" s="195"/>
      <c r="L186" s="348"/>
      <c r="M186" s="195"/>
      <c r="N186" s="195"/>
      <c r="O186" s="195"/>
      <c r="P186" s="195"/>
      <c r="Q186" s="195"/>
      <c r="R186" s="195"/>
      <c r="S186" s="195"/>
      <c r="T186" s="195"/>
    </row>
    <row r="187">
      <c r="A187" s="195"/>
      <c r="B187" s="195"/>
      <c r="C187" s="195"/>
      <c r="D187" s="195"/>
      <c r="E187" s="195"/>
      <c r="F187" s="195"/>
      <c r="G187" s="195"/>
      <c r="H187" s="195"/>
      <c r="I187" s="195"/>
      <c r="J187" s="195"/>
      <c r="K187" s="195"/>
      <c r="L187" s="348"/>
      <c r="M187" s="195"/>
      <c r="N187" s="195"/>
      <c r="O187" s="195"/>
      <c r="P187" s="195"/>
      <c r="Q187" s="195"/>
      <c r="R187" s="195"/>
      <c r="S187" s="195"/>
      <c r="T187" s="195"/>
    </row>
    <row r="188">
      <c r="A188" s="195"/>
      <c r="B188" s="195"/>
      <c r="C188" s="195"/>
      <c r="D188" s="195"/>
      <c r="E188" s="195"/>
      <c r="F188" s="195"/>
      <c r="G188" s="195"/>
      <c r="H188" s="195"/>
      <c r="I188" s="195"/>
      <c r="J188" s="195"/>
      <c r="K188" s="195"/>
      <c r="L188" s="348"/>
      <c r="M188" s="195"/>
      <c r="N188" s="195"/>
      <c r="O188" s="195"/>
      <c r="P188" s="195"/>
      <c r="Q188" s="195"/>
      <c r="R188" s="195"/>
      <c r="S188" s="195"/>
      <c r="T188" s="195"/>
    </row>
    <row r="189">
      <c r="A189" s="195"/>
      <c r="B189" s="195"/>
      <c r="C189" s="195"/>
      <c r="D189" s="195"/>
      <c r="E189" s="195"/>
      <c r="F189" s="195"/>
      <c r="G189" s="195"/>
      <c r="H189" s="195"/>
      <c r="I189" s="195"/>
      <c r="J189" s="195"/>
      <c r="K189" s="195"/>
      <c r="L189" s="348"/>
      <c r="M189" s="195"/>
      <c r="N189" s="195"/>
      <c r="O189" s="195"/>
      <c r="P189" s="195"/>
      <c r="Q189" s="195"/>
      <c r="R189" s="195"/>
      <c r="S189" s="195"/>
      <c r="T189" s="195"/>
    </row>
    <row r="190">
      <c r="A190" s="195"/>
      <c r="B190" s="195"/>
      <c r="C190" s="195"/>
      <c r="D190" s="195"/>
      <c r="E190" s="195"/>
      <c r="F190" s="195"/>
      <c r="G190" s="195"/>
      <c r="H190" s="195"/>
      <c r="I190" s="195"/>
      <c r="J190" s="195"/>
      <c r="K190" s="195"/>
      <c r="L190" s="348"/>
      <c r="M190" s="195"/>
      <c r="N190" s="195"/>
      <c r="O190" s="195"/>
      <c r="P190" s="195"/>
      <c r="Q190" s="195"/>
      <c r="R190" s="195"/>
      <c r="S190" s="195"/>
      <c r="T190" s="195"/>
    </row>
    <row r="191">
      <c r="A191" s="195"/>
      <c r="B191" s="195"/>
      <c r="C191" s="195"/>
      <c r="D191" s="195"/>
      <c r="E191" s="195"/>
      <c r="F191" s="195"/>
      <c r="G191" s="195"/>
      <c r="H191" s="195"/>
      <c r="I191" s="195"/>
      <c r="J191" s="195"/>
      <c r="K191" s="195"/>
      <c r="L191" s="348"/>
      <c r="M191" s="195"/>
      <c r="N191" s="195"/>
      <c r="O191" s="195"/>
      <c r="P191" s="195"/>
      <c r="Q191" s="195"/>
      <c r="R191" s="195"/>
      <c r="S191" s="195"/>
      <c r="T191" s="195"/>
    </row>
    <row r="192">
      <c r="A192" s="195"/>
      <c r="B192" s="195"/>
      <c r="C192" s="195"/>
      <c r="D192" s="195"/>
      <c r="E192" s="195"/>
      <c r="F192" s="195"/>
      <c r="G192" s="195"/>
      <c r="H192" s="195"/>
      <c r="I192" s="195"/>
      <c r="J192" s="195"/>
      <c r="K192" s="195"/>
      <c r="L192" s="348"/>
      <c r="M192" s="195"/>
      <c r="N192" s="195"/>
      <c r="O192" s="195"/>
      <c r="P192" s="195"/>
      <c r="Q192" s="195"/>
      <c r="R192" s="195"/>
      <c r="S192" s="195"/>
      <c r="T192" s="195"/>
    </row>
    <row r="193">
      <c r="A193" s="195"/>
      <c r="B193" s="195"/>
      <c r="C193" s="195"/>
      <c r="D193" s="195"/>
      <c r="E193" s="195"/>
      <c r="F193" s="195"/>
      <c r="G193" s="195"/>
      <c r="H193" s="195"/>
      <c r="I193" s="195"/>
      <c r="J193" s="195"/>
      <c r="K193" s="195"/>
      <c r="L193" s="348"/>
      <c r="M193" s="195"/>
      <c r="N193" s="195"/>
      <c r="O193" s="195"/>
      <c r="P193" s="195"/>
      <c r="Q193" s="195"/>
      <c r="R193" s="195"/>
      <c r="S193" s="195"/>
      <c r="T193" s="195"/>
    </row>
    <row r="194">
      <c r="A194" s="195"/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348"/>
      <c r="M194" s="195"/>
      <c r="N194" s="195"/>
      <c r="O194" s="195"/>
      <c r="P194" s="195"/>
      <c r="Q194" s="195"/>
      <c r="R194" s="195"/>
      <c r="S194" s="195"/>
      <c r="T194" s="195"/>
    </row>
    <row r="195">
      <c r="A195" s="195"/>
      <c r="B195" s="195"/>
      <c r="C195" s="195"/>
      <c r="D195" s="195"/>
      <c r="E195" s="195"/>
      <c r="F195" s="195"/>
      <c r="G195" s="195"/>
      <c r="H195" s="195"/>
      <c r="I195" s="195"/>
      <c r="J195" s="195"/>
      <c r="K195" s="195"/>
      <c r="L195" s="348"/>
      <c r="M195" s="195"/>
      <c r="N195" s="195"/>
      <c r="O195" s="195"/>
      <c r="P195" s="195"/>
      <c r="Q195" s="195"/>
      <c r="R195" s="195"/>
      <c r="S195" s="195"/>
      <c r="T195" s="195"/>
    </row>
    <row r="196">
      <c r="A196" s="195"/>
      <c r="B196" s="195"/>
      <c r="C196" s="195"/>
      <c r="D196" s="195"/>
      <c r="E196" s="195"/>
      <c r="F196" s="195"/>
      <c r="G196" s="195"/>
      <c r="H196" s="195"/>
      <c r="I196" s="195"/>
      <c r="J196" s="195"/>
      <c r="K196" s="195"/>
      <c r="L196" s="348"/>
      <c r="M196" s="195"/>
      <c r="N196" s="195"/>
      <c r="O196" s="195"/>
      <c r="P196" s="195"/>
      <c r="Q196" s="195"/>
      <c r="R196" s="195"/>
      <c r="S196" s="195"/>
      <c r="T196" s="195"/>
    </row>
    <row r="197">
      <c r="A197" s="195"/>
      <c r="B197" s="195"/>
      <c r="C197" s="195"/>
      <c r="D197" s="195"/>
      <c r="E197" s="195"/>
      <c r="F197" s="195"/>
      <c r="G197" s="195"/>
      <c r="H197" s="195"/>
      <c r="I197" s="195"/>
      <c r="J197" s="195"/>
      <c r="K197" s="195"/>
      <c r="L197" s="348"/>
      <c r="M197" s="195"/>
      <c r="N197" s="195"/>
      <c r="O197" s="195"/>
      <c r="P197" s="195"/>
      <c r="Q197" s="195"/>
      <c r="R197" s="195"/>
      <c r="S197" s="195"/>
      <c r="T197" s="195"/>
    </row>
    <row r="198">
      <c r="A198" s="195"/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  <c r="L198" s="348"/>
      <c r="M198" s="195"/>
      <c r="N198" s="195"/>
      <c r="O198" s="195"/>
      <c r="P198" s="195"/>
      <c r="Q198" s="195"/>
      <c r="R198" s="195"/>
      <c r="S198" s="195"/>
      <c r="T198" s="195"/>
    </row>
    <row r="199">
      <c r="A199" s="195"/>
      <c r="B199" s="195"/>
      <c r="C199" s="195"/>
      <c r="D199" s="195"/>
      <c r="E199" s="195"/>
      <c r="F199" s="195"/>
      <c r="G199" s="195"/>
      <c r="H199" s="195"/>
      <c r="I199" s="195"/>
      <c r="J199" s="195"/>
      <c r="K199" s="195"/>
      <c r="L199" s="348"/>
      <c r="M199" s="195"/>
      <c r="N199" s="195"/>
      <c r="O199" s="195"/>
      <c r="P199" s="195"/>
      <c r="Q199" s="195"/>
      <c r="R199" s="195"/>
      <c r="S199" s="195"/>
      <c r="T199" s="195"/>
    </row>
    <row r="200">
      <c r="A200" s="195"/>
      <c r="B200" s="195"/>
      <c r="C200" s="195"/>
      <c r="D200" s="195"/>
      <c r="E200" s="195"/>
      <c r="F200" s="195"/>
      <c r="G200" s="195"/>
      <c r="H200" s="195"/>
      <c r="I200" s="195"/>
      <c r="J200" s="195"/>
      <c r="K200" s="195"/>
      <c r="L200" s="348"/>
      <c r="M200" s="195"/>
      <c r="N200" s="195"/>
      <c r="O200" s="195"/>
      <c r="P200" s="195"/>
      <c r="Q200" s="195"/>
      <c r="R200" s="195"/>
      <c r="S200" s="195"/>
      <c r="T200" s="195"/>
    </row>
    <row r="201">
      <c r="A201" s="195"/>
      <c r="B201" s="195"/>
      <c r="C201" s="195"/>
      <c r="D201" s="195"/>
      <c r="E201" s="195"/>
      <c r="F201" s="195"/>
      <c r="G201" s="195"/>
      <c r="H201" s="195"/>
      <c r="I201" s="195"/>
      <c r="J201" s="195"/>
      <c r="K201" s="195"/>
      <c r="L201" s="348"/>
      <c r="M201" s="195"/>
      <c r="N201" s="195"/>
      <c r="O201" s="195"/>
      <c r="P201" s="195"/>
      <c r="Q201" s="195"/>
      <c r="R201" s="195"/>
      <c r="S201" s="195"/>
      <c r="T201" s="195"/>
    </row>
    <row r="202">
      <c r="A202" s="195"/>
      <c r="B202" s="195"/>
      <c r="C202" s="195"/>
      <c r="D202" s="195"/>
      <c r="E202" s="195"/>
      <c r="F202" s="195"/>
      <c r="G202" s="195"/>
      <c r="H202" s="195"/>
      <c r="I202" s="195"/>
      <c r="J202" s="195"/>
      <c r="K202" s="195"/>
      <c r="L202" s="348"/>
      <c r="M202" s="195"/>
      <c r="N202" s="195"/>
      <c r="O202" s="195"/>
      <c r="P202" s="195"/>
      <c r="Q202" s="195"/>
      <c r="R202" s="195"/>
      <c r="S202" s="195"/>
      <c r="T202" s="195"/>
    </row>
    <row r="203">
      <c r="A203" s="195"/>
      <c r="B203" s="195"/>
      <c r="C203" s="195"/>
      <c r="D203" s="195"/>
      <c r="E203" s="195"/>
      <c r="F203" s="195"/>
      <c r="G203" s="195"/>
      <c r="H203" s="195"/>
      <c r="I203" s="195"/>
      <c r="J203" s="195"/>
      <c r="K203" s="195"/>
      <c r="L203" s="348"/>
      <c r="M203" s="195"/>
      <c r="N203" s="195"/>
      <c r="O203" s="195"/>
      <c r="P203" s="195"/>
      <c r="Q203" s="195"/>
      <c r="R203" s="195"/>
      <c r="S203" s="195"/>
      <c r="T203" s="195"/>
    </row>
    <row r="204">
      <c r="A204" s="195"/>
      <c r="B204" s="195"/>
      <c r="C204" s="195"/>
      <c r="D204" s="195"/>
      <c r="E204" s="195"/>
      <c r="F204" s="195"/>
      <c r="G204" s="195"/>
      <c r="H204" s="195"/>
      <c r="I204" s="195"/>
      <c r="J204" s="195"/>
      <c r="K204" s="195"/>
      <c r="L204" s="348"/>
      <c r="M204" s="195"/>
      <c r="N204" s="195"/>
      <c r="O204" s="195"/>
      <c r="P204" s="195"/>
      <c r="Q204" s="195"/>
      <c r="R204" s="195"/>
      <c r="S204" s="195"/>
      <c r="T204" s="195"/>
    </row>
    <row r="205">
      <c r="A205" s="195"/>
      <c r="B205" s="195"/>
      <c r="C205" s="195"/>
      <c r="D205" s="195"/>
      <c r="E205" s="195"/>
      <c r="F205" s="195"/>
      <c r="G205" s="195"/>
      <c r="H205" s="195"/>
      <c r="I205" s="195"/>
      <c r="J205" s="195"/>
      <c r="K205" s="195"/>
      <c r="L205" s="348"/>
      <c r="M205" s="195"/>
      <c r="N205" s="195"/>
      <c r="O205" s="195"/>
      <c r="P205" s="195"/>
      <c r="Q205" s="195"/>
      <c r="R205" s="195"/>
      <c r="S205" s="195"/>
      <c r="T205" s="195"/>
    </row>
    <row r="206">
      <c r="A206" s="195"/>
      <c r="B206" s="195"/>
      <c r="C206" s="195"/>
      <c r="D206" s="195"/>
      <c r="E206" s="195"/>
      <c r="F206" s="195"/>
      <c r="G206" s="195"/>
      <c r="H206" s="195"/>
      <c r="I206" s="195"/>
      <c r="J206" s="195"/>
      <c r="K206" s="195"/>
      <c r="L206" s="348"/>
      <c r="M206" s="195"/>
      <c r="N206" s="195"/>
      <c r="O206" s="195"/>
      <c r="P206" s="195"/>
      <c r="Q206" s="195"/>
      <c r="R206" s="195"/>
      <c r="S206" s="195"/>
      <c r="T206" s="195"/>
    </row>
    <row r="207">
      <c r="A207" s="195"/>
      <c r="B207" s="195"/>
      <c r="C207" s="195"/>
      <c r="D207" s="195"/>
      <c r="E207" s="195"/>
      <c r="F207" s="195"/>
      <c r="G207" s="195"/>
      <c r="H207" s="195"/>
      <c r="I207" s="195"/>
      <c r="J207" s="195"/>
      <c r="K207" s="195"/>
      <c r="L207" s="348"/>
      <c r="M207" s="195"/>
      <c r="N207" s="195"/>
      <c r="O207" s="195"/>
      <c r="P207" s="195"/>
      <c r="Q207" s="195"/>
      <c r="R207" s="195"/>
      <c r="S207" s="195"/>
      <c r="T207" s="195"/>
    </row>
    <row r="208">
      <c r="A208" s="195"/>
      <c r="B208" s="195"/>
      <c r="C208" s="195"/>
      <c r="D208" s="195"/>
      <c r="E208" s="195"/>
      <c r="F208" s="195"/>
      <c r="G208" s="195"/>
      <c r="H208" s="195"/>
      <c r="I208" s="195"/>
      <c r="J208" s="195"/>
      <c r="K208" s="195"/>
      <c r="L208" s="348"/>
      <c r="M208" s="195"/>
      <c r="N208" s="195"/>
      <c r="O208" s="195"/>
      <c r="P208" s="195"/>
      <c r="Q208" s="195"/>
      <c r="R208" s="195"/>
      <c r="S208" s="195"/>
      <c r="T208" s="195"/>
    </row>
    <row r="209">
      <c r="A209" s="195"/>
      <c r="B209" s="195"/>
      <c r="C209" s="195"/>
      <c r="D209" s="195"/>
      <c r="E209" s="195"/>
      <c r="F209" s="195"/>
      <c r="G209" s="195"/>
      <c r="H209" s="195"/>
      <c r="I209" s="195"/>
      <c r="J209" s="195"/>
      <c r="K209" s="195"/>
      <c r="L209" s="348"/>
      <c r="M209" s="195"/>
      <c r="N209" s="195"/>
      <c r="O209" s="195"/>
      <c r="P209" s="195"/>
      <c r="Q209" s="195"/>
      <c r="R209" s="195"/>
      <c r="S209" s="195"/>
      <c r="T209" s="195"/>
    </row>
    <row r="210">
      <c r="A210" s="195"/>
      <c r="B210" s="195"/>
      <c r="C210" s="195"/>
      <c r="D210" s="195"/>
      <c r="E210" s="195"/>
      <c r="F210" s="195"/>
      <c r="G210" s="195"/>
      <c r="H210" s="195"/>
      <c r="I210" s="195"/>
      <c r="J210" s="195"/>
      <c r="K210" s="195"/>
      <c r="L210" s="348"/>
      <c r="M210" s="195"/>
      <c r="N210" s="195"/>
      <c r="O210" s="195"/>
      <c r="P210" s="195"/>
      <c r="Q210" s="195"/>
      <c r="R210" s="195"/>
      <c r="S210" s="195"/>
      <c r="T210" s="195"/>
    </row>
    <row r="211">
      <c r="A211" s="195"/>
      <c r="B211" s="195"/>
      <c r="C211" s="195"/>
      <c r="D211" s="195"/>
      <c r="E211" s="195"/>
      <c r="F211" s="195"/>
      <c r="G211" s="195"/>
      <c r="H211" s="195"/>
      <c r="I211" s="195"/>
      <c r="J211" s="195"/>
      <c r="K211" s="195"/>
      <c r="L211" s="348"/>
      <c r="M211" s="195"/>
      <c r="N211" s="195"/>
      <c r="O211" s="195"/>
      <c r="P211" s="195"/>
      <c r="Q211" s="195"/>
      <c r="R211" s="195"/>
      <c r="S211" s="195"/>
      <c r="T211" s="195"/>
    </row>
    <row r="212">
      <c r="A212" s="195"/>
      <c r="B212" s="195"/>
      <c r="C212" s="195"/>
      <c r="D212" s="195"/>
      <c r="E212" s="195"/>
      <c r="F212" s="195"/>
      <c r="G212" s="195"/>
      <c r="H212" s="195"/>
      <c r="I212" s="195"/>
      <c r="J212" s="195"/>
      <c r="K212" s="195"/>
      <c r="L212" s="348"/>
      <c r="M212" s="195"/>
      <c r="N212" s="195"/>
      <c r="O212" s="195"/>
      <c r="P212" s="195"/>
      <c r="Q212" s="195"/>
      <c r="R212" s="195"/>
      <c r="S212" s="195"/>
      <c r="T212" s="195"/>
    </row>
    <row r="213">
      <c r="A213" s="195"/>
      <c r="B213" s="195"/>
      <c r="C213" s="195"/>
      <c r="D213" s="195"/>
      <c r="E213" s="195"/>
      <c r="F213" s="195"/>
      <c r="G213" s="195"/>
      <c r="H213" s="195"/>
      <c r="I213" s="195"/>
      <c r="J213" s="195"/>
      <c r="K213" s="195"/>
      <c r="L213" s="348"/>
      <c r="M213" s="195"/>
      <c r="N213" s="195"/>
      <c r="O213" s="195"/>
      <c r="P213" s="195"/>
      <c r="Q213" s="195"/>
      <c r="R213" s="195"/>
      <c r="S213" s="195"/>
      <c r="T213" s="195"/>
    </row>
    <row r="214">
      <c r="A214" s="195"/>
      <c r="B214" s="195"/>
      <c r="C214" s="195"/>
      <c r="D214" s="195"/>
      <c r="E214" s="195"/>
      <c r="F214" s="195"/>
      <c r="G214" s="195"/>
      <c r="H214" s="195"/>
      <c r="I214" s="195"/>
      <c r="J214" s="195"/>
      <c r="K214" s="195"/>
      <c r="L214" s="348"/>
      <c r="M214" s="195"/>
      <c r="N214" s="195"/>
      <c r="O214" s="195"/>
      <c r="P214" s="195"/>
      <c r="Q214" s="195"/>
      <c r="R214" s="195"/>
      <c r="S214" s="195"/>
      <c r="T214" s="195"/>
    </row>
    <row r="215">
      <c r="A215" s="195"/>
      <c r="B215" s="195"/>
      <c r="C215" s="195"/>
      <c r="D215" s="195"/>
      <c r="E215" s="195"/>
      <c r="F215" s="195"/>
      <c r="G215" s="195"/>
      <c r="H215" s="195"/>
      <c r="I215" s="195"/>
      <c r="J215" s="195"/>
      <c r="K215" s="195"/>
      <c r="L215" s="348"/>
      <c r="M215" s="195"/>
      <c r="N215" s="195"/>
      <c r="O215" s="195"/>
      <c r="P215" s="195"/>
      <c r="Q215" s="195"/>
      <c r="R215" s="195"/>
      <c r="S215" s="195"/>
      <c r="T215" s="195"/>
    </row>
    <row r="216">
      <c r="A216" s="195"/>
      <c r="B216" s="195"/>
      <c r="C216" s="195"/>
      <c r="D216" s="195"/>
      <c r="E216" s="195"/>
      <c r="F216" s="195"/>
      <c r="G216" s="195"/>
      <c r="H216" s="195"/>
      <c r="I216" s="195"/>
      <c r="J216" s="195"/>
      <c r="K216" s="195"/>
      <c r="L216" s="348"/>
      <c r="M216" s="195"/>
      <c r="N216" s="195"/>
      <c r="O216" s="195"/>
      <c r="P216" s="195"/>
      <c r="Q216" s="195"/>
      <c r="R216" s="195"/>
      <c r="S216" s="195"/>
      <c r="T216" s="195"/>
    </row>
    <row r="217">
      <c r="A217" s="195"/>
      <c r="B217" s="195"/>
      <c r="C217" s="195"/>
      <c r="D217" s="195"/>
      <c r="E217" s="195"/>
      <c r="F217" s="195"/>
      <c r="G217" s="195"/>
      <c r="H217" s="195"/>
      <c r="I217" s="195"/>
      <c r="J217" s="195"/>
      <c r="K217" s="195"/>
      <c r="L217" s="348"/>
      <c r="M217" s="195"/>
      <c r="N217" s="195"/>
      <c r="O217" s="195"/>
      <c r="P217" s="195"/>
      <c r="Q217" s="195"/>
      <c r="R217" s="195"/>
      <c r="S217" s="195"/>
      <c r="T217" s="195"/>
    </row>
    <row r="218">
      <c r="A218" s="195"/>
      <c r="B218" s="195"/>
      <c r="C218" s="195"/>
      <c r="D218" s="195"/>
      <c r="E218" s="195"/>
      <c r="F218" s="195"/>
      <c r="G218" s="195"/>
      <c r="H218" s="195"/>
      <c r="I218" s="195"/>
      <c r="J218" s="195"/>
      <c r="K218" s="195"/>
      <c r="L218" s="348"/>
      <c r="M218" s="195"/>
      <c r="N218" s="195"/>
      <c r="O218" s="195"/>
      <c r="P218" s="195"/>
      <c r="Q218" s="195"/>
      <c r="R218" s="195"/>
      <c r="S218" s="195"/>
      <c r="T218" s="195"/>
    </row>
    <row r="219">
      <c r="A219" s="195"/>
      <c r="B219" s="195"/>
      <c r="C219" s="195"/>
      <c r="D219" s="195"/>
      <c r="E219" s="195"/>
      <c r="F219" s="195"/>
      <c r="G219" s="195"/>
      <c r="H219" s="195"/>
      <c r="I219" s="195"/>
      <c r="J219" s="195"/>
      <c r="K219" s="195"/>
      <c r="L219" s="348"/>
      <c r="M219" s="195"/>
      <c r="N219" s="195"/>
      <c r="O219" s="195"/>
      <c r="P219" s="195"/>
      <c r="Q219" s="195"/>
      <c r="R219" s="195"/>
      <c r="S219" s="195"/>
      <c r="T219" s="195"/>
    </row>
    <row r="220">
      <c r="A220" s="195"/>
      <c r="B220" s="195"/>
      <c r="C220" s="195"/>
      <c r="D220" s="195"/>
      <c r="E220" s="195"/>
      <c r="F220" s="195"/>
      <c r="G220" s="195"/>
      <c r="H220" s="195"/>
      <c r="I220" s="195"/>
      <c r="J220" s="195"/>
      <c r="K220" s="195"/>
      <c r="L220" s="348"/>
      <c r="M220" s="195"/>
      <c r="N220" s="195"/>
      <c r="O220" s="195"/>
      <c r="P220" s="195"/>
      <c r="Q220" s="195"/>
      <c r="R220" s="195"/>
      <c r="S220" s="195"/>
      <c r="T220" s="195"/>
    </row>
    <row r="221">
      <c r="A221" s="195"/>
      <c r="B221" s="195"/>
      <c r="C221" s="195"/>
      <c r="D221" s="195"/>
      <c r="E221" s="195"/>
      <c r="F221" s="195"/>
      <c r="G221" s="195"/>
      <c r="H221" s="195"/>
      <c r="I221" s="195"/>
      <c r="J221" s="195"/>
      <c r="K221" s="195"/>
      <c r="L221" s="348"/>
      <c r="M221" s="195"/>
      <c r="N221" s="195"/>
      <c r="O221" s="195"/>
      <c r="P221" s="195"/>
      <c r="Q221" s="195"/>
      <c r="R221" s="195"/>
      <c r="S221" s="195"/>
      <c r="T221" s="195"/>
    </row>
    <row r="222">
      <c r="A222" s="195"/>
      <c r="B222" s="195"/>
      <c r="C222" s="195"/>
      <c r="D222" s="195"/>
      <c r="E222" s="195"/>
      <c r="F222" s="195"/>
      <c r="G222" s="195"/>
      <c r="H222" s="195"/>
      <c r="I222" s="195"/>
      <c r="J222" s="195"/>
      <c r="K222" s="195"/>
      <c r="L222" s="348"/>
      <c r="M222" s="195"/>
      <c r="N222" s="195"/>
      <c r="O222" s="195"/>
      <c r="P222" s="195"/>
      <c r="Q222" s="195"/>
      <c r="R222" s="195"/>
      <c r="S222" s="195"/>
      <c r="T222" s="195"/>
    </row>
    <row r="223">
      <c r="A223" s="195"/>
      <c r="B223" s="195"/>
      <c r="C223" s="195"/>
      <c r="D223" s="195"/>
      <c r="E223" s="195"/>
      <c r="F223" s="195"/>
      <c r="G223" s="195"/>
      <c r="H223" s="195"/>
      <c r="I223" s="195"/>
      <c r="J223" s="195"/>
      <c r="K223" s="195"/>
      <c r="L223" s="348"/>
      <c r="M223" s="195"/>
      <c r="N223" s="195"/>
      <c r="O223" s="195"/>
      <c r="P223" s="195"/>
      <c r="Q223" s="195"/>
      <c r="R223" s="195"/>
      <c r="S223" s="195"/>
      <c r="T223" s="195"/>
    </row>
    <row r="224">
      <c r="A224" s="195"/>
      <c r="B224" s="195"/>
      <c r="C224" s="195"/>
      <c r="D224" s="195"/>
      <c r="E224" s="195"/>
      <c r="F224" s="195"/>
      <c r="G224" s="195"/>
      <c r="H224" s="195"/>
      <c r="I224" s="195"/>
      <c r="J224" s="195"/>
      <c r="K224" s="195"/>
      <c r="L224" s="348"/>
      <c r="M224" s="195"/>
      <c r="N224" s="195"/>
      <c r="O224" s="195"/>
      <c r="P224" s="195"/>
      <c r="Q224" s="195"/>
      <c r="R224" s="195"/>
      <c r="S224" s="195"/>
      <c r="T224" s="195"/>
    </row>
    <row r="225">
      <c r="A225" s="195"/>
      <c r="B225" s="195"/>
      <c r="C225" s="195"/>
      <c r="D225" s="195"/>
      <c r="E225" s="195"/>
      <c r="F225" s="195"/>
      <c r="G225" s="195"/>
      <c r="H225" s="195"/>
      <c r="I225" s="195"/>
      <c r="J225" s="195"/>
      <c r="K225" s="195"/>
      <c r="L225" s="348"/>
      <c r="M225" s="195"/>
      <c r="N225" s="195"/>
      <c r="O225" s="195"/>
      <c r="P225" s="195"/>
      <c r="Q225" s="195"/>
      <c r="R225" s="195"/>
      <c r="S225" s="195"/>
      <c r="T225" s="195"/>
    </row>
    <row r="226">
      <c r="A226" s="195"/>
      <c r="B226" s="195"/>
      <c r="C226" s="195"/>
      <c r="D226" s="195"/>
      <c r="E226" s="195"/>
      <c r="F226" s="195"/>
      <c r="G226" s="195"/>
      <c r="H226" s="195"/>
      <c r="I226" s="195"/>
      <c r="J226" s="195"/>
      <c r="K226" s="195"/>
      <c r="L226" s="348"/>
      <c r="M226" s="195"/>
      <c r="N226" s="195"/>
      <c r="O226" s="195"/>
      <c r="P226" s="195"/>
      <c r="Q226" s="195"/>
      <c r="R226" s="195"/>
      <c r="S226" s="195"/>
      <c r="T226" s="195"/>
    </row>
    <row r="227">
      <c r="A227" s="195"/>
      <c r="B227" s="195"/>
      <c r="C227" s="195"/>
      <c r="D227" s="195"/>
      <c r="E227" s="195"/>
      <c r="F227" s="195"/>
      <c r="G227" s="195"/>
      <c r="H227" s="195"/>
      <c r="I227" s="195"/>
      <c r="J227" s="195"/>
      <c r="K227" s="195"/>
      <c r="L227" s="348"/>
      <c r="M227" s="195"/>
      <c r="N227" s="195"/>
      <c r="O227" s="195"/>
      <c r="P227" s="195"/>
      <c r="Q227" s="195"/>
      <c r="R227" s="195"/>
      <c r="S227" s="195"/>
      <c r="T227" s="195"/>
    </row>
    <row r="228">
      <c r="A228" s="195"/>
      <c r="B228" s="195"/>
      <c r="C228" s="195"/>
      <c r="D228" s="195"/>
      <c r="E228" s="195"/>
      <c r="F228" s="195"/>
      <c r="G228" s="195"/>
      <c r="H228" s="195"/>
      <c r="I228" s="195"/>
      <c r="J228" s="195"/>
      <c r="K228" s="195"/>
      <c r="L228" s="348"/>
      <c r="M228" s="195"/>
      <c r="N228" s="195"/>
      <c r="O228" s="195"/>
      <c r="P228" s="195"/>
      <c r="Q228" s="195"/>
      <c r="R228" s="195"/>
      <c r="S228" s="195"/>
      <c r="T228" s="195"/>
    </row>
    <row r="229">
      <c r="A229" s="195"/>
      <c r="B229" s="195"/>
      <c r="C229" s="195"/>
      <c r="D229" s="195"/>
      <c r="E229" s="195"/>
      <c r="F229" s="195"/>
      <c r="G229" s="195"/>
      <c r="H229" s="195"/>
      <c r="I229" s="195"/>
      <c r="J229" s="195"/>
      <c r="K229" s="195"/>
      <c r="L229" s="348"/>
      <c r="M229" s="195"/>
      <c r="N229" s="195"/>
      <c r="O229" s="195"/>
      <c r="P229" s="195"/>
      <c r="Q229" s="195"/>
      <c r="R229" s="195"/>
      <c r="S229" s="195"/>
      <c r="T229" s="195"/>
    </row>
    <row r="230">
      <c r="A230" s="195"/>
      <c r="B230" s="195"/>
      <c r="C230" s="195"/>
      <c r="D230" s="195"/>
      <c r="E230" s="195"/>
      <c r="F230" s="195"/>
      <c r="G230" s="195"/>
      <c r="H230" s="195"/>
      <c r="I230" s="195"/>
      <c r="J230" s="195"/>
      <c r="K230" s="195"/>
      <c r="L230" s="348"/>
      <c r="M230" s="195"/>
      <c r="N230" s="195"/>
      <c r="O230" s="195"/>
      <c r="P230" s="195"/>
      <c r="Q230" s="195"/>
      <c r="R230" s="195"/>
      <c r="S230" s="195"/>
      <c r="T230" s="195"/>
    </row>
    <row r="231">
      <c r="A231" s="195"/>
      <c r="B231" s="195"/>
      <c r="C231" s="195"/>
      <c r="D231" s="195"/>
      <c r="E231" s="195"/>
      <c r="F231" s="195"/>
      <c r="G231" s="195"/>
      <c r="H231" s="195"/>
      <c r="I231" s="195"/>
      <c r="J231" s="195"/>
      <c r="K231" s="195"/>
      <c r="L231" s="348"/>
      <c r="M231" s="195"/>
      <c r="N231" s="195"/>
      <c r="O231" s="195"/>
      <c r="P231" s="195"/>
      <c r="Q231" s="195"/>
      <c r="R231" s="195"/>
      <c r="S231" s="195"/>
      <c r="T231" s="195"/>
    </row>
    <row r="232">
      <c r="A232" s="195"/>
      <c r="B232" s="195"/>
      <c r="C232" s="195"/>
      <c r="D232" s="195"/>
      <c r="E232" s="195"/>
      <c r="F232" s="195"/>
      <c r="G232" s="195"/>
      <c r="H232" s="195"/>
      <c r="I232" s="195"/>
      <c r="J232" s="195"/>
      <c r="K232" s="195"/>
      <c r="L232" s="348"/>
      <c r="M232" s="195"/>
      <c r="N232" s="195"/>
      <c r="O232" s="195"/>
      <c r="P232" s="195"/>
      <c r="Q232" s="195"/>
      <c r="R232" s="195"/>
      <c r="S232" s="195"/>
      <c r="T232" s="195"/>
    </row>
    <row r="233">
      <c r="A233" s="195"/>
      <c r="B233" s="195"/>
      <c r="C233" s="195"/>
      <c r="D233" s="195"/>
      <c r="E233" s="195"/>
      <c r="F233" s="195"/>
      <c r="G233" s="195"/>
      <c r="H233" s="195"/>
      <c r="I233" s="195"/>
      <c r="J233" s="195"/>
      <c r="K233" s="195"/>
      <c r="L233" s="348"/>
      <c r="M233" s="195"/>
      <c r="N233" s="195"/>
      <c r="O233" s="195"/>
      <c r="P233" s="195"/>
      <c r="Q233" s="195"/>
      <c r="R233" s="195"/>
      <c r="S233" s="195"/>
      <c r="T233" s="195"/>
    </row>
    <row r="234">
      <c r="A234" s="195"/>
      <c r="B234" s="195"/>
      <c r="C234" s="195"/>
      <c r="D234" s="195"/>
      <c r="E234" s="195"/>
      <c r="F234" s="195"/>
      <c r="G234" s="195"/>
      <c r="H234" s="195"/>
      <c r="I234" s="195"/>
      <c r="J234" s="195"/>
      <c r="K234" s="195"/>
      <c r="L234" s="348"/>
      <c r="M234" s="195"/>
      <c r="N234" s="195"/>
      <c r="O234" s="195"/>
      <c r="P234" s="195"/>
      <c r="Q234" s="195"/>
      <c r="R234" s="195"/>
      <c r="S234" s="195"/>
      <c r="T234" s="195"/>
    </row>
    <row r="235">
      <c r="A235" s="195"/>
      <c r="B235" s="195"/>
      <c r="C235" s="195"/>
      <c r="D235" s="195"/>
      <c r="E235" s="195"/>
      <c r="F235" s="195"/>
      <c r="G235" s="195"/>
      <c r="H235" s="195"/>
      <c r="I235" s="195"/>
      <c r="J235" s="195"/>
      <c r="K235" s="195"/>
      <c r="L235" s="348"/>
      <c r="M235" s="195"/>
      <c r="N235" s="195"/>
      <c r="O235" s="195"/>
      <c r="P235" s="195"/>
      <c r="Q235" s="195"/>
      <c r="R235" s="195"/>
      <c r="S235" s="195"/>
      <c r="T235" s="195"/>
    </row>
    <row r="236">
      <c r="A236" s="195"/>
      <c r="B236" s="195"/>
      <c r="C236" s="195"/>
      <c r="D236" s="195"/>
      <c r="E236" s="195"/>
      <c r="F236" s="195"/>
      <c r="G236" s="195"/>
      <c r="H236" s="195"/>
      <c r="I236" s="195"/>
      <c r="J236" s="195"/>
      <c r="K236" s="195"/>
      <c r="L236" s="348"/>
      <c r="M236" s="195"/>
      <c r="N236" s="195"/>
      <c r="O236" s="195"/>
      <c r="P236" s="195"/>
      <c r="Q236" s="195"/>
      <c r="R236" s="195"/>
      <c r="S236" s="195"/>
      <c r="T236" s="195"/>
    </row>
    <row r="237">
      <c r="A237" s="195"/>
      <c r="B237" s="195"/>
      <c r="C237" s="195"/>
      <c r="D237" s="195"/>
      <c r="E237" s="195"/>
      <c r="F237" s="195"/>
      <c r="G237" s="195"/>
      <c r="H237" s="195"/>
      <c r="I237" s="195"/>
      <c r="J237" s="195"/>
      <c r="K237" s="195"/>
      <c r="L237" s="348"/>
      <c r="M237" s="195"/>
      <c r="N237" s="195"/>
      <c r="O237" s="195"/>
      <c r="P237" s="195"/>
      <c r="Q237" s="195"/>
      <c r="R237" s="195"/>
      <c r="S237" s="195"/>
      <c r="T237" s="195"/>
    </row>
    <row r="238">
      <c r="A238" s="195"/>
      <c r="B238" s="195"/>
      <c r="C238" s="195"/>
      <c r="D238" s="195"/>
      <c r="E238" s="195"/>
      <c r="F238" s="195"/>
      <c r="G238" s="195"/>
      <c r="H238" s="195"/>
      <c r="I238" s="195"/>
      <c r="J238" s="195"/>
      <c r="K238" s="195"/>
      <c r="L238" s="348"/>
      <c r="M238" s="195"/>
      <c r="N238" s="195"/>
      <c r="O238" s="195"/>
      <c r="P238" s="195"/>
      <c r="Q238" s="195"/>
      <c r="R238" s="195"/>
      <c r="S238" s="195"/>
      <c r="T238" s="195"/>
    </row>
    <row r="239">
      <c r="A239" s="195"/>
      <c r="B239" s="195"/>
      <c r="C239" s="195"/>
      <c r="D239" s="195"/>
      <c r="E239" s="195"/>
      <c r="F239" s="195"/>
      <c r="G239" s="195"/>
      <c r="H239" s="195"/>
      <c r="I239" s="195"/>
      <c r="J239" s="195"/>
      <c r="K239" s="195"/>
      <c r="L239" s="348"/>
      <c r="M239" s="195"/>
      <c r="N239" s="195"/>
      <c r="O239" s="195"/>
      <c r="P239" s="195"/>
      <c r="Q239" s="195"/>
      <c r="R239" s="195"/>
      <c r="S239" s="195"/>
      <c r="T239" s="195"/>
    </row>
    <row r="240">
      <c r="A240" s="195"/>
      <c r="B240" s="195"/>
      <c r="C240" s="195"/>
      <c r="D240" s="195"/>
      <c r="E240" s="195"/>
      <c r="F240" s="195"/>
      <c r="G240" s="195"/>
      <c r="H240" s="195"/>
      <c r="I240" s="195"/>
      <c r="J240" s="195"/>
      <c r="K240" s="195"/>
      <c r="L240" s="348"/>
      <c r="M240" s="195"/>
      <c r="N240" s="195"/>
      <c r="O240" s="195"/>
      <c r="P240" s="195"/>
      <c r="Q240" s="195"/>
      <c r="R240" s="195"/>
      <c r="S240" s="195"/>
      <c r="T240" s="195"/>
    </row>
    <row r="241">
      <c r="A241" s="195"/>
      <c r="B241" s="195"/>
      <c r="C241" s="195"/>
      <c r="D241" s="195"/>
      <c r="E241" s="195"/>
      <c r="F241" s="195"/>
      <c r="G241" s="195"/>
      <c r="H241" s="195"/>
      <c r="I241" s="195"/>
      <c r="J241" s="195"/>
      <c r="K241" s="195"/>
      <c r="L241" s="348"/>
      <c r="M241" s="195"/>
      <c r="N241" s="195"/>
      <c r="O241" s="195"/>
      <c r="P241" s="195"/>
      <c r="Q241" s="195"/>
      <c r="R241" s="195"/>
      <c r="S241" s="195"/>
      <c r="T241" s="195"/>
    </row>
    <row r="242">
      <c r="A242" s="195"/>
      <c r="B242" s="195"/>
      <c r="C242" s="195"/>
      <c r="D242" s="195"/>
      <c r="E242" s="195"/>
      <c r="F242" s="195"/>
      <c r="G242" s="195"/>
      <c r="H242" s="195"/>
      <c r="I242" s="195"/>
      <c r="J242" s="195"/>
      <c r="K242" s="195"/>
      <c r="L242" s="348"/>
      <c r="M242" s="195"/>
      <c r="N242" s="195"/>
      <c r="O242" s="195"/>
      <c r="P242" s="195"/>
      <c r="Q242" s="195"/>
      <c r="R242" s="195"/>
      <c r="S242" s="195"/>
      <c r="T242" s="195"/>
    </row>
    <row r="243">
      <c r="A243" s="195"/>
      <c r="B243" s="195"/>
      <c r="C243" s="195"/>
      <c r="D243" s="195"/>
      <c r="E243" s="195"/>
      <c r="F243" s="195"/>
      <c r="G243" s="195"/>
      <c r="H243" s="195"/>
      <c r="I243" s="195"/>
      <c r="J243" s="195"/>
      <c r="K243" s="195"/>
      <c r="L243" s="348"/>
      <c r="M243" s="195"/>
      <c r="N243" s="195"/>
      <c r="O243" s="195"/>
      <c r="P243" s="195"/>
      <c r="Q243" s="195"/>
      <c r="R243" s="195"/>
      <c r="S243" s="195"/>
      <c r="T243" s="195"/>
    </row>
    <row r="244">
      <c r="A244" s="195"/>
      <c r="B244" s="195"/>
      <c r="C244" s="195"/>
      <c r="D244" s="195"/>
      <c r="E244" s="195"/>
      <c r="F244" s="195"/>
      <c r="G244" s="195"/>
      <c r="H244" s="195"/>
      <c r="I244" s="195"/>
      <c r="J244" s="195"/>
      <c r="K244" s="195"/>
      <c r="L244" s="348"/>
      <c r="M244" s="195"/>
      <c r="N244" s="195"/>
      <c r="O244" s="195"/>
      <c r="P244" s="195"/>
      <c r="Q244" s="195"/>
      <c r="R244" s="195"/>
      <c r="S244" s="195"/>
      <c r="T244" s="195"/>
    </row>
    <row r="245">
      <c r="A245" s="195"/>
      <c r="B245" s="195"/>
      <c r="C245" s="195"/>
      <c r="D245" s="195"/>
      <c r="E245" s="195"/>
      <c r="F245" s="195"/>
      <c r="G245" s="195"/>
      <c r="H245" s="195"/>
      <c r="I245" s="195"/>
      <c r="J245" s="195"/>
      <c r="K245" s="195"/>
      <c r="L245" s="348"/>
      <c r="M245" s="195"/>
      <c r="N245" s="195"/>
      <c r="O245" s="195"/>
      <c r="P245" s="195"/>
      <c r="Q245" s="195"/>
      <c r="R245" s="195"/>
      <c r="S245" s="195"/>
      <c r="T245" s="195"/>
    </row>
    <row r="246">
      <c r="A246" s="195"/>
      <c r="B246" s="195"/>
      <c r="C246" s="195"/>
      <c r="D246" s="195"/>
      <c r="E246" s="195"/>
      <c r="F246" s="195"/>
      <c r="G246" s="195"/>
      <c r="H246" s="195"/>
      <c r="I246" s="195"/>
      <c r="J246" s="195"/>
      <c r="K246" s="195"/>
      <c r="L246" s="348"/>
      <c r="M246" s="195"/>
      <c r="N246" s="195"/>
      <c r="O246" s="195"/>
      <c r="P246" s="195"/>
      <c r="Q246" s="195"/>
      <c r="R246" s="195"/>
      <c r="S246" s="195"/>
      <c r="T246" s="195"/>
    </row>
    <row r="247">
      <c r="A247" s="195"/>
      <c r="B247" s="195"/>
      <c r="C247" s="195"/>
      <c r="D247" s="195"/>
      <c r="E247" s="195"/>
      <c r="F247" s="195"/>
      <c r="G247" s="195"/>
      <c r="H247" s="195"/>
      <c r="I247" s="195"/>
      <c r="J247" s="195"/>
      <c r="K247" s="195"/>
      <c r="L247" s="348"/>
      <c r="M247" s="195"/>
      <c r="N247" s="195"/>
      <c r="O247" s="195"/>
      <c r="P247" s="195"/>
      <c r="Q247" s="195"/>
      <c r="R247" s="195"/>
      <c r="S247" s="195"/>
      <c r="T247" s="195"/>
    </row>
    <row r="248">
      <c r="A248" s="195"/>
      <c r="B248" s="195"/>
      <c r="C248" s="195"/>
      <c r="D248" s="195"/>
      <c r="E248" s="195"/>
      <c r="F248" s="195"/>
      <c r="G248" s="195"/>
      <c r="H248" s="195"/>
      <c r="I248" s="195"/>
      <c r="J248" s="195"/>
      <c r="K248" s="195"/>
      <c r="L248" s="348"/>
      <c r="M248" s="195"/>
      <c r="N248" s="195"/>
      <c r="O248" s="195"/>
      <c r="P248" s="195"/>
      <c r="Q248" s="195"/>
      <c r="R248" s="195"/>
      <c r="S248" s="195"/>
      <c r="T248" s="195"/>
    </row>
    <row r="249">
      <c r="A249" s="195"/>
      <c r="B249" s="195"/>
      <c r="C249" s="195"/>
      <c r="D249" s="195"/>
      <c r="E249" s="195"/>
      <c r="F249" s="195"/>
      <c r="G249" s="195"/>
      <c r="H249" s="195"/>
      <c r="I249" s="195"/>
      <c r="J249" s="195"/>
      <c r="K249" s="195"/>
      <c r="L249" s="348"/>
      <c r="M249" s="195"/>
      <c r="N249" s="195"/>
      <c r="O249" s="195"/>
      <c r="P249" s="195"/>
      <c r="Q249" s="195"/>
      <c r="R249" s="195"/>
      <c r="S249" s="195"/>
      <c r="T249" s="195"/>
    </row>
    <row r="250">
      <c r="A250" s="195"/>
      <c r="B250" s="195"/>
      <c r="C250" s="195"/>
      <c r="D250" s="195"/>
      <c r="E250" s="195"/>
      <c r="F250" s="195"/>
      <c r="G250" s="195"/>
      <c r="H250" s="195"/>
      <c r="I250" s="195"/>
      <c r="J250" s="195"/>
      <c r="K250" s="195"/>
      <c r="L250" s="348"/>
      <c r="M250" s="195"/>
      <c r="N250" s="195"/>
      <c r="O250" s="195"/>
      <c r="P250" s="195"/>
      <c r="Q250" s="195"/>
      <c r="R250" s="195"/>
      <c r="S250" s="195"/>
      <c r="T250" s="195"/>
    </row>
    <row r="251">
      <c r="A251" s="195"/>
      <c r="B251" s="195"/>
      <c r="C251" s="195"/>
      <c r="D251" s="195"/>
      <c r="E251" s="195"/>
      <c r="F251" s="195"/>
      <c r="G251" s="195"/>
      <c r="H251" s="195"/>
      <c r="I251" s="195"/>
      <c r="J251" s="195"/>
      <c r="K251" s="195"/>
      <c r="L251" s="348"/>
      <c r="M251" s="195"/>
      <c r="N251" s="195"/>
      <c r="O251" s="195"/>
      <c r="P251" s="195"/>
      <c r="Q251" s="195"/>
      <c r="R251" s="195"/>
      <c r="S251" s="195"/>
      <c r="T251" s="195"/>
    </row>
    <row r="252">
      <c r="A252" s="195"/>
      <c r="B252" s="195"/>
      <c r="C252" s="195"/>
      <c r="D252" s="195"/>
      <c r="E252" s="195"/>
      <c r="F252" s="195"/>
      <c r="G252" s="195"/>
      <c r="H252" s="195"/>
      <c r="I252" s="195"/>
      <c r="J252" s="195"/>
      <c r="K252" s="195"/>
      <c r="L252" s="348"/>
      <c r="M252" s="195"/>
      <c r="N252" s="195"/>
      <c r="O252" s="195"/>
      <c r="P252" s="195"/>
      <c r="Q252" s="195"/>
      <c r="R252" s="195"/>
      <c r="S252" s="195"/>
      <c r="T252" s="195"/>
    </row>
    <row r="253">
      <c r="A253" s="195"/>
      <c r="B253" s="195"/>
      <c r="C253" s="195"/>
      <c r="D253" s="195"/>
      <c r="E253" s="195"/>
      <c r="F253" s="195"/>
      <c r="G253" s="195"/>
      <c r="H253" s="195"/>
      <c r="I253" s="195"/>
      <c r="J253" s="195"/>
      <c r="K253" s="195"/>
      <c r="L253" s="348"/>
      <c r="M253" s="195"/>
      <c r="N253" s="195"/>
      <c r="O253" s="195"/>
      <c r="P253" s="195"/>
      <c r="Q253" s="195"/>
      <c r="R253" s="195"/>
      <c r="S253" s="195"/>
      <c r="T253" s="195"/>
    </row>
    <row r="254">
      <c r="A254" s="195"/>
      <c r="B254" s="195"/>
      <c r="C254" s="195"/>
      <c r="D254" s="195"/>
      <c r="E254" s="195"/>
      <c r="F254" s="195"/>
      <c r="G254" s="195"/>
      <c r="H254" s="195"/>
      <c r="I254" s="195"/>
      <c r="J254" s="195"/>
      <c r="K254" s="195"/>
      <c r="L254" s="348"/>
      <c r="M254" s="195"/>
      <c r="N254" s="195"/>
      <c r="O254" s="195"/>
      <c r="P254" s="195"/>
      <c r="Q254" s="195"/>
      <c r="R254" s="195"/>
      <c r="S254" s="195"/>
      <c r="T254" s="195"/>
    </row>
    <row r="255">
      <c r="A255" s="195"/>
      <c r="B255" s="195"/>
      <c r="C255" s="195"/>
      <c r="D255" s="195"/>
      <c r="E255" s="195"/>
      <c r="F255" s="195"/>
      <c r="G255" s="195"/>
      <c r="H255" s="195"/>
      <c r="I255" s="195"/>
      <c r="J255" s="195"/>
      <c r="K255" s="195"/>
      <c r="L255" s="348"/>
      <c r="M255" s="195"/>
      <c r="N255" s="195"/>
      <c r="O255" s="195"/>
      <c r="P255" s="195"/>
      <c r="Q255" s="195"/>
      <c r="R255" s="195"/>
      <c r="S255" s="195"/>
      <c r="T255" s="195"/>
    </row>
    <row r="256">
      <c r="A256" s="195"/>
      <c r="B256" s="195"/>
      <c r="C256" s="195"/>
      <c r="D256" s="195"/>
      <c r="E256" s="195"/>
      <c r="F256" s="195"/>
      <c r="G256" s="195"/>
      <c r="H256" s="195"/>
      <c r="I256" s="195"/>
      <c r="J256" s="195"/>
      <c r="K256" s="195"/>
      <c r="L256" s="348"/>
      <c r="M256" s="195"/>
      <c r="N256" s="195"/>
      <c r="O256" s="195"/>
      <c r="P256" s="195"/>
      <c r="Q256" s="195"/>
      <c r="R256" s="195"/>
      <c r="S256" s="195"/>
      <c r="T256" s="195"/>
    </row>
    <row r="257">
      <c r="A257" s="195"/>
      <c r="B257" s="195"/>
      <c r="C257" s="195"/>
      <c r="D257" s="195"/>
      <c r="E257" s="195"/>
      <c r="F257" s="195"/>
      <c r="G257" s="195"/>
      <c r="H257" s="195"/>
      <c r="I257" s="195"/>
      <c r="J257" s="195"/>
      <c r="K257" s="195"/>
      <c r="L257" s="348"/>
      <c r="M257" s="195"/>
      <c r="N257" s="195"/>
      <c r="O257" s="195"/>
      <c r="P257" s="195"/>
      <c r="Q257" s="195"/>
      <c r="R257" s="195"/>
      <c r="S257" s="195"/>
      <c r="T257" s="195"/>
    </row>
    <row r="258">
      <c r="A258" s="195"/>
      <c r="B258" s="195"/>
      <c r="C258" s="195"/>
      <c r="D258" s="195"/>
      <c r="E258" s="195"/>
      <c r="F258" s="195"/>
      <c r="G258" s="195"/>
      <c r="H258" s="195"/>
      <c r="I258" s="195"/>
      <c r="J258" s="195"/>
      <c r="K258" s="195"/>
      <c r="L258" s="348"/>
      <c r="M258" s="195"/>
      <c r="N258" s="195"/>
      <c r="O258" s="195"/>
      <c r="P258" s="195"/>
      <c r="Q258" s="195"/>
      <c r="R258" s="195"/>
      <c r="S258" s="195"/>
      <c r="T258" s="195"/>
    </row>
    <row r="259">
      <c r="A259" s="195"/>
      <c r="B259" s="195"/>
      <c r="C259" s="195"/>
      <c r="D259" s="195"/>
      <c r="E259" s="195"/>
      <c r="F259" s="195"/>
      <c r="G259" s="195"/>
      <c r="H259" s="195"/>
      <c r="I259" s="195"/>
      <c r="J259" s="195"/>
      <c r="K259" s="195"/>
      <c r="L259" s="348"/>
      <c r="M259" s="195"/>
      <c r="N259" s="195"/>
      <c r="O259" s="195"/>
      <c r="P259" s="195"/>
      <c r="Q259" s="195"/>
      <c r="R259" s="195"/>
      <c r="S259" s="195"/>
      <c r="T259" s="195"/>
    </row>
    <row r="260">
      <c r="A260" s="195"/>
      <c r="B260" s="195"/>
      <c r="C260" s="195"/>
      <c r="D260" s="195"/>
      <c r="E260" s="195"/>
      <c r="F260" s="195"/>
      <c r="G260" s="195"/>
      <c r="H260" s="195"/>
      <c r="I260" s="195"/>
      <c r="J260" s="195"/>
      <c r="K260" s="195"/>
      <c r="L260" s="348"/>
      <c r="M260" s="195"/>
      <c r="N260" s="195"/>
      <c r="O260" s="195"/>
      <c r="P260" s="195"/>
      <c r="Q260" s="195"/>
      <c r="R260" s="195"/>
      <c r="S260" s="195"/>
      <c r="T260" s="195"/>
    </row>
    <row r="261">
      <c r="A261" s="195"/>
      <c r="B261" s="195"/>
      <c r="C261" s="195"/>
      <c r="D261" s="195"/>
      <c r="E261" s="195"/>
      <c r="F261" s="195"/>
      <c r="G261" s="195"/>
      <c r="H261" s="195"/>
      <c r="I261" s="195"/>
      <c r="J261" s="195"/>
      <c r="K261" s="195"/>
      <c r="L261" s="348"/>
      <c r="M261" s="195"/>
      <c r="N261" s="195"/>
      <c r="O261" s="195"/>
      <c r="P261" s="195"/>
      <c r="Q261" s="195"/>
      <c r="R261" s="195"/>
      <c r="S261" s="195"/>
      <c r="T261" s="195"/>
    </row>
  </sheetData>
  <mergeCells count="74">
    <mergeCell ref="A1:L3"/>
    <mergeCell ref="A4:L4"/>
    <mergeCell ref="A5:L5"/>
    <mergeCell ref="A6:L6"/>
    <mergeCell ref="A7:L7"/>
    <mergeCell ref="A8:L8"/>
    <mergeCell ref="A9:L9"/>
    <mergeCell ref="B10:L10"/>
    <mergeCell ref="B11:L11"/>
    <mergeCell ref="A13:A16"/>
    <mergeCell ref="B13:B16"/>
    <mergeCell ref="C13:C16"/>
    <mergeCell ref="D13:D16"/>
    <mergeCell ref="B18:L18"/>
    <mergeCell ref="A20:A23"/>
    <mergeCell ref="B20:B23"/>
    <mergeCell ref="C20:C23"/>
    <mergeCell ref="D20:D23"/>
    <mergeCell ref="B26:L26"/>
    <mergeCell ref="A28:A31"/>
    <mergeCell ref="B28:B31"/>
    <mergeCell ref="C28:C31"/>
    <mergeCell ref="D28:D31"/>
    <mergeCell ref="B33:L33"/>
    <mergeCell ref="B34:L34"/>
    <mergeCell ref="F35:G35"/>
    <mergeCell ref="F36:G36"/>
    <mergeCell ref="H36:I36"/>
    <mergeCell ref="B39:L39"/>
    <mergeCell ref="F40:G40"/>
    <mergeCell ref="F41:G41"/>
    <mergeCell ref="H41:I41"/>
    <mergeCell ref="B44:L44"/>
    <mergeCell ref="B45:L45"/>
    <mergeCell ref="A47:A50"/>
    <mergeCell ref="B47:B50"/>
    <mergeCell ref="C47:C50"/>
    <mergeCell ref="D47:D50"/>
    <mergeCell ref="B53:L53"/>
    <mergeCell ref="B54:L54"/>
    <mergeCell ref="A56:A59"/>
    <mergeCell ref="B56:B59"/>
    <mergeCell ref="C56:C59"/>
    <mergeCell ref="D56:D59"/>
    <mergeCell ref="A62:F62"/>
    <mergeCell ref="G62:L62"/>
    <mergeCell ref="B64:L64"/>
    <mergeCell ref="D65:F65"/>
    <mergeCell ref="A66:A67"/>
    <mergeCell ref="D66:F66"/>
    <mergeCell ref="D67:F67"/>
    <mergeCell ref="B70:L70"/>
    <mergeCell ref="F71:G71"/>
    <mergeCell ref="A72:A78"/>
    <mergeCell ref="F72:G72"/>
    <mergeCell ref="F73:G73"/>
    <mergeCell ref="F74:G74"/>
    <mergeCell ref="F75:G75"/>
    <mergeCell ref="F76:G76"/>
    <mergeCell ref="F77:G77"/>
    <mergeCell ref="F78:G78"/>
    <mergeCell ref="B81:L81"/>
    <mergeCell ref="F82:G82"/>
    <mergeCell ref="F83:G83"/>
    <mergeCell ref="B86:L86"/>
    <mergeCell ref="F87:G87"/>
    <mergeCell ref="F88:G88"/>
    <mergeCell ref="B91:L91"/>
    <mergeCell ref="A93:A95"/>
    <mergeCell ref="B98:L98"/>
    <mergeCell ref="A100:A103"/>
    <mergeCell ref="F101:G101"/>
    <mergeCell ref="F102:G102"/>
    <mergeCell ref="F103:G103"/>
  </mergeCells>
  <printOptions headings="0" gridLines="0"/>
  <pageMargins left="0.51181102362204722" right="0.51181102362204722" top="0.78740157480314954" bottom="0.78740157480314954" header="0" footer="0"/>
  <pageSetup paperSize="9" scale="42" fitToWidth="1" fitToHeight="0" pageOrder="downThenOver" orientation="landscape" usePrinterDefaults="1" blackAndWhite="0" draft="0" cellComments="none" useFirstPageNumber="0" errors="displayed" horizontalDpi="300" verticalDpi="300" copies="1"/>
  <headerFooter/>
  <rowBreaks count="2" manualBreakCount="2">
    <brk id="59" man="1" max="11" min="0" pt="1"/>
    <brk id="118" man="1" max="11" min="0" pt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5"/>
    <outlinePr applyStyles="0" summaryBelow="1" summaryRight="1" showOutlineSymbols="1"/>
    <pageSetUpPr autoPageBreaks="1" fitToPage="1"/>
  </sheetPr>
  <sheetViews>
    <sheetView view="pageBreakPreview" topLeftCell="A15" zoomScale="85" workbookViewId="0">
      <selection activeCell="H15" activeCellId="0" sqref="H15"/>
    </sheetView>
  </sheetViews>
  <sheetFormatPr defaultRowHeight="14.25"/>
  <cols>
    <col customWidth="1" min="1" max="1" style="184" width="17.42578125"/>
    <col customWidth="1" min="2" max="2" style="184" width="49"/>
    <col customWidth="1" min="3" max="3" style="184" width="10.28515625"/>
    <col min="4" max="5" style="184" width="9.140625"/>
    <col customWidth="1" min="6" max="6" style="184" width="39.5703125"/>
    <col min="7" max="16384" style="184" width="9.140625"/>
  </cols>
  <sheetData>
    <row r="1" ht="15.75">
      <c r="A1" s="349"/>
      <c r="B1" s="350" t="s">
        <v>572</v>
      </c>
      <c r="C1" s="350"/>
      <c r="D1" s="350"/>
      <c r="E1" s="350"/>
      <c r="F1" s="351"/>
    </row>
    <row r="2">
      <c r="A2" s="352"/>
      <c r="B2" s="353"/>
      <c r="C2" s="353"/>
      <c r="D2" s="353"/>
      <c r="E2" s="353"/>
      <c r="F2" s="354"/>
    </row>
    <row r="3">
      <c r="A3" s="352"/>
      <c r="B3" s="353" t="s">
        <v>573</v>
      </c>
      <c r="C3" s="353"/>
      <c r="D3" s="353"/>
      <c r="E3" s="353"/>
      <c r="F3" s="354"/>
    </row>
    <row r="4">
      <c r="A4" s="352"/>
      <c r="B4" s="353"/>
      <c r="C4" s="353"/>
      <c r="D4" s="353"/>
      <c r="E4" s="353"/>
      <c r="F4" s="354"/>
    </row>
    <row r="5" ht="17.25">
      <c r="A5" s="355" t="s">
        <v>500</v>
      </c>
      <c r="B5" s="201"/>
      <c r="C5" s="201"/>
      <c r="D5" s="201"/>
      <c r="E5" s="201"/>
      <c r="F5" s="356"/>
      <c r="G5" s="357"/>
      <c r="H5" s="357"/>
      <c r="I5" s="357"/>
      <c r="J5" s="357"/>
      <c r="K5" s="357"/>
      <c r="L5" s="357"/>
      <c r="M5" s="184"/>
      <c r="N5" s="184"/>
    </row>
    <row r="6" ht="17.25">
      <c r="A6" s="358" t="s">
        <v>501</v>
      </c>
      <c r="B6" s="202"/>
      <c r="C6" s="202"/>
      <c r="D6" s="202"/>
      <c r="E6" s="202"/>
      <c r="F6" s="359"/>
      <c r="G6" s="360"/>
      <c r="H6" s="360"/>
      <c r="I6" s="360"/>
      <c r="J6" s="360"/>
      <c r="K6" s="360"/>
      <c r="L6" s="360"/>
      <c r="M6" s="184"/>
      <c r="N6" s="184"/>
    </row>
    <row r="7" ht="17.25">
      <c r="A7" s="358" t="s">
        <v>502</v>
      </c>
      <c r="B7" s="202"/>
      <c r="C7" s="202"/>
      <c r="D7" s="202"/>
      <c r="E7" s="202"/>
      <c r="F7" s="359"/>
      <c r="G7" s="360"/>
      <c r="H7" s="360"/>
      <c r="I7" s="360"/>
      <c r="J7" s="360"/>
      <c r="K7" s="360"/>
      <c r="L7" s="360"/>
      <c r="M7" s="184"/>
      <c r="N7" s="184"/>
    </row>
    <row r="8" ht="17.25">
      <c r="A8" s="361" t="s">
        <v>503</v>
      </c>
      <c r="B8" s="205"/>
      <c r="C8" s="205"/>
      <c r="D8" s="205"/>
      <c r="E8" s="205"/>
      <c r="F8" s="362"/>
      <c r="G8" s="363"/>
      <c r="H8" s="363"/>
      <c r="I8" s="363"/>
      <c r="J8" s="363"/>
      <c r="K8" s="363"/>
      <c r="L8" s="363"/>
      <c r="M8" s="184"/>
      <c r="N8" s="184"/>
    </row>
    <row r="9" ht="16.5" customHeight="1">
      <c r="A9" s="364"/>
      <c r="B9" s="365"/>
      <c r="C9" s="365"/>
      <c r="D9" s="365"/>
      <c r="E9" s="365"/>
      <c r="F9" s="366"/>
      <c r="G9" s="184"/>
      <c r="H9" s="184"/>
      <c r="I9" s="184"/>
      <c r="J9" s="184"/>
      <c r="K9" s="184"/>
      <c r="L9" s="184"/>
      <c r="M9" s="184"/>
      <c r="N9" s="184"/>
    </row>
    <row r="10" ht="198" customHeight="1">
      <c r="A10" s="364"/>
      <c r="B10" s="365"/>
      <c r="C10" s="365"/>
      <c r="D10" s="365"/>
      <c r="E10" s="365"/>
      <c r="F10" s="366"/>
      <c r="G10" s="184"/>
      <c r="H10" s="184"/>
      <c r="I10" s="184"/>
      <c r="J10" s="184"/>
      <c r="K10" s="184"/>
      <c r="L10" s="184"/>
      <c r="M10" s="184"/>
      <c r="N10" s="184"/>
    </row>
    <row r="11" ht="0.75" customHeight="1">
      <c r="A11" s="367"/>
      <c r="B11" s="368">
        <v>6</v>
      </c>
      <c r="C11" s="368"/>
      <c r="D11" s="368"/>
      <c r="E11" s="368"/>
      <c r="F11" s="369"/>
    </row>
    <row r="12" ht="27" customHeight="1">
      <c r="A12" s="370" t="s">
        <v>574</v>
      </c>
      <c r="B12" s="371"/>
      <c r="C12" s="371" t="s">
        <v>574</v>
      </c>
      <c r="D12" s="371"/>
      <c r="E12" s="371"/>
      <c r="F12" s="372"/>
    </row>
    <row r="13" ht="207" customHeight="1">
      <c r="A13" s="373"/>
      <c r="B13" s="374"/>
      <c r="C13" s="375"/>
      <c r="D13" s="376"/>
      <c r="E13" s="376"/>
      <c r="F13" s="377"/>
    </row>
    <row r="14" ht="27" customHeight="1">
      <c r="A14" s="373" t="s">
        <v>575</v>
      </c>
      <c r="B14" s="374"/>
      <c r="C14" s="375" t="s">
        <v>575</v>
      </c>
      <c r="D14" s="376"/>
      <c r="E14" s="376"/>
      <c r="F14" s="377"/>
    </row>
    <row r="15" ht="198" customHeight="1">
      <c r="A15" s="352"/>
      <c r="B15" s="378"/>
      <c r="C15" s="378"/>
      <c r="D15" s="378"/>
      <c r="E15" s="378"/>
      <c r="F15" s="379"/>
    </row>
    <row r="16" ht="26.25" customHeight="1">
      <c r="A16" s="370" t="s">
        <v>576</v>
      </c>
      <c r="B16" s="371"/>
      <c r="C16" s="371" t="s">
        <v>577</v>
      </c>
      <c r="D16" s="371"/>
      <c r="E16" s="371"/>
      <c r="F16" s="372"/>
    </row>
    <row r="17" ht="198" customHeight="1">
      <c r="A17" s="352"/>
      <c r="B17" s="378"/>
      <c r="C17" s="378"/>
      <c r="D17" s="378"/>
      <c r="E17" s="378"/>
      <c r="F17" s="379"/>
    </row>
    <row r="18" ht="24.75" customHeight="1">
      <c r="A18" s="370" t="s">
        <v>578</v>
      </c>
      <c r="B18" s="371"/>
      <c r="C18" s="371" t="s">
        <v>578</v>
      </c>
      <c r="D18" s="371"/>
      <c r="E18" s="371"/>
      <c r="F18" s="372"/>
    </row>
    <row r="19" ht="198" customHeight="1">
      <c r="A19" s="352"/>
      <c r="B19" s="378"/>
      <c r="C19" s="378"/>
      <c r="D19" s="378"/>
      <c r="E19" s="378"/>
      <c r="F19" s="379"/>
    </row>
    <row r="20" ht="30" customHeight="1">
      <c r="A20" s="370" t="s">
        <v>579</v>
      </c>
      <c r="B20" s="371"/>
      <c r="C20" s="371" t="s">
        <v>579</v>
      </c>
      <c r="D20" s="371"/>
      <c r="E20" s="371"/>
      <c r="F20" s="372"/>
    </row>
    <row r="21" ht="15.75" hidden="1">
      <c r="A21" s="352"/>
      <c r="B21" s="353" t="s">
        <v>580</v>
      </c>
      <c r="C21" s="353"/>
      <c r="D21" s="353"/>
      <c r="E21" s="353"/>
      <c r="F21" s="354"/>
    </row>
    <row r="22" hidden="1">
      <c r="A22" s="352"/>
      <c r="B22" s="353"/>
      <c r="C22" s="353"/>
      <c r="D22" s="353"/>
      <c r="E22" s="353"/>
      <c r="F22" s="354"/>
    </row>
    <row r="23" hidden="1">
      <c r="A23" s="352"/>
      <c r="B23" s="353" t="s">
        <v>581</v>
      </c>
      <c r="C23" s="353"/>
      <c r="D23" s="353"/>
      <c r="E23" s="353"/>
      <c r="F23" s="354"/>
    </row>
    <row r="24" hidden="1">
      <c r="A24" s="352"/>
      <c r="B24" s="353"/>
      <c r="C24" s="353"/>
      <c r="D24" s="353"/>
      <c r="E24" s="353"/>
      <c r="F24" s="354"/>
    </row>
    <row r="25" ht="15.75" hidden="1" customHeight="1">
      <c r="A25" s="380" t="s">
        <v>582</v>
      </c>
      <c r="B25" s="381" t="s">
        <v>583</v>
      </c>
      <c r="C25" s="381"/>
      <c r="D25" s="382" t="s">
        <v>584</v>
      </c>
      <c r="E25" s="382"/>
      <c r="F25" s="383"/>
    </row>
    <row r="26" ht="11.25" hidden="1" customHeight="1">
      <c r="A26" s="380"/>
      <c r="B26" s="381"/>
      <c r="C26" s="381"/>
      <c r="D26" s="382" t="s">
        <v>585</v>
      </c>
      <c r="E26" s="382"/>
      <c r="F26" s="383"/>
    </row>
    <row r="27" ht="198" hidden="1" customHeight="1">
      <c r="A27" s="352"/>
      <c r="B27" s="378"/>
      <c r="C27" s="378"/>
      <c r="D27" s="378"/>
      <c r="E27" s="378"/>
      <c r="F27" s="379"/>
    </row>
    <row r="28" ht="30" hidden="1" customHeight="1">
      <c r="A28" s="370" t="s">
        <v>586</v>
      </c>
      <c r="B28" s="371"/>
      <c r="C28" s="371" t="s">
        <v>586</v>
      </c>
      <c r="D28" s="371"/>
      <c r="E28" s="371"/>
      <c r="F28" s="372"/>
    </row>
    <row r="29" ht="198" hidden="1" customHeight="1">
      <c r="A29" s="352"/>
      <c r="B29" s="378"/>
      <c r="C29" s="378"/>
      <c r="D29" s="378"/>
      <c r="E29" s="378"/>
      <c r="F29" s="379"/>
    </row>
    <row r="30" ht="30" hidden="1" customHeight="1">
      <c r="A30" s="370" t="s">
        <v>586</v>
      </c>
      <c r="B30" s="371"/>
      <c r="C30" s="371" t="s">
        <v>587</v>
      </c>
      <c r="D30" s="371"/>
      <c r="E30" s="371"/>
      <c r="F30" s="372"/>
    </row>
    <row r="31" ht="198" hidden="1" customHeight="1">
      <c r="A31" s="352"/>
      <c r="B31" s="378"/>
      <c r="C31" s="378"/>
      <c r="D31" s="378"/>
      <c r="E31" s="378"/>
      <c r="F31" s="379"/>
    </row>
    <row r="32" ht="30" hidden="1" customHeight="1">
      <c r="A32" s="370" t="s">
        <v>588</v>
      </c>
      <c r="B32" s="371"/>
      <c r="C32" s="371" t="s">
        <v>589</v>
      </c>
      <c r="D32" s="371"/>
      <c r="E32" s="371"/>
      <c r="F32" s="372"/>
    </row>
    <row r="33" ht="15.75" hidden="1">
      <c r="A33" s="352"/>
      <c r="B33" s="353" t="s">
        <v>580</v>
      </c>
      <c r="C33" s="353"/>
      <c r="D33" s="353"/>
      <c r="E33" s="353"/>
      <c r="F33" s="354"/>
    </row>
    <row r="34" hidden="1">
      <c r="A34" s="352"/>
      <c r="B34" s="353"/>
      <c r="C34" s="353"/>
      <c r="D34" s="353"/>
      <c r="E34" s="353"/>
      <c r="F34" s="354"/>
    </row>
    <row r="35" hidden="1">
      <c r="A35" s="352"/>
      <c r="B35" s="353" t="s">
        <v>581</v>
      </c>
      <c r="C35" s="353"/>
      <c r="D35" s="353"/>
      <c r="E35" s="353"/>
      <c r="F35" s="354"/>
    </row>
    <row r="36" hidden="1">
      <c r="A36" s="352"/>
      <c r="B36" s="353"/>
      <c r="C36" s="353"/>
      <c r="D36" s="353"/>
      <c r="E36" s="353"/>
      <c r="F36" s="354"/>
    </row>
    <row r="37" ht="15.75" hidden="1" customHeight="1">
      <c r="A37" s="380" t="s">
        <v>582</v>
      </c>
      <c r="B37" s="384" t="s">
        <v>590</v>
      </c>
      <c r="C37" s="384"/>
      <c r="D37" s="382" t="s">
        <v>591</v>
      </c>
      <c r="E37" s="382"/>
      <c r="F37" s="383"/>
    </row>
    <row r="38" ht="11.25" hidden="1" customHeight="1">
      <c r="A38" s="380"/>
      <c r="B38" s="384"/>
      <c r="C38" s="384"/>
      <c r="D38" s="382" t="s">
        <v>592</v>
      </c>
      <c r="E38" s="382"/>
      <c r="F38" s="383"/>
    </row>
    <row r="39" ht="16.5" hidden="1" customHeight="1">
      <c r="A39" s="364"/>
      <c r="B39" s="365"/>
      <c r="C39" s="365"/>
      <c r="D39" s="365"/>
      <c r="E39" s="365"/>
      <c r="F39" s="366"/>
    </row>
    <row r="40" ht="198" hidden="1" customHeight="1">
      <c r="A40" s="364"/>
      <c r="B40" s="365"/>
      <c r="C40" s="365"/>
      <c r="D40" s="365"/>
      <c r="E40" s="365"/>
      <c r="F40" s="366"/>
    </row>
    <row r="41" ht="0.75" hidden="1" customHeight="1">
      <c r="A41" s="367"/>
      <c r="B41" s="368"/>
      <c r="C41" s="368"/>
      <c r="D41" s="368"/>
      <c r="E41" s="368"/>
      <c r="F41" s="369"/>
    </row>
    <row r="42" ht="27" hidden="1" customHeight="1">
      <c r="A42" s="370" t="s">
        <v>593</v>
      </c>
      <c r="B42" s="371"/>
      <c r="C42" s="371" t="s">
        <v>593</v>
      </c>
      <c r="D42" s="371"/>
      <c r="E42" s="371"/>
      <c r="F42" s="372"/>
    </row>
    <row r="43" ht="198" hidden="1" customHeight="1">
      <c r="A43" s="352"/>
      <c r="B43" s="378"/>
      <c r="C43" s="378"/>
      <c r="D43" s="378"/>
      <c r="E43" s="378"/>
      <c r="F43" s="379"/>
      <c r="G43" s="184"/>
    </row>
    <row r="44" ht="26.25" hidden="1" customHeight="1">
      <c r="A44" s="370" t="s">
        <v>594</v>
      </c>
      <c r="B44" s="371"/>
      <c r="C44" s="371" t="s">
        <v>594</v>
      </c>
      <c r="D44" s="371"/>
      <c r="E44" s="371"/>
      <c r="F44" s="372"/>
    </row>
    <row r="45" ht="198" hidden="1" customHeight="1">
      <c r="A45" s="352"/>
      <c r="B45" s="378"/>
      <c r="C45" s="378"/>
      <c r="D45" s="378"/>
      <c r="E45" s="378"/>
      <c r="F45" s="379"/>
    </row>
    <row r="46" ht="24.75" hidden="1" customHeight="1">
      <c r="A46" s="370" t="s">
        <v>595</v>
      </c>
      <c r="B46" s="371"/>
      <c r="C46" s="371" t="s">
        <v>595</v>
      </c>
      <c r="D46" s="371"/>
      <c r="E46" s="371"/>
      <c r="F46" s="372"/>
    </row>
    <row r="47" ht="13.5" customHeight="1">
      <c r="A47" s="385"/>
      <c r="B47" s="386"/>
      <c r="C47" s="386"/>
      <c r="D47" s="386"/>
      <c r="E47" s="386"/>
      <c r="F47" s="387"/>
    </row>
    <row r="48" s="388" customFormat="1" ht="105" customHeight="1">
      <c r="A48" s="389" t="s">
        <v>467</v>
      </c>
      <c r="B48" s="389"/>
      <c r="C48" s="390" t="s">
        <v>468</v>
      </c>
      <c r="D48" s="390"/>
      <c r="E48" s="390"/>
      <c r="F48" s="390"/>
      <c r="G48" s="391"/>
    </row>
    <row r="49" s="388" customFormat="1" ht="16.5" customHeight="1"/>
    <row r="50" s="388" customFormat="1" ht="16.5" customHeight="1"/>
    <row r="51" s="388" customFormat="1" ht="16.5" customHeight="1"/>
    <row r="52" s="388" customFormat="1" ht="16.5" customHeight="1"/>
    <row r="53" s="388" customFormat="1" ht="16.5" customHeight="1"/>
    <row r="54" s="388" customFormat="1" ht="16.5" customHeight="1"/>
    <row r="55" s="388" customFormat="1" ht="16.5" customHeight="1"/>
    <row r="56" s="388" customFormat="1" ht="16.5" customHeight="1"/>
    <row r="57" s="388" customFormat="1" ht="16.5" customHeight="1"/>
    <row r="58" s="388" customFormat="1" ht="16.5" customHeight="1"/>
    <row r="59" s="388" customFormat="1" ht="16.5" customHeight="1"/>
    <row r="60" s="388" customFormat="1" ht="16.5" customHeight="1"/>
    <row r="61" s="388" customFormat="1" ht="16.5" customHeight="1"/>
    <row r="62" s="388" customFormat="1" ht="16.5" customHeight="1"/>
    <row r="63" s="388" customFormat="1" ht="16.5" customHeight="1"/>
    <row r="64" s="388" customFormat="1" ht="16.5" customHeight="1"/>
    <row r="65" s="388" customFormat="1" ht="16.5" customHeight="1"/>
    <row r="66" s="388" customFormat="1" ht="16.5" customHeight="1"/>
    <row r="67" s="388" customFormat="1" ht="16.5" customHeight="1"/>
    <row r="68" s="388" customFormat="1" ht="16.5" customHeight="1"/>
    <row r="69" s="388" customFormat="1" ht="16.5" customHeight="1"/>
    <row r="70" s="388" customFormat="1" ht="16.5" customHeight="1"/>
    <row r="71" s="388" customFormat="1" ht="16.5" customHeight="1"/>
    <row r="72" s="388" customFormat="1" ht="16.5" customHeight="1"/>
    <row r="73" s="388" customFormat="1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</sheetData>
  <mergeCells count="68">
    <mergeCell ref="A1:A4"/>
    <mergeCell ref="B1:F2"/>
    <mergeCell ref="B3:F4"/>
    <mergeCell ref="A5:F5"/>
    <mergeCell ref="A6:F6"/>
    <mergeCell ref="A7:F7"/>
    <mergeCell ref="A8:F8"/>
    <mergeCell ref="A9:B10"/>
    <mergeCell ref="C9:F10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C20:F20"/>
    <mergeCell ref="A21:A24"/>
    <mergeCell ref="B21:F22"/>
    <mergeCell ref="B23:F24"/>
    <mergeCell ref="A25:A26"/>
    <mergeCell ref="B25:C26"/>
    <mergeCell ref="D25:F25"/>
    <mergeCell ref="D26:F26"/>
    <mergeCell ref="A27:B27"/>
    <mergeCell ref="C27:F27"/>
    <mergeCell ref="A28:B28"/>
    <mergeCell ref="C28:F28"/>
    <mergeCell ref="A29:B29"/>
    <mergeCell ref="C29:F29"/>
    <mergeCell ref="A30:B30"/>
    <mergeCell ref="C30:F30"/>
    <mergeCell ref="A31:B31"/>
    <mergeCell ref="C31:F31"/>
    <mergeCell ref="A32:B32"/>
    <mergeCell ref="C32:F32"/>
    <mergeCell ref="A33:A36"/>
    <mergeCell ref="B33:F34"/>
    <mergeCell ref="B35:F36"/>
    <mergeCell ref="A37:A38"/>
    <mergeCell ref="B37:C38"/>
    <mergeCell ref="D37:F37"/>
    <mergeCell ref="D38:F38"/>
    <mergeCell ref="A39:B40"/>
    <mergeCell ref="C39:F40"/>
    <mergeCell ref="A42:B42"/>
    <mergeCell ref="C42:F42"/>
    <mergeCell ref="A43:B43"/>
    <mergeCell ref="C43:F43"/>
    <mergeCell ref="A44:B44"/>
    <mergeCell ref="C44:F44"/>
    <mergeCell ref="A45:B45"/>
    <mergeCell ref="C45:F45"/>
    <mergeCell ref="A46:B46"/>
    <mergeCell ref="C46:F46"/>
    <mergeCell ref="A47:F47"/>
    <mergeCell ref="A48:B48"/>
    <mergeCell ref="C48:F48"/>
  </mergeCells>
  <printOptions headings="0" gridLines="0"/>
  <pageMargins left="0.51181102362204722" right="0.51181102362204722" top="0.78740157480314954" bottom="0.78740157480314954" header="0.31496062992125984" footer="0.31496062992125984"/>
  <pageSetup paperSize="9" scale="71" fitToWidth="1" fitToHeight="0" pageOrder="downThenOver" orientation="portrait" usePrinterDefaults="1" blackAndWhite="0" draft="0" cellComments="none" useFirstPageNumber="0" errors="displayed" horizontalDpi="360" verticalDpi="360" copies="1"/>
  <headerFooter/>
  <rowBreaks count="2" manualBreakCount="2">
    <brk id="16" man="1" max="5" min="0"/>
    <brk id="48" man="1" max="5" min="0" pt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kelly Paz de Oliveira</dc:creator>
  <cp:revision>3</cp:revision>
  <dcterms:created xsi:type="dcterms:W3CDTF">2017-06-27T13:09:25Z</dcterms:created>
  <dcterms:modified xsi:type="dcterms:W3CDTF">2026-05-12T12:24:27Z</dcterms:modified>
</cp:coreProperties>
</file>