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worksheets/sheet9.xml" ContentType="application/vnd.openxmlformats-officedocument.spreadsheetml.worksheet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charts/chart2.xml" ContentType="application/vnd.openxmlformats-officedocument.drawingml.chart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worksheets/sheet10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2"/>
  </bookViews>
  <sheets>
    <sheet name="BM - 01" sheetId="1" state="hidden" r:id="rId1"/>
    <sheet name="BM - 02" sheetId="2" state="hidden" r:id="rId2"/>
    <sheet name="BM - 001" sheetId="3" state="visible" r:id="rId3"/>
    <sheet name="MC" sheetId="4" state="visible" r:id="rId4"/>
    <sheet name="Planilha2" sheetId="5" state="hidden" r:id="rId5"/>
    <sheet name="BMs_Acum" sheetId="6" state="hidden" r:id="rId6"/>
    <sheet name="BMs_Cronograma" sheetId="7" state="hidden" r:id="rId7"/>
    <sheet name="Avanço_FISICOxFINANCEIRO" sheetId="8" state="hidden" r:id="rId8"/>
    <sheet name="FOTOS" sheetId="9" state="hidden" r:id="rId9"/>
    <sheet name="CROQUI" sheetId="10" state="hidden" r:id="rId10"/>
  </sheets>
  <definedNames>
    <definedName name="__xlnm__FilterDatabase" localSheetId="0">'BM - 01'!$A$5:$O$209</definedName>
    <definedName name="__xlnm_Print_Area" localSheetId="0">'BM - 01'!$A$1:$O$209</definedName>
    <definedName name="__xlnm_Print_Titles" localSheetId="0">'BM - 01'!$4:$5</definedName>
    <definedName name="_FilterDatabase_0" localSheetId="0">'BM - 01'!$D$5:$N$209</definedName>
    <definedName name="_xlnm._FilterDatabase" localSheetId="0" hidden="1">'BM - 01'!$A$5:$O$28</definedName>
    <definedName name="_xlnm.Print_Area" localSheetId="0">'BM - 01'!$A$1:$O$89</definedName>
    <definedName name="Excel_BuiltIn__FilterDatabase" localSheetId="0">'BM - 01'!$A$5:$O$209</definedName>
    <definedName name="Excel_BuiltIn_Print_Area" localSheetId="0">'BM - 01'!$A$1:$O$209</definedName>
    <definedName name="Excel_BuiltIn_Print_Titles" localSheetId="0">'BM - 01'!$4:$5</definedName>
    <definedName name="Print_Titles" localSheetId="0">'BM - 01'!$4:$5</definedName>
    <definedName name="__xlnm__FilterDatabase" localSheetId="1">'BM - 02'!$A$5:$O$209</definedName>
    <definedName name="__xlnm_Print_Area" localSheetId="1">'BM - 02'!$A$1:$O$209</definedName>
    <definedName name="__xlnm_Print_Titles" localSheetId="1">'BM - 02'!$4:$5</definedName>
    <definedName name="_FilterDatabase_0" localSheetId="1">'BM - 02'!$D$5:$N$209</definedName>
    <definedName name="_xlnm._FilterDatabase" localSheetId="1" hidden="1">'BM - 02'!$A$5:$O$28</definedName>
    <definedName name="_xlnm.Print_Area" localSheetId="1">'BM - 02'!$A$1:$O$89</definedName>
    <definedName name="Excel_BuiltIn__FilterDatabase" localSheetId="1">'BM - 02'!$A$5:$O$209</definedName>
    <definedName name="Excel_BuiltIn_Print_Area" localSheetId="1">'BM - 02'!$A$1:$O$209</definedName>
    <definedName name="Excel_BuiltIn_Print_Titles" localSheetId="1">'BM - 02'!$4:$5</definedName>
    <definedName name="Print_Titles" localSheetId="1">'BM - 02'!$4:$5</definedName>
    <definedName name="__xlnm__FilterDatabase" localSheetId="2">'BM - 001'!$A$5:$O$271</definedName>
    <definedName name="__xlnm_Print_Area" localSheetId="2">'BM - 001'!$A$1:$O$271</definedName>
    <definedName name="__xlnm_Print_Titles" localSheetId="2">'BM - 001'!$4:$5</definedName>
    <definedName name="_FilterDatabase_0" localSheetId="2">'BM - 001'!$D$5:$N$271</definedName>
    <definedName name="_xlnm._FilterDatabase" localSheetId="2" hidden="1">'BM - 001'!$A$5:$O$151</definedName>
    <definedName name="_xlnm.Print_Area" localSheetId="2">'BM - 001'!$A$1:$O$151</definedName>
    <definedName name="Excel_BuiltIn__FilterDatabase" localSheetId="2">'BM - 001'!$A$5:$O$271</definedName>
    <definedName name="Excel_BuiltIn_Print_Area" localSheetId="2">'BM - 001'!$A$1:$O$271</definedName>
    <definedName name="Excel_BuiltIn_Print_Titles" localSheetId="2">'BM - 001'!$4:$5</definedName>
    <definedName name="Print_Titles" localSheetId="2" hidden="0">'BM - 001'!$4:$5</definedName>
    <definedName name="_xlnm._FilterDatabase" localSheetId="3" hidden="1">MC!$A$1:$U$169</definedName>
    <definedName name="_xlnm.Print_Area" localSheetId="3">MC!$A$1:$T$589</definedName>
    <definedName name="Print_Titles" localSheetId="3" hidden="0">MC!$1:$5</definedName>
    <definedName name="_xlnm.Print_Area" localSheetId="4">Planilha2!$A$1:$P$49</definedName>
    <definedName name="__xlnm__FilterDatabase" localSheetId="5">BMs_Acum!$A$5:$X$450</definedName>
    <definedName name="__xlnm_Print_Area" localSheetId="5">BMs_Acum!$A$1:$X$450</definedName>
    <definedName name="__xlnm_Print_Titles" localSheetId="5">BMs_Acum!$4:$5</definedName>
    <definedName name="_FilterDatabase_0" localSheetId="5">BMs_Acum!$D$5:$W$450</definedName>
    <definedName name="_xlnm._FilterDatabase" localSheetId="5" hidden="1">BMs_Acum!$A$5:$X$260</definedName>
    <definedName name="_xlnm.Print_Area" localSheetId="5">BMs_Acum!$A$1:$X$260</definedName>
    <definedName name="Excel_BuiltIn__FilterDatabase" localSheetId="5">BMs_Acum!$A$5:$X$450</definedName>
    <definedName name="Excel_BuiltIn_Print_Area" localSheetId="5">BMs_Acum!$A$1:$X$450</definedName>
    <definedName name="Excel_BuiltIn_Print_Titles" localSheetId="5">BMs_Acum!$4:$5</definedName>
    <definedName name="Print_Titles" localSheetId="5">BMs_Acum!$4:$5</definedName>
    <definedName name="__xlnm__FilterDatabase" localSheetId="6">BMs_Cronograma!$A$5:$X$450</definedName>
    <definedName name="__xlnm_Print_Area" localSheetId="6">BMs_Cronograma!$A$1:$X$450</definedName>
    <definedName name="__xlnm_Print_Titles" localSheetId="6">BMs_Cronograma!$4:$5</definedName>
    <definedName name="_FilterDatabase_0" localSheetId="6">BMs_Cronograma!$D$5:$W$450</definedName>
    <definedName name="_xlnm._FilterDatabase" localSheetId="6" hidden="1">BMs_Cronograma!$A$5:$X$260</definedName>
    <definedName name="_xlnm.Print_Area" localSheetId="6">BMs_Cronograma!$A$1:$X$260</definedName>
    <definedName name="Excel_BuiltIn__FilterDatabase" localSheetId="6">BMs_Cronograma!$A$5:$X$450</definedName>
    <definedName name="Excel_BuiltIn_Print_Area" localSheetId="6">BMs_Cronograma!$A$1:$X$450</definedName>
    <definedName name="Excel_BuiltIn_Print_Titles" localSheetId="6">BMs_Cronograma!$4:$5</definedName>
    <definedName name="Print_Titles" localSheetId="6">BMs_Cronograma!$4:$5</definedName>
    <definedName name="__xlnm__FilterDatabase" localSheetId="7">Avanço_FISICOxFINANCEIRO!$A$4:$I$186</definedName>
    <definedName name="__xlnm_Print_Area" localSheetId="7">Avanço_FISICOxFINANCEIRO!$A$1:$I$186</definedName>
    <definedName name="__xlnm_Print_Titles" localSheetId="7">NA()</definedName>
    <definedName name="_FilterDatabase_0" localSheetId="7">Avanço_FISICOxFINANCEIRO!$B$4:$I$186</definedName>
    <definedName name="_xlnm.Print_Area" localSheetId="7">Avanço_FISICOxFINANCEIRO!$A$1:$I$92</definedName>
    <definedName name="Excel_BuiltIn__FilterDatabase" localSheetId="7">Avanço_FISICOxFINANCEIRO!$A$4:$I$186</definedName>
    <definedName name="Excel_BuiltIn_Print_Area" localSheetId="7">Avanço_FISICOxFINANCEIRO!$A$1:$I$186</definedName>
    <definedName name="Excel_BuiltIn_Print_Titles" localSheetId="7">NA()</definedName>
    <definedName name="Print_Titles" localSheetId="7">Avanço_FISICOxFINANCEIRO!$4:$4</definedName>
    <definedName name="_xlnm.Print_Area" localSheetId="8">FOTOS!$B$1:$J$90</definedName>
    <definedName name="Excel_BuiltIn_Print_Area" localSheetId="8">FOTOS!$B$1:$J$174</definedName>
    <definedName name="_xlnm.Print_Area" localSheetId="9">CROQUI!$B$1:$J$48</definedName>
    <definedName name="Excel_BuiltIn_Print_Area" localSheetId="9">CROQUI!$B$1:$J$174</definedName>
    <definedName name="_xlnm._FilterDatabase" localSheetId="0" hidden="1">'BM - 01'!$A$5:$O$28</definedName>
    <definedName name="_xlnm._FilterDatabase" localSheetId="1" hidden="1">'BM - 02'!$A$5:$O$28</definedName>
    <definedName name="_xlnm._FilterDatabase" localSheetId="2" hidden="1">'BM - 001'!$A$5:$O$151</definedName>
    <definedName name="_xlnm._FilterDatabase" localSheetId="3" hidden="1">MC!$A$1:$U$169</definedName>
    <definedName name="_xlnm._FilterDatabase" localSheetId="5" hidden="1">BMs_Acum!$A$5:$X$260</definedName>
    <definedName name="_xlnm._FilterDatabase" localSheetId="6" hidden="1">BMs_Cronograma!$A$5:$X$260</definedName>
  </definedNames>
  <calcPr/>
</workbook>
</file>

<file path=xl/sharedStrings.xml><?xml version="1.0" encoding="utf-8"?>
<sst xmlns="http://schemas.openxmlformats.org/spreadsheetml/2006/main" count="1018" uniqueCount="1018">
  <si>
    <t xml:space="preserve">COMPLEMENTAÇÃO PARA A CONCLUSÃO DA CONSTRUÇÃO DA BARRAGEM DE CAPTAÇÃO NO RIACHO GUARAREMA. </t>
  </si>
  <si>
    <t xml:space="preserve">BOLETIM DE MEDIÇÃO</t>
  </si>
  <si>
    <t xml:space="preserve">    CONTRATO Nº: </t>
  </si>
  <si>
    <t>07/2026</t>
  </si>
  <si>
    <t xml:space="preserve">ORDEM DE SERVIÇO: 00191/2026  </t>
  </si>
  <si>
    <t xml:space="preserve">DATA CONTR.</t>
  </si>
  <si>
    <t>Período:</t>
  </si>
  <si>
    <t xml:space="preserve">03/02/2026 a 31/03/2026</t>
  </si>
  <si>
    <t>INICIO:</t>
  </si>
  <si>
    <t xml:space="preserve">TERM. PREV.:</t>
  </si>
  <si>
    <t>ITEM</t>
  </si>
  <si>
    <t>DESCRIÇÃO</t>
  </si>
  <si>
    <t>UN</t>
  </si>
  <si>
    <t>Quantidades</t>
  </si>
  <si>
    <t xml:space="preserve">Valores ( R$ )</t>
  </si>
  <si>
    <t xml:space="preserve"> % med acum </t>
  </si>
  <si>
    <t xml:space="preserve">Contratada atualizada</t>
  </si>
  <si>
    <t xml:space="preserve">Acumulada Anterior</t>
  </si>
  <si>
    <t xml:space="preserve">No Período</t>
  </si>
  <si>
    <t xml:space="preserve">Acumulada Atual</t>
  </si>
  <si>
    <t xml:space="preserve">Saldo à Medir</t>
  </si>
  <si>
    <r>
      <rPr>
        <b/>
        <sz val="13"/>
        <rFont val="Arial"/>
      </rPr>
      <t xml:space="preserve">Preço Unitário</t>
    </r>
    <r>
      <rPr>
        <b/>
        <sz val="10"/>
        <rFont val="Arial"/>
      </rPr>
      <t xml:space="preserve"> (R$)</t>
    </r>
  </si>
  <si>
    <t>001</t>
  </si>
  <si>
    <t xml:space="preserve">SERVIÇOS PRELIMINARES</t>
  </si>
  <si>
    <t/>
  </si>
  <si>
    <t xml:space="preserve">BM 01</t>
  </si>
  <si>
    <t>001.001</t>
  </si>
  <si>
    <t xml:space="preserve">RECURSOS HUMANOS</t>
  </si>
  <si>
    <t>001.001.001</t>
  </si>
  <si>
    <t xml:space="preserve">ENGENHEIRO CIVIL DE OBRA JUNIOR COM ENCARGOS COMPLEMENTARES</t>
  </si>
  <si>
    <t>H</t>
  </si>
  <si>
    <t>001.001.002</t>
  </si>
  <si>
    <t xml:space="preserve">MESTRE DE OBRAS COM ENCARGOS COMPLEMENTARES</t>
  </si>
  <si>
    <t>001.002</t>
  </si>
  <si>
    <t xml:space="preserve">RECURSOS MATERIAIS</t>
  </si>
  <si>
    <t>001.002.001</t>
  </si>
  <si>
    <t xml:space="preserve">Veículo Novo, tipo pick-up 4x4, cabine dupla, motor dies el, inclusive combustível, sem motorista (rodagem média  mensal 5.000Km), manutenção, seguro e despesas com licen ciamento</t>
  </si>
  <si>
    <t>h</t>
  </si>
  <si>
    <t>002</t>
  </si>
  <si>
    <t xml:space="preserve">DRENAGEM </t>
  </si>
  <si>
    <t>002.001</t>
  </si>
  <si>
    <t xml:space="preserve">DRENAGEM PLUVIAL ETA</t>
  </si>
  <si>
    <t>002.001.001</t>
  </si>
  <si>
    <t xml:space="preserve">LOCAÇÃO DE REDE DE ÁGUA OU ESGOTO. AF_03/2024</t>
  </si>
  <si>
    <t>M</t>
  </si>
  <si>
    <t>002.001.002</t>
  </si>
  <si>
    <t xml:space="preserve">SINALIZAÇÃO DIURNA COM TELA TAPUME EM PVC - 10 USOS</t>
  </si>
  <si>
    <t>002.001.003</t>
  </si>
  <si>
    <t xml:space="preserve">ESCAVAÇÃO COM RETRO-ESCAVADEIRA DE PNEUS, DE VALAS, EM MATERIAL DE 2ª CATEGORIA ATÉ 1,50M DE PROFUNDIDADEESCAVAÇÃO COM RETRO-ESCAVADEIRA DE PNEUS, DE VALAS, EM MATERIAL DE 2ª CATEGORIA ATÉ 1,50M DE PROFUNDIDADE</t>
  </si>
  <si>
    <t>M3</t>
  </si>
  <si>
    <t>002.001.004</t>
  </si>
  <si>
    <t xml:space="preserve">ESCAVAÇÃO DE VALA A FRIO, EM MATERIAL DE 3ª CATEGORIA, COM PERFURATRIZ MANUAL E COMPRESSOR</t>
  </si>
  <si>
    <t>002.001.005</t>
  </si>
  <si>
    <t xml:space="preserve">REGULARIZAÇÃO MANUAL</t>
  </si>
  <si>
    <t>M2</t>
  </si>
  <si>
    <t>002.001.006</t>
  </si>
  <si>
    <t xml:space="preserve">ESCORAMENTO DE VALAS TIPO CONTÍNUO ESPECIAL</t>
  </si>
  <si>
    <t>002.001.007</t>
  </si>
  <si>
    <t xml:space="preserve">COLCHÃO DE AREIA</t>
  </si>
  <si>
    <t>002.001.008</t>
  </si>
  <si>
    <t xml:space="preserve">FORNECIMENTO E ASSENTAMENTO DE TUBO DE CONCRETO ARMADO CA2 D=0,60 M</t>
  </si>
  <si>
    <t>002.001.009</t>
  </si>
  <si>
    <t xml:space="preserve">REATERRO MANUAL DE VALAS OU ÁREAS, COMPACTADO MANUALMENTE A 95% DO PN, COM PLACA VIBRATÓRIAREATERRO MANUAL DE VALAS OU ÁREAS, COMPACTADO MANUALMENTE A 95% DO PN, COM PLACA VIBRATÓRIA</t>
  </si>
  <si>
    <t>002.001.010</t>
  </si>
  <si>
    <t xml:space="preserve">CAIXA DE PASSAGEM / POÇO DE VISITA EM CONCRETO ARMADO FCK=18 MPA, INCLUSIVE TAMPA, DIMENSÕES INTERNAS 1.00 X 1.00 X 1.50 M</t>
  </si>
  <si>
    <t>002.001.011</t>
  </si>
  <si>
    <t xml:space="preserve">PONTA DE ALA EM CONCRETO CICLÓPICO, PARA TUBOS DE CONCRETO (SIMPLES) D=0.40 À 0.60 M</t>
  </si>
  <si>
    <t>002.002</t>
  </si>
  <si>
    <t xml:space="preserve">ENTROCAMENTO REDE DE ABASTECIMENTO DN 400</t>
  </si>
  <si>
    <t>002.002.001</t>
  </si>
  <si>
    <t>002.002.001.001</t>
  </si>
  <si>
    <t>002.002.001.002</t>
  </si>
  <si>
    <t>002.002.001.003</t>
  </si>
  <si>
    <t xml:space="preserve">SINALIZAÇÃO DE VALAS COM PLACAS INDICATIVAS</t>
  </si>
  <si>
    <t>002.002.002</t>
  </si>
  <si>
    <t xml:space="preserve">REMOÇÃO DE PAVIMENTAÇÃO</t>
  </si>
  <si>
    <t>002.002.002.001</t>
  </si>
  <si>
    <t xml:space="preserve">DEMOLIÇÃO DE PAVIMENTAÇÃO (CAPA) ASFÁLTICA</t>
  </si>
  <si>
    <t>002.002.002.002</t>
  </si>
  <si>
    <t xml:space="preserve">CARGA MANUAL DE MATERIAL DE 1ª CATEGORIA</t>
  </si>
  <si>
    <t>002.002.002.003</t>
  </si>
  <si>
    <t xml:space="preserve">TRANSPORTE LOCAL COM CAMINHÃO BASCULANTE DE 10M³, EM RODOVIA NÃO PAVIMENTADA (CONSTRUÇÃO) DENSIDADE=1,5T/M³TRANSPORTE LOCAL COM CAMINHÃO BASCULANTE DE 10M³, EM RODOVIA NÃO PAVIMENTADA (CONSTRUÇÃO) DENSIDADE=1,5T/M³</t>
  </si>
  <si>
    <t>TKM</t>
  </si>
  <si>
    <t>002.002.002.004</t>
  </si>
  <si>
    <t xml:space="preserve">Descarte de resíduos da construção civil em área licenci ada</t>
  </si>
  <si>
    <t>t</t>
  </si>
  <si>
    <t>002.002.003</t>
  </si>
  <si>
    <t xml:space="preserve">ABERTURA DE VALAS</t>
  </si>
  <si>
    <t>002.002.003.001</t>
  </si>
  <si>
    <t xml:space="preserve">ESCAVAÇÃO MECANIZADA DE VALA COM PROF. ATÉ 1,5 M (MÉDIA MONTANTE E JUSANTE/UMA COMPOSIÇÃO POR TRECHO), RETROESCAV. (0,26 M3), LARG. MENOR QUE 0,8 M, EM SOLO DE 1A CATEGORIA, EM LOCAIS COM ALTO NÍVEL DE INTERFERÊNCIA. AF_09/2024</t>
  </si>
  <si>
    <t>002.002.003.002</t>
  </si>
  <si>
    <t>002.002.003.003</t>
  </si>
  <si>
    <t>002.002.004</t>
  </si>
  <si>
    <t xml:space="preserve">ASSENTAMENTO DE TUBOS</t>
  </si>
  <si>
    <t>002.002.004.001</t>
  </si>
  <si>
    <t xml:space="preserve">ASSENTAMENTO DE TUBOS EM FERRO FUNDIDO, JUNTA MECÂNICA, DIAM.= 400 MM</t>
  </si>
  <si>
    <t>002.002.005</t>
  </si>
  <si>
    <t xml:space="preserve">FECHAMENTO DE VALA</t>
  </si>
  <si>
    <t>002.002.005.001</t>
  </si>
  <si>
    <t>002.002.005.002</t>
  </si>
  <si>
    <t xml:space="preserve">ATERRO DE ÁREAS,COM MATERIAL ADQUIRIDO EM DEPÓSITO, COM ESPALHAMENTO MANUAL, SEM COMPACTAÇÃO.</t>
  </si>
  <si>
    <t>002.002.005.003</t>
  </si>
  <si>
    <t>002.002.006</t>
  </si>
  <si>
    <t xml:space="preserve">ROPOSIÇÃO DE PAVIMENTAÇÃO</t>
  </si>
  <si>
    <t>002.002.006.001</t>
  </si>
  <si>
    <t xml:space="preserve">REPOSIÇÃO DE PAVIMENTAÇÃO ASFÁLTICA, INCLUINDO PINTURA DE LIGAÇÃO, FORNECIMENTO E APLICAÇÃO DE CBUQ</t>
  </si>
  <si>
    <t>002.002.006.002</t>
  </si>
  <si>
    <t>002.002.006.003</t>
  </si>
  <si>
    <t xml:space="preserve">Base com brita graduada reciclada - Faixa "C" - (exclusi ve transporte da brita)</t>
  </si>
  <si>
    <t>m3</t>
  </si>
  <si>
    <t>002.002.007</t>
  </si>
  <si>
    <t xml:space="preserve">SERVIÇOS COMPLEMENTARES</t>
  </si>
  <si>
    <t>002.002.007.001</t>
  </si>
  <si>
    <t xml:space="preserve">CADASTRO DE REDES DE ÁGUA / ADUTORAS</t>
  </si>
  <si>
    <t>002.002.007.002</t>
  </si>
  <si>
    <t xml:space="preserve">LIMPEZA GERAL</t>
  </si>
  <si>
    <t>002.002.008</t>
  </si>
  <si>
    <t xml:space="preserve">ÓRGÕES E ACESSÓRIO</t>
  </si>
  <si>
    <t>002.002.008.001</t>
  </si>
  <si>
    <t xml:space="preserve">CAIXA PARA REGISTRO, TIPO IV, PARA DIÂMETROS DE 400 A 500MM</t>
  </si>
  <si>
    <t>002.002.009</t>
  </si>
  <si>
    <t xml:space="preserve">EEAB 02</t>
  </si>
  <si>
    <t>002.002.009.001</t>
  </si>
  <si>
    <t xml:space="preserve">Perfil Aço Laminado, I - W310 x 38,7 kg/m ASTM A 572 Gra u 50</t>
  </si>
  <si>
    <t>KG</t>
  </si>
  <si>
    <t>002.002.009.002</t>
  </si>
  <si>
    <t xml:space="preserve">CAIXA DE PASSAGEM EM ALVENARIA DE TIJOLOS MACIÇOS ESP. = 0,17M, DIM. INT. = 1.40 X 1.40 X 1,60M</t>
  </si>
  <si>
    <t>002.002.009.003</t>
  </si>
  <si>
    <t xml:space="preserve">MONTAGEM DE EQUIPAMENTOS E MATERIAIS DIVERSOS EM FERRO FUNDIDO OU AÇO</t>
  </si>
  <si>
    <t>FORNECIMENTO</t>
  </si>
  <si>
    <t>COMPORTA</t>
  </si>
  <si>
    <t xml:space="preserve">EEAB 01</t>
  </si>
  <si>
    <t>001.001.001.001</t>
  </si>
  <si>
    <t xml:space="preserve">Fornecimento de Comporta com sentido duplo de fluxo, tip o CQUAW, em ferro fundido, 1000 x 1000mm</t>
  </si>
  <si>
    <t>pc</t>
  </si>
  <si>
    <t xml:space="preserve">MEDIDOR DE VAZÃO</t>
  </si>
  <si>
    <t>001.001.002.001</t>
  </si>
  <si>
    <t xml:space="preserve">Fornecimento de medidor de vazão eletromagnético, diam.  350mm</t>
  </si>
  <si>
    <t>PC</t>
  </si>
  <si>
    <t>001.001.003</t>
  </si>
  <si>
    <t xml:space="preserve">REGISTROS - EEAB 01/EEAB 02</t>
  </si>
  <si>
    <t>001.001.003.001</t>
  </si>
  <si>
    <t xml:space="preserve">Registro gaveta bruto, c/ volante, d = 150</t>
  </si>
  <si>
    <t>001.001.003.002</t>
  </si>
  <si>
    <t xml:space="preserve">Registro chato flanges dn 300mm</t>
  </si>
  <si>
    <t>001.001.003.003</t>
  </si>
  <si>
    <t xml:space="preserve">Registro gaveta bruto, c/volante, d=20mm (3/4)</t>
  </si>
  <si>
    <t>001.001.004</t>
  </si>
  <si>
    <t xml:space="preserve">VÁLVULAS - EEAB 01/EEAB 02</t>
  </si>
  <si>
    <t>001.001.004.001</t>
  </si>
  <si>
    <t xml:space="preserve">Fornecimento de válvula de retenção e controladora de bo mba, com flanges, em ferro fundido, diam. 300mm</t>
  </si>
  <si>
    <t>001.001.004.002</t>
  </si>
  <si>
    <t xml:space="preserve">Fornecimento de válvula de retenção diam. 400mm</t>
  </si>
  <si>
    <t xml:space="preserve">TUBOS E CONEXÕES - EEAB 01/EEAB 02</t>
  </si>
  <si>
    <t xml:space="preserve">Arruela metálica p/ parafuso de 16mm</t>
  </si>
  <si>
    <t>un</t>
  </si>
  <si>
    <t>001.002.002</t>
  </si>
  <si>
    <t xml:space="preserve">Arruela metálica p/ parafuso de 20mm</t>
  </si>
  <si>
    <t>001.002.003</t>
  </si>
  <si>
    <t xml:space="preserve">Arruela metálica p/ parafuso de 24mm</t>
  </si>
  <si>
    <t>001.002.004</t>
  </si>
  <si>
    <t xml:space="preserve">Haste prolongamento c/ 2roscas 2'', L=1,30</t>
  </si>
  <si>
    <t>001.002.005</t>
  </si>
  <si>
    <t xml:space="preserve">Pedestal de suspensão com engrenagem PS49</t>
  </si>
  <si>
    <t>001.002.006</t>
  </si>
  <si>
    <t xml:space="preserve">Fornecimento de extremidade em ferro fundido, com aba de vedação, ponta / flange pn 10 / 16, diam. =  150mm</t>
  </si>
  <si>
    <t>001.002.007</t>
  </si>
  <si>
    <t xml:space="preserve">TUBO EM FOFO, C/ FLANGES PN 10, D=  300MM, L=3,00M</t>
  </si>
  <si>
    <t>001.002.008</t>
  </si>
  <si>
    <t xml:space="preserve">Mancal Intermediário FoFo p/ 1 1/8</t>
  </si>
  <si>
    <t>001.002.009</t>
  </si>
  <si>
    <t xml:space="preserve">Haste de Prolongamento quadrada e boca de chave p/1 1/8  x 4,00m</t>
  </si>
  <si>
    <t>001.002.010</t>
  </si>
  <si>
    <t xml:space="preserve">TUBO EM FOFO, C/ FLANGES PN 10, D=  300MM, L=1,80M</t>
  </si>
  <si>
    <t>001.002.011</t>
  </si>
  <si>
    <t xml:space="preserve">Colar de tomada 300 x 3/4</t>
  </si>
  <si>
    <t>001.002.012</t>
  </si>
  <si>
    <t xml:space="preserve">Niple duplo de ferro galvanizado d=3/4"</t>
  </si>
  <si>
    <t>001.002.013</t>
  </si>
  <si>
    <t xml:space="preserve">TUBO EM FOFO, C/ FLANGES PN 10 / 16, D=  150MM, L=2,00M</t>
  </si>
  <si>
    <t>001.003</t>
  </si>
  <si>
    <t>001.003.001</t>
  </si>
  <si>
    <t xml:space="preserve">EXTREMIDADE EM FOFO, PONTA P/ JE, JM OU JTI / FLANGE PN 10/16, D= 100MM</t>
  </si>
  <si>
    <t xml:space="preserve">TOTAL DOS SERVIÇOS </t>
  </si>
  <si>
    <t xml:space="preserve">TOTAL DO FORNECIMENTO</t>
  </si>
  <si>
    <t xml:space="preserve">TOTAL GERAL</t>
  </si>
  <si>
    <t>x</t>
  </si>
  <si>
    <t xml:space="preserve">01/04/2026 a 31/05/2026</t>
  </si>
  <si>
    <t xml:space="preserve">EXECUÇÃO DA INFRAESTRUTURA PARA O BAIRRO DIVINEIA, NO MUNICÍPIO DE SÃO CRISTÓVÃO/SE</t>
  </si>
  <si>
    <t>0049/2026</t>
  </si>
  <si>
    <t xml:space="preserve">CONCORRÊNCIA PUBLICA N° CP0009/2026  </t>
  </si>
  <si>
    <t xml:space="preserve">DATA CONTR.: 17/08/26</t>
  </si>
  <si>
    <t xml:space="preserve">17/08/2026 a 31/08/2026</t>
  </si>
  <si>
    <t>SERVIÇOS</t>
  </si>
  <si>
    <t>01.</t>
  </si>
  <si>
    <t xml:space="preserve">ADMINISTRAÇÃO DA OBRA</t>
  </si>
  <si>
    <t>01.01 </t>
  </si>
  <si>
    <t xml:space="preserve">ADMINISTRAÇÃO LOCAL</t>
  </si>
  <si>
    <t>01.01.001 </t>
  </si>
  <si>
    <t xml:space="preserve">Equipe Dirigente</t>
  </si>
  <si>
    <t>01.01.002 </t>
  </si>
  <si>
    <t xml:space="preserve">Manutenção do Canteiro</t>
  </si>
  <si>
    <t>01.01.003 </t>
  </si>
  <si>
    <t xml:space="preserve">Equipamentos de Apoio à Produção</t>
  </si>
  <si>
    <t>02.</t>
  </si>
  <si>
    <t xml:space="preserve">CANTEIRO DE OBRAS</t>
  </si>
  <si>
    <t>02.01 </t>
  </si>
  <si>
    <t xml:space="preserve">TERRAPLENAGEM E PAVIMENTAÇÃO</t>
  </si>
  <si>
    <t>02.01.001 </t>
  </si>
  <si>
    <t xml:space="preserve">Desmatamento, destocamento e limpeza de área com árvores de diâmetro até 0,15 m (SICRO - 5501700)</t>
  </si>
  <si>
    <t>m²</t>
  </si>
  <si>
    <t>02.01.002 </t>
  </si>
  <si>
    <t xml:space="preserve">Carga, manobra e descarga de agregados ou solos em caminhão basculante de 14 m³ - carga com carregadeira de 3,40 m³ e descarga livre (SICRO - 5914351)</t>
  </si>
  <si>
    <t>02.01.003 </t>
  </si>
  <si>
    <t xml:space="preserve">Transporte com caminhão basculante de 14 m³ - rodovia pavimentada (SICRO - 5915321)</t>
  </si>
  <si>
    <t>tkm</t>
  </si>
  <si>
    <t>02.01.004 </t>
  </si>
  <si>
    <t xml:space="preserve">Descarte de resíduos da construção civil em área licenciada</t>
  </si>
  <si>
    <t>02.01.005 </t>
  </si>
  <si>
    <t xml:space="preserve">Regularização do subleito - 100% Proctor intermediário (SICRO - 4011209)</t>
  </si>
  <si>
    <t>02.01.006 </t>
  </si>
  <si>
    <t xml:space="preserve">Material para sub-base (adquirido e medido pelo corte na jazida), exclusive limpeza da área, escavação e carga - Mineração Sta Maria - Terra Dura</t>
  </si>
  <si>
    <t>02.01.007 </t>
  </si>
  <si>
    <t>02.01.008 </t>
  </si>
  <si>
    <t xml:space="preserve">Compactação de aterros a 100% do Proctor normal (SICRO - 5502978)</t>
  </si>
  <si>
    <t>m³</t>
  </si>
  <si>
    <t>02.02 </t>
  </si>
  <si>
    <t>FECHAMENTO</t>
  </si>
  <si>
    <t>02.02.001 </t>
  </si>
  <si>
    <t xml:space="preserve">Tapume em chapa galvanizada nº30, esp=0,35mm, h=2,00m, exclusive pintura</t>
  </si>
  <si>
    <t>m</t>
  </si>
  <si>
    <t>02.03 </t>
  </si>
  <si>
    <t>BARRACÕES</t>
  </si>
  <si>
    <t>02.03.001 </t>
  </si>
  <si>
    <t xml:space="preserve">Barracão para Obras de Médio Porte Reaproveitamento 2 vezes</t>
  </si>
  <si>
    <t>m2</t>
  </si>
  <si>
    <t>02.03.002 </t>
  </si>
  <si>
    <t xml:space="preserve">Barracão aberto para apoio à produção (carpintaria, central de armação, oficina, etc.) c/ tesouras, telha 4mm, piso em concreto desempolado</t>
  </si>
  <si>
    <t>02.03.003 </t>
  </si>
  <si>
    <t xml:space="preserve">Reservatorio elevado c/ caixa d'agua em fibra de vidro de 5.000 litros apoiado em estrutura pre-moldada concreto, composta de capitel p/apoio da caixa e pilar cilindrico c/altura util = 6,00m, incluso frete e montagem no local, exceto inst.hidraulica</t>
  </si>
  <si>
    <t>02.03.004 </t>
  </si>
  <si>
    <t xml:space="preserve">Caixa d´água em fibra de vidro  - instalada, sem estrutura de suporte cap. 1.000 litros</t>
  </si>
  <si>
    <t>02.04 </t>
  </si>
  <si>
    <t xml:space="preserve">LIGAÇÕES PROVISÓRIAS</t>
  </si>
  <si>
    <t>02.04.001 </t>
  </si>
  <si>
    <t xml:space="preserve">Ligação Predial de Água em Mureta de Concreto, Provisória ou Definitiva, com Fornecimento de Material, inclusive Mureta e Hidrômetro, Rede DN 50mm - Rev 03_10/2022</t>
  </si>
  <si>
    <t>02.04.002 </t>
  </si>
  <si>
    <t xml:space="preserve">Instalação provisória de energia elétrica, aerea, trifasica, em poste galvanizado, exclusive fornecimento do medidor</t>
  </si>
  <si>
    <t>02.04.003 </t>
  </si>
  <si>
    <t xml:space="preserve">Tanque séptico retangular, em alvenaria com tijolos cerâmicos maciços, dimensões internas: 1,4 x 3,2 x h=1,8 m, volume útil: 6272 l (para 32 contribuintes). af_12/2020</t>
  </si>
  <si>
    <t>02.04.004 </t>
  </si>
  <si>
    <t xml:space="preserve">Limpeza de fossa acima de 5m3</t>
  </si>
  <si>
    <t>02.05 </t>
  </si>
  <si>
    <t xml:space="preserve">DESMOBILIZAÇÃO DO CANTEIRO</t>
  </si>
  <si>
    <t>02.05.001 </t>
  </si>
  <si>
    <t xml:space="preserve">Demolição de Barracão de Obra</t>
  </si>
  <si>
    <t>02.05.002 </t>
  </si>
  <si>
    <t xml:space="preserve">Remoção de tapume</t>
  </si>
  <si>
    <t>02.05.003 </t>
  </si>
  <si>
    <t xml:space="preserve">Carga, manobra e descarga de entulho em caminhão basculante 10 m³ - carga com escavadeira hidráulica (caçamba de 0,80 m³ / 111 hp) e descarga livre (unidade: m3). af_07/2020</t>
  </si>
  <si>
    <t>02.05.004 </t>
  </si>
  <si>
    <t>02.05.005 </t>
  </si>
  <si>
    <t xml:space="preserve">Espalhamento de material em bota-fora (SICRO - 4413942)</t>
  </si>
  <si>
    <t>03.</t>
  </si>
  <si>
    <t xml:space="preserve">MOBILIZAÇÃO E DESMOBILIZAÇÃO DE MÁQUINAS E EQUIPAMENTOS</t>
  </si>
  <si>
    <t>03.01 </t>
  </si>
  <si>
    <t>MOBILIZAÇÃO</t>
  </si>
  <si>
    <t>03.01.001 </t>
  </si>
  <si>
    <t xml:space="preserve">Transportes de máquinas e equipamentos por caminhão munck</t>
  </si>
  <si>
    <t>km</t>
  </si>
  <si>
    <t>03.01.002 </t>
  </si>
  <si>
    <t xml:space="preserve">Caminhão toco, pbt 16.000 kg, carga útil máx. 10.685 kg, dist. entre eixos 4,8 m, potência 189 cv, inclusive carroceria fixa aberta de madeira p/ transporte geral de carga seca, dimen. aprox. 2,5 x 7,00 x 0,50 m - chp diurno. af_06/2014</t>
  </si>
  <si>
    <t>chp</t>
  </si>
  <si>
    <t>03.02 </t>
  </si>
  <si>
    <t>DESMOBILIZAÇÃO</t>
  </si>
  <si>
    <t>03.02.001 </t>
  </si>
  <si>
    <t>03.02.002 </t>
  </si>
  <si>
    <t>04.</t>
  </si>
  <si>
    <t>04.01 </t>
  </si>
  <si>
    <t xml:space="preserve">PLACA DA OBRA</t>
  </si>
  <si>
    <t>04.01.001 </t>
  </si>
  <si>
    <t xml:space="preserve">Placa de obra em chapa aço galvanizado, instalada - Rev 02_01/2022</t>
  </si>
  <si>
    <t>04.01.002 </t>
  </si>
  <si>
    <t xml:space="preserve">Placa de obra em lona com impressão digital 1,50 x 2,00m, inclusive estrutura em metalon 20 x 20cm e escoramento, instalada - Rev 02 - 09/2021</t>
  </si>
  <si>
    <t>04.02 </t>
  </si>
  <si>
    <t xml:space="preserve">SINALIZAÇÃO PROVISÓRIA</t>
  </si>
  <si>
    <t>04.02.001 </t>
  </si>
  <si>
    <t xml:space="preserve">Cone plástico para canalizaçao de trânsito - utilização 5 vezes</t>
  </si>
  <si>
    <t>04.02.002 </t>
  </si>
  <si>
    <t xml:space="preserve">Sinalização de vias com placas indicativas refletiva(0,30 x 0,40)m, porta peso, suporte tubo fºgº 2", reuso 25 vezes</t>
  </si>
  <si>
    <t>und</t>
  </si>
  <si>
    <t>04.02.003 </t>
  </si>
  <si>
    <t xml:space="preserve">Sinalização noturna com tela tapume pvc, balde plástico fiação e lâmpada, reutilização 7 vezes</t>
  </si>
  <si>
    <t>04.02.004 </t>
  </si>
  <si>
    <t xml:space="preserve">Sinalização Diurna com Tela tapume em pvc - 10 usos</t>
  </si>
  <si>
    <t>04.03 </t>
  </si>
  <si>
    <t>LOCAÇÕES</t>
  </si>
  <si>
    <t>04.03.001 </t>
  </si>
  <si>
    <t xml:space="preserve">Aluguel de banheiro químico, com 03 limpezas semanais</t>
  </si>
  <si>
    <t>mês</t>
  </si>
  <si>
    <t>05.</t>
  </si>
  <si>
    <t xml:space="preserve">EXECUÇÃO DE SERVIÇOS - TERRAPLENAGEM, PAVIMENTAÇÃO, SINALIZAÇÃO E DRENAGEM</t>
  </si>
  <si>
    <t>05.01 </t>
  </si>
  <si>
    <t>05.01.001 </t>
  </si>
  <si>
    <t xml:space="preserve">Demolição de concreto com martelete e compressor</t>
  </si>
  <si>
    <t>05.01.002 </t>
  </si>
  <si>
    <t>05.01.003 </t>
  </si>
  <si>
    <t>05.02 </t>
  </si>
  <si>
    <t xml:space="preserve">TERRAPLENAGEM - CORTE E ATERRO</t>
  </si>
  <si>
    <t>05.02.001 </t>
  </si>
  <si>
    <t xml:space="preserve">Locação de serviços de terraplenagem de obras civis</t>
  </si>
  <si>
    <t>05.02.002 </t>
  </si>
  <si>
    <t xml:space="preserve">Escavação, carga e transporte de material de 1ª  categoria, com trator de esteira com lâmina, dmt até 50m</t>
  </si>
  <si>
    <t>05.02.003 </t>
  </si>
  <si>
    <t xml:space="preserve">Carga mecânica de material de 1ª categoria</t>
  </si>
  <si>
    <t>05.02.004 </t>
  </si>
  <si>
    <t xml:space="preserve">Transporte comercial com caminhão basculante de 10m³, em rodovia pavimentada (densidade=1,5t/m³)</t>
  </si>
  <si>
    <t>05.02.005 </t>
  </si>
  <si>
    <t xml:space="preserve">Espalhamento de material de 1ª categoria c/ trator esteira Cat - D-6 ou similar</t>
  </si>
  <si>
    <t>05.02.006 </t>
  </si>
  <si>
    <t xml:space="preserve">Regularização e compactação de subleito de solo predominantemente arenoso, para obras de construção de pavimentos. af_09/2024</t>
  </si>
  <si>
    <t>05.02.007 </t>
  </si>
  <si>
    <t xml:space="preserve">Compactação de aterros, com rolo vibratório pé de carneiro, a 100% do proctor normal</t>
  </si>
  <si>
    <t>05.03 </t>
  </si>
  <si>
    <t>PAVIMENTAÇÃO</t>
  </si>
  <si>
    <t>05.03.001 </t>
  </si>
  <si>
    <t xml:space="preserve">SUB-BASE SOLO BRITA (70% - 30%)</t>
  </si>
  <si>
    <t>05.03.001.001 </t>
  </si>
  <si>
    <t xml:space="preserve">Base ou sub-base estabilizada granulometricamente com mistura solo brita (70%-30%) na pista com material de jazida e brita comercial - 100% Proctor modificado (SICRO - 4011320)</t>
  </si>
  <si>
    <t>05.03.001.002 </t>
  </si>
  <si>
    <t>05.03.001.003 </t>
  </si>
  <si>
    <t>05.03.002 </t>
  </si>
  <si>
    <t xml:space="preserve">PAVIMENTO EM PARALELEPÍPEDOS</t>
  </si>
  <si>
    <t>05.03.002.001 </t>
  </si>
  <si>
    <t xml:space="preserve">Locação de serviços de pavimentação</t>
  </si>
  <si>
    <t>05.03.002.002 </t>
  </si>
  <si>
    <t xml:space="preserve">Pavimentação em paralelepípedo granítico sobre colchão de areia, rejuntado com argamassa de cimento e areia traço 1:3, inclusive frete do paralelepípedo granítico</t>
  </si>
  <si>
    <t>05.03.003 </t>
  </si>
  <si>
    <t>CALÇADAS</t>
  </si>
  <si>
    <t>05.03.003.001 </t>
  </si>
  <si>
    <t xml:space="preserve">Regularização manual e compactação com placa vibratória</t>
  </si>
  <si>
    <t>05.03.003.002 </t>
  </si>
  <si>
    <t xml:space="preserve">Lona plástica preta</t>
  </si>
  <si>
    <t>05.03.003.003 </t>
  </si>
  <si>
    <t xml:space="preserve">Execução de passeio (calçada) ou piso de concreto com concreto moldado in loco, feito em obra, acabamento convencional, não armado. af_08/2022</t>
  </si>
  <si>
    <t>05.03.003.004 </t>
  </si>
  <si>
    <t xml:space="preserve">Meio-fio de concreto - MFC 05 moldado no local com extrusora e concreto usinado - areia e brita comerciais (SICRO - 2003947)</t>
  </si>
  <si>
    <t>05.03.003.005 </t>
  </si>
  <si>
    <t xml:space="preserve">Caiação mecanizada com fixador de cal (SICRO - 4915724)</t>
  </si>
  <si>
    <t>05.04 </t>
  </si>
  <si>
    <t>SINALIZAÇÃO</t>
  </si>
  <si>
    <t>05.04.001 </t>
  </si>
  <si>
    <t xml:space="preserve">Pintura de setas e zebrados com tinta acrílica emulsionada em água - espessura de 0,4mm (SICRO - 5213406)</t>
  </si>
  <si>
    <t>05.04.002 </t>
  </si>
  <si>
    <t xml:space="preserve">Placa de regulamentação em fibra, R1 lado 0,331 m - película retrorrefletiva tipo I + SI - fornecimento e implantação (SICRO - 5213457)</t>
  </si>
  <si>
    <t>05.04.003 </t>
  </si>
  <si>
    <t xml:space="preserve">Placa de regulamentação em fibra, D = 0,60 m - película retrorrefletiva tipo I + SI - fornecimento e implantação (SICRO - 5213452)</t>
  </si>
  <si>
    <t>05.04.004 </t>
  </si>
  <si>
    <t xml:space="preserve">Placa de advertência em fibra, lado de 0,60m - película retrorreflexiva tipo I + SI - fornecimento e implantação (SICRO - 5213468)</t>
  </si>
  <si>
    <t>05.04.005 </t>
  </si>
  <si>
    <t xml:space="preserve">Rampa padrão (trapezoidal) para acesso de deficientes em passeio público, em concreto simples Fck=25MPa, desempolada, pintada em novacor, 02 demãos e piso tátil de alerta/direcional. Rev 01_07/2025</t>
  </si>
  <si>
    <t>05.05 </t>
  </si>
  <si>
    <t xml:space="preserve">REDE COLETORA DE DRENAGEM</t>
  </si>
  <si>
    <t>05.05.001 </t>
  </si>
  <si>
    <t>05.05.001.001 </t>
  </si>
  <si>
    <t xml:space="preserve">Locação de rede de drenagem</t>
  </si>
  <si>
    <t>05.05.001.002 </t>
  </si>
  <si>
    <t>05.05.001.003 </t>
  </si>
  <si>
    <t>05.05.001.004 </t>
  </si>
  <si>
    <t xml:space="preserve">Sinalização de Valas com Placas Indicativas</t>
  </si>
  <si>
    <t>05.05.001.005 </t>
  </si>
  <si>
    <t xml:space="preserve">Tapume com compensado de madeira. af_03/2024</t>
  </si>
  <si>
    <t>05.05.002 </t>
  </si>
  <si>
    <t xml:space="preserve">SONDAGEM DE INTERFERÊNCIA</t>
  </si>
  <si>
    <t>05.05.002.001 </t>
  </si>
  <si>
    <t xml:space="preserve">Escavação manual de vala em material de 1° categoria (SICRO - 4805749)</t>
  </si>
  <si>
    <t>05.05.002.002 </t>
  </si>
  <si>
    <t xml:space="preserve">Reaterro e compactação com soquete vibratório (SICRO - 4815671)</t>
  </si>
  <si>
    <t>05.05.002.003 </t>
  </si>
  <si>
    <t>05.05.003 </t>
  </si>
  <si>
    <t xml:space="preserve">ABERTURA DE VALA</t>
  </si>
  <si>
    <t>05.05.003.001 </t>
  </si>
  <si>
    <t xml:space="preserve">Escavação mecanizada de vala em material de 1° categoria (SICRO - 4805757)</t>
  </si>
  <si>
    <t>05.05.003.002 </t>
  </si>
  <si>
    <t>05.05.003.003 </t>
  </si>
  <si>
    <t>05.05.003.004 </t>
  </si>
  <si>
    <t xml:space="preserve">Remanejamento de ligação predial dn 50mm x 1/2", em paralelepípedos - Rev 01_10/2022</t>
  </si>
  <si>
    <t>05.05.003.005 </t>
  </si>
  <si>
    <t xml:space="preserve">Remanejamento de ligação predial dn 50mm x 1/2", em asfalto - Rev 01_10/2022</t>
  </si>
  <si>
    <t>05.05.004 </t>
  </si>
  <si>
    <t xml:space="preserve">ESCORAMENTO DE VALAS</t>
  </si>
  <si>
    <t>05.05.004.001 </t>
  </si>
  <si>
    <t xml:space="preserve">Escoramento de vala, tipo pontaleteamento, com profundidade de 0 a 1,5 m, largura menor que 1,5 m. af_01/2026</t>
  </si>
  <si>
    <t>05.05.004.002 </t>
  </si>
  <si>
    <t xml:space="preserve">Escoramento de vala, tipo descontínuo, com profundidade de 0 a 1,5 m, largura menor que 1,5 m. af_01/2026</t>
  </si>
  <si>
    <t>05.05.004.003 </t>
  </si>
  <si>
    <t xml:space="preserve">Escoramento de vala, tipo contínuo, com profundidade de 1,5 m a 3,0 m, largura menor que 1,5 m. af_01/2026</t>
  </si>
  <si>
    <t>05.05.004.004 </t>
  </si>
  <si>
    <t xml:space="preserve">Escoramento metálico p/ valas, h&lt;=2.50 m, com pranchas metálicas de 4,7 mm x 30 cm e longarinas em peças de madeira de 3"x6",  reaproveitamento : 60 vezes. Rev 01/2023</t>
  </si>
  <si>
    <t>05.05.005 </t>
  </si>
  <si>
    <t xml:space="preserve">FORNECIMENTO E ASSENTAMENTO DE TUBULAÇÃO</t>
  </si>
  <si>
    <t>05.05.005.001 </t>
  </si>
  <si>
    <t xml:space="preserve">Fornecimento e assentamento de tubo de concreto armado ca2 d=0,40 m</t>
  </si>
  <si>
    <t>05.05.005.002 </t>
  </si>
  <si>
    <t xml:space="preserve">Tubo de concreto PA2 comercial para drenagem - D = 0,60 m - fornecimento e instalação (SICRO - 2003823)</t>
  </si>
  <si>
    <t>05.05.005.003 </t>
  </si>
  <si>
    <t xml:space="preserve">Carga, manobra e descarga de tubos de concreto, dn 400 mm, em caminhão carroceria com guindauto (munck) 11,7 tm. af_07/2020</t>
  </si>
  <si>
    <t>05.05.005.004 </t>
  </si>
  <si>
    <t xml:space="preserve">Carga, manobra e descarga de tubos de concreto, dn 600 mm, em caminhão carroceria com guindauto (munck) 11,7 tm. af_07/2020</t>
  </si>
  <si>
    <t>05.05.006 </t>
  </si>
  <si>
    <t xml:space="preserve">CANALETAS, CAIXAS E POÇOS DE VISITA</t>
  </si>
  <si>
    <t>05.05.006.001 </t>
  </si>
  <si>
    <t xml:space="preserve">Caixa de passagem em alvenaria de tijolos maciços esp. = 0,17m,  dim. int. =  1.00 x 1.00 x 1,00m</t>
  </si>
  <si>
    <t>05.05.006.002 </t>
  </si>
  <si>
    <t xml:space="preserve">Caixa de passagem em alvenaria de tijolos maciços esp. = 0,17m,  dim. int. =  1.20 x 1.20 x 1,20m</t>
  </si>
  <si>
    <t>05.05.007 </t>
  </si>
  <si>
    <t xml:space="preserve">FECHAMENTO DE VALAS</t>
  </si>
  <si>
    <t>05.05.007.001 </t>
  </si>
  <si>
    <t xml:space="preserve">Preparo de fundo de vala com largura menor que 1,5 m (acerto do solo natural), em local com nível baixo de interferência. af_01/2026</t>
  </si>
  <si>
    <t>05.05.007.002 </t>
  </si>
  <si>
    <t xml:space="preserve">Reaterro manual de valas, com compactação utilizando sêpo, sem controle do grau de compactação</t>
  </si>
  <si>
    <t>05.05.007.003 </t>
  </si>
  <si>
    <t>05.05.007.004 </t>
  </si>
  <si>
    <t xml:space="preserve">Areia para aterro - posto jazida/fornecedor (retirado na jazida, sem transporte)</t>
  </si>
  <si>
    <t>05.05.007.005 </t>
  </si>
  <si>
    <t>05.05.008 </t>
  </si>
  <si>
    <t>05.05.008.001 </t>
  </si>
  <si>
    <t xml:space="preserve">Ensaio - Compactação Proctor Normal com reuso de material (6 pontos)</t>
  </si>
  <si>
    <t>05.05.008.002 </t>
  </si>
  <si>
    <t xml:space="preserve">Passadiço de madeira</t>
  </si>
  <si>
    <t>05.05.008.003 </t>
  </si>
  <si>
    <t xml:space="preserve">Passadiço metálico</t>
  </si>
  <si>
    <t>05.05.009 </t>
  </si>
  <si>
    <t xml:space="preserve">LIGAÇÕES (BOCAS E ALAS)</t>
  </si>
  <si>
    <t>05.05.009.001 </t>
  </si>
  <si>
    <t>05.05.009.001.001 </t>
  </si>
  <si>
    <t>05.05.009.001.002 </t>
  </si>
  <si>
    <t>05.05.009.001.003 </t>
  </si>
  <si>
    <t>05.05.009.001.004 </t>
  </si>
  <si>
    <t>05.05.009.002 </t>
  </si>
  <si>
    <t>05.05.009.002.001 </t>
  </si>
  <si>
    <t>05.05.009.002.002 </t>
  </si>
  <si>
    <t>05.05.009.003 </t>
  </si>
  <si>
    <t xml:space="preserve">BOCAS DE LOBO E PONTAS DE ALA</t>
  </si>
  <si>
    <t>05.05.009.003.001 </t>
  </si>
  <si>
    <t xml:space="preserve">Caixa para boca de lobo simples retangular, em alvenaria com tijolos cerâmicos maciços, dimensões internas: 0,6x1x1,2 m. af_12/2020</t>
  </si>
  <si>
    <t>05.05.009.003.002 </t>
  </si>
  <si>
    <t xml:space="preserve">Caixa para boca de lobo dupla retangular, em alvenaria com tijolos cerâmicos maciços, dimensões internas: 0,6x2,2x1,2 m. af_12/2020</t>
  </si>
  <si>
    <t>05.05.009.003.003 </t>
  </si>
  <si>
    <t xml:space="preserve">Boca de BSTC D = 0,40 m - esconsidade 0° - areia e brita comerciais - alas retas (SICRO - 804061)</t>
  </si>
  <si>
    <t>05.05.009.003.004 </t>
  </si>
  <si>
    <t xml:space="preserve">Boca para bueiro simples tubular d = 60 cm em concreto, alas com esconsidade de 0°, incluindo fôrmas e materiais. af_07/2021</t>
  </si>
  <si>
    <t>05.05.009.004 </t>
  </si>
  <si>
    <t>05.05.009.004.001 </t>
  </si>
  <si>
    <t>05.05.009.004.002 </t>
  </si>
  <si>
    <t>05.05.009.004.003 </t>
  </si>
  <si>
    <t>05.06 </t>
  </si>
  <si>
    <t>DIVERSOS</t>
  </si>
  <si>
    <t>05.06.001 </t>
  </si>
  <si>
    <t xml:space="preserve">Limpeza de ruas (varrição e remoção de entulhos)</t>
  </si>
  <si>
    <t xml:space="preserve">CONTRATADA: INOVE - Construções e Locações Ltda.</t>
  </si>
  <si>
    <t>OK</t>
  </si>
  <si>
    <t xml:space="preserve">CONTRATO: 049/2026
</t>
  </si>
  <si>
    <t>PERIODO</t>
  </si>
  <si>
    <r>
      <rPr>
        <b/>
        <sz val="14"/>
        <rFont val="Arial"/>
      </rPr>
      <t>CONTRATANTE</t>
    </r>
    <r>
      <rPr>
        <sz val="14"/>
        <rFont val="Arial"/>
      </rPr>
      <t xml:space="preserve">: </t>
    </r>
    <r>
      <rPr>
        <b/>
        <sz val="14"/>
        <rFont val="Arial"/>
      </rPr>
      <t xml:space="preserve">Prefeitura Municipal de São Cristóvão</t>
    </r>
  </si>
  <si>
    <t xml:space="preserve">BM </t>
  </si>
  <si>
    <t xml:space="preserve">MEMÓRIA DE CALCULO</t>
  </si>
  <si>
    <t xml:space="preserve">DESCRIMINAÇÃO DO CÁLCULO</t>
  </si>
  <si>
    <t>UND</t>
  </si>
  <si>
    <t xml:space="preserve">EXECUTADO NO PERÍODO</t>
  </si>
  <si>
    <t xml:space="preserve">ACUMULADO ANTERIOR</t>
  </si>
  <si>
    <t xml:space="preserve">ACUMULADO ATUAL</t>
  </si>
  <si>
    <t xml:space="preserve">SALDO A MEDIR</t>
  </si>
  <si>
    <t xml:space="preserve">DESCONTO POR FALTA DE SALDO (REMANESCENTE)</t>
  </si>
  <si>
    <t xml:space="preserve">À MEDIR NO PERÍODO</t>
  </si>
  <si>
    <t xml:space="preserve">MEDIÇÃO ACUMULADA SEM ADM LOCAL</t>
  </si>
  <si>
    <t xml:space="preserve">VALOR DO CONTRATO SEM ADM LOCAL</t>
  </si>
  <si>
    <t xml:space="preserve">PERCENTUAL DE AVANÇO - EXCLUÍDO MEDIÇÃO DA ADM LOCAL</t>
  </si>
  <si>
    <t xml:space="preserve">VALOR CONTRATUAL DA TX ADM LOCAL</t>
  </si>
  <si>
    <t xml:space="preserve">VALOR ADM  ACUMULADO ANTERIOR</t>
  </si>
  <si>
    <t xml:space="preserve">VALOR ADM CALCULADO ACUMULADO ATUAL</t>
  </si>
  <si>
    <t xml:space="preserve">VALOR DE ADM LOCAL A MEDIR NA MEDIÇÃO </t>
  </si>
  <si>
    <t>PERCENTUAL</t>
  </si>
  <si>
    <t xml:space="preserve">QTD DE CONTRATO</t>
  </si>
  <si>
    <t>TOTAL(un)</t>
  </si>
  <si>
    <t xml:space="preserve">MEDIÇÃO 01</t>
  </si>
  <si>
    <t>LOCAL</t>
  </si>
  <si>
    <t xml:space="preserve">COMPRIMENTO (m)</t>
  </si>
  <si>
    <t xml:space="preserve">LARGURA (m)</t>
  </si>
  <si>
    <t xml:space="preserve">TOTAL (m2)</t>
  </si>
  <si>
    <t>CANTEIRO</t>
  </si>
  <si>
    <t xml:space="preserve">ESPESSURA (m)</t>
  </si>
  <si>
    <t>DENSIDADE</t>
  </si>
  <si>
    <t>EMPOLAMENTO</t>
  </si>
  <si>
    <t xml:space="preserve">TOTAL (T)</t>
  </si>
  <si>
    <t xml:space="preserve">TONELADA </t>
  </si>
  <si>
    <t>DMT</t>
  </si>
  <si>
    <t xml:space="preserve">TOTAL (m3)</t>
  </si>
  <si>
    <t xml:space="preserve">VOLUME (m3)</t>
  </si>
  <si>
    <t xml:space="preserve">QUANTIDADE </t>
  </si>
  <si>
    <t xml:space="preserve">TOTAL (m)</t>
  </si>
  <si>
    <t xml:space="preserve">QUANTIDADE (un)</t>
  </si>
  <si>
    <t>EQUIPAMENTO</t>
  </si>
  <si>
    <t xml:space="preserve">TOTAL (km)</t>
  </si>
  <si>
    <t xml:space="preserve">ITAPICURU- SÃO CRISTÓVÃO</t>
  </si>
  <si>
    <t>RETRO</t>
  </si>
  <si>
    <t xml:space="preserve">HORAS TRABALHADAS</t>
  </si>
  <si>
    <t xml:space="preserve">PV MONTANTE</t>
  </si>
  <si>
    <t xml:space="preserve">PV JUSANTE</t>
  </si>
  <si>
    <t xml:space="preserve">QUANT (un)</t>
  </si>
  <si>
    <t xml:space="preserve">periodo (mês)</t>
  </si>
  <si>
    <t xml:space="preserve">TRECHO </t>
  </si>
  <si>
    <t xml:space="preserve">PV DE MONTANTE</t>
  </si>
  <si>
    <t xml:space="preserve">PV DE JUSANTE</t>
  </si>
  <si>
    <t xml:space="preserve">EXTENSÃO DA REDE / RAMAL</t>
  </si>
  <si>
    <t>DIAMETRO</t>
  </si>
  <si>
    <t xml:space="preserve">LARGURA DE ESCAVAÇÃO</t>
  </si>
  <si>
    <t xml:space="preserve">TIPO DE PAVIMENTAÇÃO</t>
  </si>
  <si>
    <t xml:space="preserve">PROF DO COLETOR</t>
  </si>
  <si>
    <t xml:space="preserve">MEDIÇÃO </t>
  </si>
  <si>
    <t>MONTANTE</t>
  </si>
  <si>
    <t>JUSANTE</t>
  </si>
  <si>
    <t>MÉDIA</t>
  </si>
  <si>
    <t>(m)</t>
  </si>
  <si>
    <t>-</t>
  </si>
  <si>
    <t>proj</t>
  </si>
  <si>
    <t>campo</t>
  </si>
  <si>
    <t>CP-09</t>
  </si>
  <si>
    <t>CP-10</t>
  </si>
  <si>
    <t>TN</t>
  </si>
  <si>
    <t>CP-11</t>
  </si>
  <si>
    <t>CP-12</t>
  </si>
  <si>
    <t>CP-14</t>
  </si>
  <si>
    <t>CP-15</t>
  </si>
  <si>
    <t>CP-16</t>
  </si>
  <si>
    <t>CP-01</t>
  </si>
  <si>
    <t>CP-17</t>
  </si>
  <si>
    <t>CP-18</t>
  </si>
  <si>
    <t>CP-19</t>
  </si>
  <si>
    <t>CP-20</t>
  </si>
  <si>
    <t>CP-21</t>
  </si>
  <si>
    <t xml:space="preserve">DISTANCIA (m)</t>
  </si>
  <si>
    <t xml:space="preserve">PROF (m)</t>
  </si>
  <si>
    <t xml:space="preserve">ALTURA (m)</t>
  </si>
  <si>
    <t xml:space="preserve">VOL DO TUBO</t>
  </si>
  <si>
    <t xml:space="preserve">VOL (m3)</t>
  </si>
  <si>
    <t xml:space="preserve">TOTAL (t)</t>
  </si>
  <si>
    <t xml:space="preserve">TONELADA (T)</t>
  </si>
  <si>
    <t xml:space="preserve">DMT </t>
  </si>
  <si>
    <t xml:space="preserve">TOTAL (tkm)</t>
  </si>
  <si>
    <t xml:space="preserve">QUANTIDADE DE LADOS</t>
  </si>
  <si>
    <t xml:space="preserve">PESO POR MANILHA (T)</t>
  </si>
  <si>
    <t xml:space="preserve">VOL DO TUBO </t>
  </si>
  <si>
    <t xml:space="preserve">vol (m3)</t>
  </si>
  <si>
    <t xml:space="preserve">vol total do tubo </t>
  </si>
  <si>
    <r>
      <t xml:space="preserve">OBRA: </t>
    </r>
    <r>
      <rPr>
        <sz val="18"/>
        <rFont val="Arial"/>
      </rPr>
      <t xml:space="preserve">EXECUÇÃO DOS SERVIÇOS PARA IMPLANTAÇÃO E SUBSTITUIÇÃO DE DOIS TRECHOS DE ADUTORAS NO MUNICÍPIO DE TOBIAS BARRETO / SE, A PARTIR DOS POÇOS DE ITAPICURU, POVOADO CATU / BA.</t>
    </r>
  </si>
  <si>
    <t xml:space="preserve">BOLETIM DE MEDIÇÃO 1</t>
  </si>
  <si>
    <t>AREIA</t>
  </si>
  <si>
    <t xml:space="preserve">COMPLEMENTAÇÃO DA CONSTRUÇÃO DE BARRAGEM DE CAPTAÇÃO NO RIACHO GUARAREMA E DAS ESTAÇÕES ELEVATÓRIAS DE ÁGUA BRUTA 01 E 02, NO MUNICÍPIO DE SANTA LUZIA DO ITANHY, ESTADO DE SERGIPE.</t>
  </si>
  <si>
    <t xml:space="preserve">BOLETIM DE MEDIÇÃO – HISTORICO</t>
  </si>
  <si>
    <t xml:space="preserve">CONTRATO Nº:</t>
  </si>
  <si>
    <t>GERAL</t>
  </si>
  <si>
    <t>BM01</t>
  </si>
  <si>
    <t>BM02</t>
  </si>
  <si>
    <t>BM03</t>
  </si>
  <si>
    <t>BM04</t>
  </si>
  <si>
    <t>BM05</t>
  </si>
  <si>
    <t>BM06</t>
  </si>
  <si>
    <t>BM07</t>
  </si>
  <si>
    <t xml:space="preserve">QNT ACUM MED</t>
  </si>
  <si>
    <t>.</t>
  </si>
  <si>
    <t xml:space="preserve">001.   .   .   .   .   .   </t>
  </si>
  <si>
    <t xml:space="preserve">001.001.   .   .   .   .   </t>
  </si>
  <si>
    <t xml:space="preserve">INSTALAÇÃO E MANUTENÇÃO DO CANTEIRO DE OBRAS</t>
  </si>
  <si>
    <t xml:space="preserve">001.001.001.   .   .   .   </t>
  </si>
  <si>
    <t xml:space="preserve">CANTEIRO DE OBRA</t>
  </si>
  <si>
    <t xml:space="preserve">001.001.001.001.   .   .   </t>
  </si>
  <si>
    <t xml:space="preserve">Locação de container - Escritório com banheiro - 6,20 x 2,20m</t>
  </si>
  <si>
    <t xml:space="preserve">001.001.001.002.   .   .   </t>
  </si>
  <si>
    <t xml:space="preserve">Conjunto de tenda plástica com 3 mesas, 12 cadeiras e 3 garrafas térmicas</t>
  </si>
  <si>
    <t xml:space="preserve">001.001.001.003.   .   .   </t>
  </si>
  <si>
    <t xml:space="preserve">001.001.001.004.   .   .   </t>
  </si>
  <si>
    <t xml:space="preserve">Placa de obra em chapa aço galvanizado, instalada</t>
  </si>
  <si>
    <t xml:space="preserve">001.001.001.005.   .   .   </t>
  </si>
  <si>
    <t xml:space="preserve">001.001.002.   .   .   .   </t>
  </si>
  <si>
    <t xml:space="preserve">MANUTENÇÃO DO CANTEIRO</t>
  </si>
  <si>
    <t xml:space="preserve">001.001.002.001.   .   .   </t>
  </si>
  <si>
    <t xml:space="preserve">Água - dispêndio mensal</t>
  </si>
  <si>
    <t xml:space="preserve">001.001.002.002.   .   .   </t>
  </si>
  <si>
    <t xml:space="preserve">Consumo de energia elétrica</t>
  </si>
  <si>
    <t xml:space="preserve">001.001.002.003.   .   .   </t>
  </si>
  <si>
    <t xml:space="preserve">Material de limpeza</t>
  </si>
  <si>
    <t xml:space="preserve">001.001.002.004.   .   .   </t>
  </si>
  <si>
    <t xml:space="preserve">001.001.002.005.   .   .   </t>
  </si>
  <si>
    <t xml:space="preserve">Transporte de máquinas e equipamentos por prancha rebaixada</t>
  </si>
  <si>
    <t xml:space="preserve">001.002.   .   .   .   .   </t>
  </si>
  <si>
    <t xml:space="preserve">ADMINISTRAÇÃO LOCAL DE OBRA</t>
  </si>
  <si>
    <t xml:space="preserve">001.002.001.   .   .   .   </t>
  </si>
  <si>
    <t xml:space="preserve">001.002.001.001.   .   .   </t>
  </si>
  <si>
    <t xml:space="preserve">Engenheiro civil de obra pleno com encargos complementares</t>
  </si>
  <si>
    <t xml:space="preserve">001.002.001.002.   .   .   </t>
  </si>
  <si>
    <t xml:space="preserve">Encarregado geral com encargos complementares</t>
  </si>
  <si>
    <t xml:space="preserve">001.003.   .   .   .   .   </t>
  </si>
  <si>
    <t xml:space="preserve">ESTAÇÃO ELEVATÓRIA DE ÁGUA BRUTA 01 – EEAB1</t>
  </si>
  <si>
    <t xml:space="preserve">001.003.001.   .   .   .   </t>
  </si>
  <si>
    <t xml:space="preserve">001.003.001.001.   .   .   </t>
  </si>
  <si>
    <t xml:space="preserve">Locação de construção de edificação entre 200 e 1000 m2, inclusive execução de gabarito de madeira</t>
  </si>
  <si>
    <t xml:space="preserve">001.003.001.002.   .   .   </t>
  </si>
  <si>
    <t xml:space="preserve">Limpeza mecanizada do terreno c/ trator esteira (vegetação rasteira) inclusive carga e transporte - dmt até 1 km</t>
  </si>
  <si>
    <t xml:space="preserve">001.003.001.003.   .   .   </t>
  </si>
  <si>
    <t xml:space="preserve">Limpeza manual de terreno com vegetação rasteira, incluindo roçagem e queima</t>
  </si>
  <si>
    <t xml:space="preserve">001.003.001.004.   .   .   </t>
  </si>
  <si>
    <t xml:space="preserve">Regularização Manual</t>
  </si>
  <si>
    <t xml:space="preserve">001.003.001.005.   .   .   </t>
  </si>
  <si>
    <t xml:space="preserve">Cascalho (piçarra branca) aplicado</t>
  </si>
  <si>
    <t xml:space="preserve">001.003.001.006.   .   .   </t>
  </si>
  <si>
    <t xml:space="preserve">Grama esmeralda em mudas, fornecimento e plantio</t>
  </si>
  <si>
    <t xml:space="preserve">001.003.001.007.   .   .   </t>
  </si>
  <si>
    <t xml:space="preserve">Passeio em concreto simples c/ cimentado e=5cm</t>
  </si>
  <si>
    <t xml:space="preserve">001.003.001.008.   .   .   </t>
  </si>
  <si>
    <t xml:space="preserve">001.003.001.009.   .   .   </t>
  </si>
  <si>
    <t xml:space="preserve">Meio-fio de concreto simples, sobre base de concreto simples e rejuntado com argamassa de cimento e areia traço 1:3</t>
  </si>
  <si>
    <t xml:space="preserve">001.003.001.010.   .   .   </t>
  </si>
  <si>
    <t xml:space="preserve">Calha meio-tubo de concreto simples d=600mm p/agua pluvial</t>
  </si>
  <si>
    <t xml:space="preserve">001.003.002.   .   .   .   </t>
  </si>
  <si>
    <t xml:space="preserve">MOVIMENTO DE TERRA E ROCHA</t>
  </si>
  <si>
    <t xml:space="preserve">001.003.002.001.   .   .   </t>
  </si>
  <si>
    <t xml:space="preserve">Reaterro manual de valas ou áreas, com espalhamento e compactação, utilizando compactador à percussão sapinho, sem controle do grau de compactação</t>
  </si>
  <si>
    <t xml:space="preserve">001.003.003.   .   .   .   </t>
  </si>
  <si>
    <t xml:space="preserve">TRANSPORTE DE SOLO, ROCHA E AGREGADOS</t>
  </si>
  <si>
    <t xml:space="preserve">001.003.003.001.   .   .   </t>
  </si>
  <si>
    <t xml:space="preserve">Transporte comercial com caminhão basculante de 10m³, em rodovia não pavimentada (densidade=1,5t/m³)</t>
  </si>
  <si>
    <t xml:space="preserve">001.003.004.   .   .   .   </t>
  </si>
  <si>
    <t>ESCORAMENTO</t>
  </si>
  <si>
    <t xml:space="preserve">001.003.004.001.   .   .   </t>
  </si>
  <si>
    <t xml:space="preserve">Escoramento de valas tipo Contínuo Simples</t>
  </si>
  <si>
    <t xml:space="preserve">001.003.005.   .   .   .   </t>
  </si>
  <si>
    <t xml:space="preserve">ESTRUTURAS E FUNDAÇÕES</t>
  </si>
  <si>
    <t xml:space="preserve">001.003.005.001.   .   .   </t>
  </si>
  <si>
    <t xml:space="preserve">Concreto simples fabricado na obra, fck=10 mpa, lançado e adensado</t>
  </si>
  <si>
    <t xml:space="preserve">001.003.005.002.   .   .   </t>
  </si>
  <si>
    <t xml:space="preserve">Concreto simples usinado fck=30mpa, bombeado, lançado e adensado em superestrutura</t>
  </si>
  <si>
    <t xml:space="preserve">001.003.005.003.   .   .   </t>
  </si>
  <si>
    <t xml:space="preserve">Forma plana para blocos sobre estacas, em compensado resinado de 12mm, 05 usos, inclusive escoramento</t>
  </si>
  <si>
    <t xml:space="preserve">001.003.005.004.   .   .   </t>
  </si>
  <si>
    <t xml:space="preserve">Aço CA - 50 Ø 6,3 a 12,5mm, inclusive corte, dobragem, montagem e colocacao de ferragens nas formas, para superestruturas e fundações - R1</t>
  </si>
  <si>
    <t>kg</t>
  </si>
  <si>
    <t xml:space="preserve">001.003.005.005.   .   .   </t>
  </si>
  <si>
    <t xml:space="preserve">Escoramento de fôrmas de laje em madeira não aparelhada, pé-direito duplo, incluso travamento, 4 utilizações. af_09/2020</t>
  </si>
  <si>
    <t xml:space="preserve">001.003.006.   .   .   .   </t>
  </si>
  <si>
    <t>EDIFICAÇÕES</t>
  </si>
  <si>
    <t xml:space="preserve">001.003.006.001.   .   .   </t>
  </si>
  <si>
    <t xml:space="preserve">Cobogó de cimento, tipo "escama", dim: 50 x 50cm</t>
  </si>
  <si>
    <t xml:space="preserve">001.003.006.002.   .   .   </t>
  </si>
  <si>
    <t xml:space="preserve">Alvenaria bloco cerâmico vedação, 9x19x24cm, e=9cm, com argamassa t5 - 1:2:8 (cimento/cal/areia), junta=1cm - Rev.09</t>
  </si>
  <si>
    <t xml:space="preserve">001.003.006.003.   .   .   </t>
  </si>
  <si>
    <t xml:space="preserve">Alvenaria bloco concreto vedação 9x19x39cm, e= 0,09m, com argamassa traço t5 - 1:2:8 (cimento/cal/areia), junta de 1,0cm - Rev.06</t>
  </si>
  <si>
    <t xml:space="preserve">001.003.006.004.   .   .   </t>
  </si>
  <si>
    <t xml:space="preserve">Chapisco em parede com argamassa traço t1 - 1:3 (cimento / areia) - Revisado 08/2015</t>
  </si>
  <si>
    <t xml:space="preserve">001.003.006.005.   .   .   </t>
  </si>
  <si>
    <t xml:space="preserve">Reboco ou emboço interno, de parede, com argamassa traço t6 - 1:2:10 (cimento / cal / areia), espessura 1,5 cm</t>
  </si>
  <si>
    <t xml:space="preserve">001.003.006.006.   .   .   </t>
  </si>
  <si>
    <t xml:space="preserve">Reboco ou emboço externo, de parede, com argamassa traço t5 - 1:2:8 (cimento / cal / areia), espessura 2,5 cm</t>
  </si>
  <si>
    <t xml:space="preserve">001.003.006.007.   .   .   </t>
  </si>
  <si>
    <t xml:space="preserve">Pintura de acabamento com aplicação de 02 demãos de tinta PVA latex para interiores - cores convencionais</t>
  </si>
  <si>
    <t xml:space="preserve">001.003.006.008.   .   .   </t>
  </si>
  <si>
    <t xml:space="preserve">Pintura de acabamento com aplicação de 02 demãos de tinta PVA latex para exteriores - cores convencionais</t>
  </si>
  <si>
    <t xml:space="preserve">001.003.006.009.   .   .   </t>
  </si>
  <si>
    <t xml:space="preserve">Madeiramento em massaranduba/madeira de lei, acabamento aparelhado, c/ ripão 5 x 3 cm e ripa 4 x 1,5cm, exclusive peças principais</t>
  </si>
  <si>
    <t xml:space="preserve">001.003.006.010.   .   .   </t>
  </si>
  <si>
    <t xml:space="preserve">Madeiramento em massaranduba para telhado, peça principal serrada 8 x18cm com abertura de encaixes</t>
  </si>
  <si>
    <t xml:space="preserve">001.003.006.011.   .   .   </t>
  </si>
  <si>
    <t xml:space="preserve">Telhamento com telha cerâmica tipo canal, vermelha, 1ª qualidade - R1</t>
  </si>
  <si>
    <t xml:space="preserve">001.003.007.   .   .   .   </t>
  </si>
  <si>
    <t xml:space="preserve">PORTAS, PORTÕES E ESQUADRIAS</t>
  </si>
  <si>
    <t xml:space="preserve">001.003.007.001.   .   .   </t>
  </si>
  <si>
    <t xml:space="preserve">Porta em madeira de lei, almofadada, 0.80 x 2.10 m, inclusive batentes e ferragens</t>
  </si>
  <si>
    <t xml:space="preserve">001.003.007.002.   .   .   </t>
  </si>
  <si>
    <t xml:space="preserve">Grade ferro tipo tijolinho, perfil 1/2 " x 1/8"</t>
  </si>
  <si>
    <t xml:space="preserve">001.003.008.   .   .   .   </t>
  </si>
  <si>
    <t xml:space="preserve">CAIXAS DE PASSAGEM E ACESSÓRIOS</t>
  </si>
  <si>
    <t xml:space="preserve">001.003.008.001.   .   .   </t>
  </si>
  <si>
    <t xml:space="preserve">Guarda-corpo em tubos de aço galvanizado, h = 1,10m, com barras verticais a cada 0,75m (1 1/2"), 3 (tres) tubos horizontais intermediários (1 1/2") e tubo horizontal superior (2")</t>
  </si>
  <si>
    <t xml:space="preserve">001.003.008.002.   .   .   </t>
  </si>
  <si>
    <t xml:space="preserve">Caixa de passagem em alvenaria de tijolos maciços esp. = 0,12m, dim. int. = 0,30 x 0,30 x 0,30m</t>
  </si>
  <si>
    <t xml:space="preserve">001.003.008.003.   .   .   </t>
  </si>
  <si>
    <t xml:space="preserve">Caixa de passagem em alvenaria de tijolos maciços esp. = 0,12m, dim. int. = 1.00 x 1.00 x 0,60m</t>
  </si>
  <si>
    <t xml:space="preserve">001.003.008.004.   .   .   </t>
  </si>
  <si>
    <t xml:space="preserve">Concreto simples usinado fck=15mpa, bombeado, lançado e adensado em superestrura</t>
  </si>
  <si>
    <t xml:space="preserve">001.003.008.005.   .   .   </t>
  </si>
  <si>
    <t xml:space="preserve">Alvenaria tijolo cerâmico maciço (5x9x19), esp = 0,09m (singela), com argamassa traço t5 - 1:2:8 (cimento / cal / areia) c/ junta de 2,0cm - R1</t>
  </si>
  <si>
    <t xml:space="preserve">001.003.009.   .   .   .   </t>
  </si>
  <si>
    <t xml:space="preserve">INSTALAÇAO E MONTAGEM</t>
  </si>
  <si>
    <t xml:space="preserve">001.003.009.001.   .   .   </t>
  </si>
  <si>
    <t xml:space="preserve">Equipe de montagem hidromecânica - Instalacao de conj.moto bomba horizontal de 100 a 150 cv</t>
  </si>
  <si>
    <t xml:space="preserve">001.003.009.002.   .   .   </t>
  </si>
  <si>
    <t xml:space="preserve">Equipe de instalação elétrica</t>
  </si>
  <si>
    <t xml:space="preserve">001.003.009.003.   .   .   </t>
  </si>
  <si>
    <t xml:space="preserve">Montagem de Equipamentos e Materiais Diversos em Ferro Fundido ou Aço</t>
  </si>
  <si>
    <t xml:space="preserve">001.003.010.   .   .   .   </t>
  </si>
  <si>
    <t>LIMPEZA</t>
  </si>
  <si>
    <t xml:space="preserve">001.003.010.001.   .   .   </t>
  </si>
  <si>
    <t xml:space="preserve">Limpeza geral</t>
  </si>
  <si>
    <t xml:space="preserve">001.004.   .   .   .   .   </t>
  </si>
  <si>
    <t xml:space="preserve">ESTAÇÃO ELEVATÓRIA DE ÁGUA BRUTA 02 – EEAB2</t>
  </si>
  <si>
    <t xml:space="preserve">001.004.001.   .   .   .   </t>
  </si>
  <si>
    <t xml:space="preserve">001.004.001.001.   .   .   </t>
  </si>
  <si>
    <t xml:space="preserve">001.004.001.002.   .   .   </t>
  </si>
  <si>
    <t xml:space="preserve">001.004.001.003.   .   .   </t>
  </si>
  <si>
    <t xml:space="preserve">Cerca com estaca de concreto (espaçamento 1,50m) h = 2,00m, altura útil 1,60m, c/ 6 fios arame farpado - Rev. - 03</t>
  </si>
  <si>
    <t xml:space="preserve">001.004.001.004.   .   .   </t>
  </si>
  <si>
    <t xml:space="preserve">Grama esmeralda em placas, fornecimento e plantio</t>
  </si>
  <si>
    <t xml:space="preserve">001.004.001.005.   .   .   </t>
  </si>
  <si>
    <t xml:space="preserve">001.004.001.006.   .   .   </t>
  </si>
  <si>
    <t xml:space="preserve">Execução de pavimento em paralelepípedos, rejuntamento com argamassa traço 1:3 (cimento e areia). af_05/2020</t>
  </si>
  <si>
    <t xml:space="preserve">001.004.001.007.   .   .   </t>
  </si>
  <si>
    <t xml:space="preserve">001.004.001.008.   .   .   </t>
  </si>
  <si>
    <t xml:space="preserve">Lastro de brita 1</t>
  </si>
  <si>
    <t xml:space="preserve">001.004.002.   .   .   .   </t>
  </si>
  <si>
    <t xml:space="preserve">001.004.002.001.   .   .   </t>
  </si>
  <si>
    <t xml:space="preserve">Escavação com retro-escavadeira de pneus, de valas, em material de 1ª categoria até 1,50m de profundidade</t>
  </si>
  <si>
    <t xml:space="preserve">001.004.002.002.   .   .   </t>
  </si>
  <si>
    <t xml:space="preserve">001.004.002.003.   .   .   </t>
  </si>
  <si>
    <t xml:space="preserve">Escavação manual de vala ou cava em material de 1ª categoria, profundidade até 1,50m</t>
  </si>
  <si>
    <t xml:space="preserve">001.004.002.004.   .   .   </t>
  </si>
  <si>
    <t xml:space="preserve">001.004.003.   .   .   .   </t>
  </si>
  <si>
    <t xml:space="preserve">001.004.003.001.   .   .   </t>
  </si>
  <si>
    <t xml:space="preserve">001.004.003.002.   .   .   </t>
  </si>
  <si>
    <t xml:space="preserve">001.004.003.003.   .   .   </t>
  </si>
  <si>
    <t xml:space="preserve">001.004.003.004.   .   .   </t>
  </si>
  <si>
    <t xml:space="preserve">Fornecimento e instalação de tela aço soldada nervurada CA-60, Q-283, malha 10x10cm, ferro 6.02mm (4,48 kg/m2), painel 2,45x6,0m, Telcon ou similar</t>
  </si>
  <si>
    <t xml:space="preserve">001.004.004.   .   .   .   </t>
  </si>
  <si>
    <t xml:space="preserve">001.004.004.001.   .   .   </t>
  </si>
  <si>
    <t xml:space="preserve">001.004.004.002.   .   .   </t>
  </si>
  <si>
    <t xml:space="preserve">001.004.004.003.   .   .   </t>
  </si>
  <si>
    <t xml:space="preserve">001.004.004.004.   .   .   </t>
  </si>
  <si>
    <t xml:space="preserve">001.004.004.005.   .   .   </t>
  </si>
  <si>
    <t xml:space="preserve">001.004.004.006.   .   .   </t>
  </si>
  <si>
    <t xml:space="preserve">001.004.004.007.   .   .   </t>
  </si>
  <si>
    <t xml:space="preserve">001.004.004.008.   .   .   </t>
  </si>
  <si>
    <t xml:space="preserve">Pintura para superfícies de madeira com lixamento, aplicação de 01 demão de fundo sintético nivelador e 02 demãos de tinta esmalte ou óleo</t>
  </si>
  <si>
    <t xml:space="preserve">001.004.004.009.   .   .   </t>
  </si>
  <si>
    <t xml:space="preserve">Pintura com tinta alquídica de acabamento (esmalte sintético brilhante) aplicada a rolo ou pincel sobre superfícies metálicas (exceto perfil) executado em obra (por demão). af_01/2020</t>
  </si>
  <si>
    <t xml:space="preserve">001.004.004.010.   .   .   </t>
  </si>
  <si>
    <t xml:space="preserve">Pintura de acabamento com aplicação de 02 demãos de tinta PVA latex para interiores/exteriores - cores especiais misturadas em máquina, tons claros (marfim, pérola, etc)</t>
  </si>
  <si>
    <t xml:space="preserve">001.004.005.   .   .   .   </t>
  </si>
  <si>
    <t xml:space="preserve">001.004.005.001.   .   .   </t>
  </si>
  <si>
    <t xml:space="preserve">001.004.005.002.   .   .   </t>
  </si>
  <si>
    <t xml:space="preserve">001.004.005.003.   .   .   </t>
  </si>
  <si>
    <t xml:space="preserve">Portão em tubo de aço galvanizado com quadro de DN 1 1/4", e barras verticais de DN 1" a cada 10cm</t>
  </si>
  <si>
    <t xml:space="preserve">001.004.005.004.   .   .   </t>
  </si>
  <si>
    <t xml:space="preserve">Porta em aço, em chapa galvanizada nº24, raiada, de enrolar</t>
  </si>
  <si>
    <t xml:space="preserve">001.004.005.005.   .   .   </t>
  </si>
  <si>
    <t xml:space="preserve">Piso em chapa xadrez 3/16" - 4,75m, inclusive revestimento emborrachado plurigoma, na cor preta ou similar</t>
  </si>
  <si>
    <t xml:space="preserve">001.004.006.   .   .   .   </t>
  </si>
  <si>
    <t>COBERTURA</t>
  </si>
  <si>
    <t xml:space="preserve">001.004.006.001.   .   .   </t>
  </si>
  <si>
    <t xml:space="preserve">Madeiramento em massaranduba/madeira de lei, acabamento serrado, c/ peças 7cm x 5cm (espaçamento 0,50 m) e ripa 10 x 1,5 cm (espaçamento 0,375 m), exclusive peças principais</t>
  </si>
  <si>
    <t xml:space="preserve">001.004.006.002.   .   .   </t>
  </si>
  <si>
    <t xml:space="preserve">001.004.006.003.   .   .   </t>
  </si>
  <si>
    <t xml:space="preserve">Emassamento de cumeeira com telha cerâmica - Rev. 01</t>
  </si>
  <si>
    <t xml:space="preserve">001.004.006.004.   .   .   </t>
  </si>
  <si>
    <t xml:space="preserve">Emassamento de beiral de telha ceramica</t>
  </si>
  <si>
    <t xml:space="preserve">001.004.006.005.   .   .   </t>
  </si>
  <si>
    <t xml:space="preserve">Emassamento de algeroz</t>
  </si>
  <si>
    <t xml:space="preserve">001.004.007.   .   .   .   </t>
  </si>
  <si>
    <t>DRENAGEM</t>
  </si>
  <si>
    <t xml:space="preserve">001.004.007.001.   .   .   </t>
  </si>
  <si>
    <t xml:space="preserve">001.004.007.002.   .   .   </t>
  </si>
  <si>
    <t xml:space="preserve">001.004.007.003.   .   .   </t>
  </si>
  <si>
    <t xml:space="preserve">001.004.007.004.   .   .   </t>
  </si>
  <si>
    <t xml:space="preserve">001.004.007.005.   .   .   </t>
  </si>
  <si>
    <t xml:space="preserve">Tubo de concreto (simples) para redes coletoras de águas pluviais, diâmetro de 500 mm, junta rígida, instalado em local com baixo nível de interferências - fornecimento e assentamento. af_12/2015</t>
  </si>
  <si>
    <t xml:space="preserve">001.004.007.006.   .   .   </t>
  </si>
  <si>
    <t xml:space="preserve">Caixa de passagem em alvenaria de tijolos maciços esp. = 0,17m, dim. int. = 1.20 x 1.20 x 1,60m</t>
  </si>
  <si>
    <t xml:space="preserve">001.004.007.007.   .   .   </t>
  </si>
  <si>
    <t xml:space="preserve">Ponta de ala em concreto ciclópico, para tubos de concreto (simples) d=0.40 à 0.60 m</t>
  </si>
  <si>
    <t xml:space="preserve">001.004.008.   .   .   .   </t>
  </si>
  <si>
    <t xml:space="preserve">001.004.008.001.   .   .   </t>
  </si>
  <si>
    <t xml:space="preserve">001.004.008.002.   .   .   </t>
  </si>
  <si>
    <t xml:space="preserve">Caixa de passagem em alvenaria de tijolos maciços esp. = 0,12m, dim. int. = 0.60 x 0.60 x 0.60m</t>
  </si>
  <si>
    <t xml:space="preserve">001.004.008.003.   .   .   </t>
  </si>
  <si>
    <t xml:space="preserve">001.004.008.004.   .   .   </t>
  </si>
  <si>
    <t xml:space="preserve">001.004.009.   .   .   .   </t>
  </si>
  <si>
    <t xml:space="preserve">INSTALAÇÃO E MONTAGEM</t>
  </si>
  <si>
    <t xml:space="preserve">001.004.009.001.   .   .   </t>
  </si>
  <si>
    <t xml:space="preserve">001.004.009.002.   .   .   </t>
  </si>
  <si>
    <t xml:space="preserve">001.004.009.003.   .   .   </t>
  </si>
  <si>
    <t xml:space="preserve">001.004.010.   .   .   .   </t>
  </si>
  <si>
    <t xml:space="preserve">001.004.010.001.   .   .   </t>
  </si>
  <si>
    <t xml:space="preserve">001.005.   .   .   .   .   </t>
  </si>
  <si>
    <t>BARRAGEM</t>
  </si>
  <si>
    <t xml:space="preserve">001.005.001.   .   .   .   </t>
  </si>
  <si>
    <t xml:space="preserve">001.005.001.001.   .   .   </t>
  </si>
  <si>
    <t xml:space="preserve">Compactação de aterros, com rolo vibratório pé de carneiro, a 95% do proctor normal</t>
  </si>
  <si>
    <t xml:space="preserve">001.005.001.002.   .   .   </t>
  </si>
  <si>
    <t xml:space="preserve">Gabião com tela de arame galvanizado, fio 2,7mm, malha hexagonal 8 x 10cm, tipo caixa</t>
  </si>
  <si>
    <t xml:space="preserve">001.005.001.003.   .   .   </t>
  </si>
  <si>
    <t xml:space="preserve">Gabião tipo colchão reno, revestido em pvc, malha 8 x 10 cm, h=0,30m</t>
  </si>
  <si>
    <t xml:space="preserve">001.005.001.004.   .   .   </t>
  </si>
  <si>
    <t xml:space="preserve">Enrocamento com pedra de mão arrumada manualmente</t>
  </si>
  <si>
    <t xml:space="preserve">001.005.001.005.   .   .   </t>
  </si>
  <si>
    <t xml:space="preserve">Impermeabilização - Fornecimento e aplicação de manta geotéxtil RT-21, resistencia a tração=21 kN/m (antigo Bidim OP-40 ou similar) em colchões drenantes</t>
  </si>
  <si>
    <t xml:space="preserve">001.005.001.006.   .   .   </t>
  </si>
  <si>
    <t xml:space="preserve">Impermeabilizacao de superficie com geomembrana (manta termoplastica lisa) tipo pead, e=2mm.</t>
  </si>
  <si>
    <t xml:space="preserve">001.005.001.007.   .   .   </t>
  </si>
  <si>
    <t xml:space="preserve">Fornecimento e lançamento de concreto simples, fck = 15mpa em bloco de ancoragem</t>
  </si>
  <si>
    <t xml:space="preserve">001.005.001.008.   .   .   </t>
  </si>
  <si>
    <t>Hidrossemeadura</t>
  </si>
  <si>
    <t xml:space="preserve">001.005.001.009.   .   .   </t>
  </si>
  <si>
    <t xml:space="preserve">Escavação, carga e transporte de material de 1ª categoria, com escavadeira hidraúlica, dmt 201 a 400m</t>
  </si>
  <si>
    <t xml:space="preserve">001.005.001.010.   .   .   </t>
  </si>
  <si>
    <t xml:space="preserve">Execução de sarjeta de concreto usinado, moldada in loco em trecho curvo, 30 cm base x 15 cm altura. af_06/2016</t>
  </si>
  <si>
    <t xml:space="preserve">001.005.001.011.   .   .   </t>
  </si>
  <si>
    <t xml:space="preserve">Equipe de topografia para trabalhos exclusivos de campo - Diária incluindo transporte e estadia</t>
  </si>
  <si>
    <t>dia</t>
  </si>
  <si>
    <t xml:space="preserve">001.005.001.012.   .   .   </t>
  </si>
  <si>
    <t xml:space="preserve">Brita 2 (19,0 a 25,0 mm) - incluso frete</t>
  </si>
  <si>
    <t xml:space="preserve">001.005.001.013.   .   .   </t>
  </si>
  <si>
    <t xml:space="preserve">001.005.001.014.   .   .   </t>
  </si>
  <si>
    <t xml:space="preserve">Regularização mecanizada de áreas</t>
  </si>
  <si>
    <t xml:space="preserve">002.   .   .   .   .   .   </t>
  </si>
  <si>
    <t>MATERIAIS</t>
  </si>
  <si>
    <t xml:space="preserve">002.001.   .   .   .   .   </t>
  </si>
  <si>
    <t xml:space="preserve">FORNECIMENTO DE MATERIAIS</t>
  </si>
  <si>
    <t xml:space="preserve">002.001.001.   .   .   .   </t>
  </si>
  <si>
    <t xml:space="preserve">FORNECIMENTO DE MATERIAIS - EEAB-1</t>
  </si>
  <si>
    <t xml:space="preserve">002.001.001.001.   .   .   </t>
  </si>
  <si>
    <t xml:space="preserve">Fornecimento de Comporta com sentido duplo de fluxo, tipo CQUAW, em aço inox, 1000 x 1000mm</t>
  </si>
  <si>
    <t xml:space="preserve">002.001.001.002.   .   .   </t>
  </si>
  <si>
    <t xml:space="preserve">Fornecimento de válvula de retenção e controladora de bomba, com flanges, em ferro fundido, diam. 300mm</t>
  </si>
  <si>
    <t xml:space="preserve">002.001.001.003.   .   .   </t>
  </si>
  <si>
    <t xml:space="preserve">Fornecimento de tubo com ponta e bolsa, junta elástica, em PRFV, diam. 500mm</t>
  </si>
  <si>
    <t xml:space="preserve">002.001.001.004.   .   .   </t>
  </si>
  <si>
    <t xml:space="preserve">Barra chata de ferro 4 x 1/4 (5,07 kg/m)</t>
  </si>
  <si>
    <t xml:space="preserve">002.001.001.005.   .   .   </t>
  </si>
  <si>
    <t xml:space="preserve">Barra chata de ferro 2 x 5/16 (3,17 kg/m)</t>
  </si>
  <si>
    <t xml:space="preserve">002.001.001.006.   .   .   </t>
  </si>
  <si>
    <t xml:space="preserve">Perfil Aço, Cantoneira abas iguais - 3 x 5/16 (9,07 kg/m)</t>
  </si>
  <si>
    <t xml:space="preserve">002.001.001.007.   .   .   </t>
  </si>
  <si>
    <t xml:space="preserve">Chapa aço grossa preta 1/8 (3,00mm), 24,75 kg/m2</t>
  </si>
  <si>
    <t xml:space="preserve">002.001.001.008.   .   .   </t>
  </si>
  <si>
    <t xml:space="preserve">Chapa aço grossa preta 5/8 (16,00mm), 125,44 kg/m2</t>
  </si>
  <si>
    <t xml:space="preserve">002.001.001.009.   .   .   </t>
  </si>
  <si>
    <t xml:space="preserve">Barra redonda de aço mecanico laminado 1/2 (0,99 kg/m)</t>
  </si>
  <si>
    <t xml:space="preserve">002.001.001.010.   .   .   </t>
  </si>
  <si>
    <t xml:space="preserve">Fornecimento de talha com acionamento elétrico, capacidade 1.000kg</t>
  </si>
  <si>
    <t>cj</t>
  </si>
  <si>
    <t xml:space="preserve">002.001.001.011.   .   .   </t>
  </si>
  <si>
    <t xml:space="preserve">Perfil Aço Laminado, I - W310 x 38,7 kg/m ASTM A 572 Grau 50</t>
  </si>
  <si>
    <t xml:space="preserve">002.001.001.012.   .   .   </t>
  </si>
  <si>
    <t xml:space="preserve">Transformador a seco, trifásico, classe de isolamento 15kv - Potência 300 kva - Derivações Primárias 13,8/13,2/12,6/12,0/11,4; Tensão Secundária 220/127V-380v/220V ou 440V/254V; ligação estrela; grupo de ligação Dyn1</t>
  </si>
  <si>
    <t xml:space="preserve">002.001.001.013.   .   .   </t>
  </si>
  <si>
    <t xml:space="preserve">Troley manual capacidade 1 t</t>
  </si>
  <si>
    <t xml:space="preserve">002.001.002.   .   .   .   </t>
  </si>
  <si>
    <t xml:space="preserve">MATERIAL ELÉTRICO - EEAB1</t>
  </si>
  <si>
    <t xml:space="preserve">002.001.002.001.   .   .   </t>
  </si>
  <si>
    <t xml:space="preserve">Poste de concreto duplo T (DT) 10/600 - fornecimento</t>
  </si>
  <si>
    <t xml:space="preserve">002.001.002.002.   .   .   </t>
  </si>
  <si>
    <t xml:space="preserve">Fornecimento de parafuso rosca dupla 16 x 300mm</t>
  </si>
  <si>
    <t xml:space="preserve">002.001.002.003.   .   .   </t>
  </si>
  <si>
    <t xml:space="preserve">Fornecimento de parafuso rosca dupla 16 x 350mm</t>
  </si>
  <si>
    <t xml:space="preserve">002.001.002.004.   .   .   </t>
  </si>
  <si>
    <t xml:space="preserve">Fornecimento de arruela quadrada 38 mm c/ furo 18 mm</t>
  </si>
  <si>
    <t xml:space="preserve">002.001.002.005.   .   .   </t>
  </si>
  <si>
    <t xml:space="preserve">Fornecimento de porca olhal</t>
  </si>
  <si>
    <t xml:space="preserve">002.001.002.006.   .   .   </t>
  </si>
  <si>
    <t xml:space="preserve">Fornecimento de gancho de olhal c/ furo 18 mm</t>
  </si>
  <si>
    <t xml:space="preserve">002.001.002.007.   .   .   </t>
  </si>
  <si>
    <t xml:space="preserve">Fornecimento de manilha sapatilha em ferro nodular galvanizado</t>
  </si>
  <si>
    <t xml:space="preserve">002.001.002.008.   .   .   </t>
  </si>
  <si>
    <t xml:space="preserve">Fornecimento de isolador de disco polimérico 15 kv</t>
  </si>
  <si>
    <t xml:space="preserve">002.001.002.009.   .   .   </t>
  </si>
  <si>
    <t xml:space="preserve">Fornecimento de pára-raio de distribuição polimérico, ZnO, 10KA - 127V</t>
  </si>
  <si>
    <t xml:space="preserve">002.001.002.010.   .   .   </t>
  </si>
  <si>
    <t xml:space="preserve">Fornecimento de sapatilha p/ cabo de aço até 9,5mm</t>
  </si>
  <si>
    <t xml:space="preserve">002.001.002.011.   .   .   </t>
  </si>
  <si>
    <t xml:space="preserve">Eletroduto de ferro galvanizado sem costura d= 4 - Fornecimento</t>
  </si>
  <si>
    <t>Un</t>
  </si>
  <si>
    <t xml:space="preserve">002.001.002.012.   .   .   </t>
  </si>
  <si>
    <t xml:space="preserve">Fornecimento e assentamento de curva 90 de ferro galvanizado de   4</t>
  </si>
  <si>
    <t xml:space="preserve">002.001.002.013.   .   .   </t>
  </si>
  <si>
    <t xml:space="preserve">Caixa de medição indireta em alumínio - Fornecimento</t>
  </si>
  <si>
    <t xml:space="preserve">002.001.002.014.   .   .   </t>
  </si>
  <si>
    <t xml:space="preserve">Disjuntor termico e magnetico ajustaveis, tripolar de 300 ate 400a, capacidade de interrupcao de 35ka</t>
  </si>
  <si>
    <t xml:space="preserve">002.001.002.015.   .   .   </t>
  </si>
  <si>
    <t xml:space="preserve">Haste aterramento 3/4 x3000mm 1045/cobre burndy GCWR19L30</t>
  </si>
  <si>
    <t xml:space="preserve">002.001.002.016.   .   .   </t>
  </si>
  <si>
    <t xml:space="preserve">Fornecimento de cabo de aço cobreado 3 x 9 awg</t>
  </si>
  <si>
    <t xml:space="preserve">002.001.002.017.   .   .   </t>
  </si>
  <si>
    <t xml:space="preserve">Cabo de cobre nú 50 mm2 - fornecimento e assentamento (2,27m/kg)</t>
  </si>
  <si>
    <t xml:space="preserve">002.001.002.018.   .   .   </t>
  </si>
  <si>
    <t xml:space="preserve">Cabo de cobre isolado em EPR flexível unipolar 185mm² - 0,6Kv/1Kv/90°</t>
  </si>
  <si>
    <t xml:space="preserve">002.001.002.019.   .   .   </t>
  </si>
  <si>
    <t xml:space="preserve">Cabo de cobre isolado em EPR flexível unipolar 95mm² - 0,6Kv/1Kv/90°</t>
  </si>
  <si>
    <t xml:space="preserve">002.001.002.020.   .   .   </t>
  </si>
  <si>
    <t xml:space="preserve">Poste de concreto duplo T (DT) 9/150 - fornecimento</t>
  </si>
  <si>
    <t xml:space="preserve">002.001.002.021.   .   .   </t>
  </si>
  <si>
    <t xml:space="preserve">Luminária para iluminação pública de avenidas, fechada, completa, para lâmpada vapor de sódio 150w, inclusive reator, ref:CW-400 Tecnolux, exclusive poste</t>
  </si>
  <si>
    <t xml:space="preserve">002.001.002.022.   .   .   </t>
  </si>
  <si>
    <t xml:space="preserve">Eletroduto em ferro galvanizado pesado sem costura 3/4 x 3m</t>
  </si>
  <si>
    <t xml:space="preserve">002.001.002.023.   .   .   </t>
  </si>
  <si>
    <t xml:space="preserve">Curva para eletroduto de pvc rígido roscável, diâm = 25mm (3/4 )</t>
  </si>
  <si>
    <t xml:space="preserve">002.001.002.024.   .   .   </t>
  </si>
  <si>
    <t xml:space="preserve">Fio rígido isolado em pvc 4,0mm2 (fio 10) - 450/750v / 70°c</t>
  </si>
  <si>
    <t xml:space="preserve">002.001.002.025.   .   .   </t>
  </si>
  <si>
    <t xml:space="preserve">Fita em aço inox, fusimec ou similar - Fornecimento</t>
  </si>
  <si>
    <t xml:space="preserve">002.001.002.026.   .   .   </t>
  </si>
  <si>
    <t xml:space="preserve">Fecho para fita aço inox 3/4 e 1/2 , Fusimec ou similar - Fornecimento</t>
  </si>
  <si>
    <t xml:space="preserve">002.001.002.027.   .   .   </t>
  </si>
  <si>
    <t xml:space="preserve">Eletroduto de pvc rígido roscável, diâm = 25mm (3/4 )</t>
  </si>
  <si>
    <t xml:space="preserve">002.001.002.028.   .   .   </t>
  </si>
  <si>
    <t xml:space="preserve">Pára-raio tipo Franklin 350mm, latão cromado, para descida 1 cabo, c/suporte e conectores p/cabo terra, inclusive mastro aço galv 3mx2 e base</t>
  </si>
  <si>
    <t xml:space="preserve">002.001.002.029.   .   .   </t>
  </si>
  <si>
    <t xml:space="preserve">Condulete de alumínio, tipo c, para eletroduto de aço galvanizado dn 20 mm (3/4 ), aparente - fornecimento e instalação. af_11/2016_p</t>
  </si>
  <si>
    <t xml:space="preserve">002.001.002.030.   .   .   </t>
  </si>
  <si>
    <t xml:space="preserve">Condulete de alumínio, tipo t, para eletroduto de aço galvanizado dn 20 mm (3/4 ), aparente - fornecimento e instalação. af_11/2016_p</t>
  </si>
  <si>
    <t xml:space="preserve">002.001.002.031.   .   .   </t>
  </si>
  <si>
    <t xml:space="preserve">Condulete de alumínio, tipo e, para eletroduto de aço galvanizado dn 20 mm (3/4 ), aparente - fornecimento e instalação. af_11/2016_p</t>
  </si>
  <si>
    <t xml:space="preserve">002.001.002.032.   .   .   </t>
  </si>
  <si>
    <t xml:space="preserve">Condulete de alumínio, tipo lr, para eletroduto de aço galvanizado dn 20 mm (3/4 ), aparente - fornecimento e instalação. af_11/2016_p</t>
  </si>
  <si>
    <t xml:space="preserve">002.001.002.033.   .   .   </t>
  </si>
  <si>
    <t xml:space="preserve">Boia elétrica (sensor control) p/ reservatório inferior ou superior marca ANAUGER ou similar</t>
  </si>
  <si>
    <t xml:space="preserve">002.001.002.034.   .   .   </t>
  </si>
  <si>
    <t xml:space="preserve">Fio rígido isolado em pvc 1,5mm2 - 450/750v / 70°c</t>
  </si>
  <si>
    <t xml:space="preserve">002.001.002.035.   .   .   </t>
  </si>
  <si>
    <t xml:space="preserve">Eletroduto de pvc rígido roscável, diâm = 50mm (1 1/2 )</t>
  </si>
  <si>
    <t xml:space="preserve">002.001.002.036.   .   .   </t>
  </si>
  <si>
    <t xml:space="preserve">Curva para eletroduto de pvc rígido roscável, diâm = 50mm (1 1/2 )</t>
  </si>
  <si>
    <t xml:space="preserve">002.001.002.037.   .   .   </t>
  </si>
  <si>
    <t xml:space="preserve">Cabo de cobre isolado pvc rígido unipolar seção 70mm², 0,6/ 1kv/ 70°</t>
  </si>
  <si>
    <t xml:space="preserve">002.001.002.038.   .   .   </t>
  </si>
  <si>
    <t xml:space="preserve">Fornecimento de cruzeta de concreto retangular 2300mm</t>
  </si>
  <si>
    <t xml:space="preserve">002.001.002.039.   .   .   </t>
  </si>
  <si>
    <t xml:space="preserve">Mão-de-obra para implantação de transformador trifásico</t>
  </si>
  <si>
    <t xml:space="preserve">002.001.002.040.   .   .   </t>
  </si>
  <si>
    <t xml:space="preserve">Cabo coaxial rg-6</t>
  </si>
  <si>
    <t xml:space="preserve">002.001.002.041.   .   .   </t>
  </si>
  <si>
    <t xml:space="preserve">Poste de concreto duplo T (DT) 16/600 - fornecimento e assentamento</t>
  </si>
  <si>
    <t xml:space="preserve">002.001.003.   .   .   .   </t>
  </si>
  <si>
    <t xml:space="preserve">FORNECIMENTO DE MATERIAIS - EEAB 2</t>
  </si>
  <si>
    <t xml:space="preserve">002.001.003.001.   .   .   </t>
  </si>
  <si>
    <t xml:space="preserve">002.001.003.002.   .   .   </t>
  </si>
  <si>
    <t xml:space="preserve">Niple duplo de ferro galvanizado d=3/4</t>
  </si>
  <si>
    <t xml:space="preserve">002.001.003.003.   .   .   </t>
  </si>
  <si>
    <t xml:space="preserve">Registro gaveta bruto, c/ volante, d = 20mm (3/4 )</t>
  </si>
  <si>
    <t xml:space="preserve">002.001.003.004.   .   .   </t>
  </si>
  <si>
    <t xml:space="preserve">002.001.003.005.   .   .   </t>
  </si>
  <si>
    <t xml:space="preserve">Fornecimento de medidor de vazão eletromagnético, diam. 350mm</t>
  </si>
  <si>
    <t xml:space="preserve">002.001.003.006.   .   .   </t>
  </si>
  <si>
    <t xml:space="preserve">Fornecimento de talha com acionamento elétrico, capacidade 2.000kg</t>
  </si>
  <si>
    <t xml:space="preserve">002.001.003.007.   .   .   </t>
  </si>
  <si>
    <t xml:space="preserve">002.001.003.008.   .   .   </t>
  </si>
  <si>
    <t xml:space="preserve">002.001.004.   .   .   .   </t>
  </si>
  <si>
    <t xml:space="preserve">MATERIAL ELÉTRICO - EEAB2</t>
  </si>
  <si>
    <t xml:space="preserve">002.001.004.001.   .   .   </t>
  </si>
  <si>
    <t xml:space="preserve">002.001.004.002.   .   .   </t>
  </si>
  <si>
    <t xml:space="preserve">002.001.004.003.   .   .   </t>
  </si>
  <si>
    <t xml:space="preserve">002.001.004.004.   .   .   </t>
  </si>
  <si>
    <t xml:space="preserve">002.001.004.005.   .   .   </t>
  </si>
  <si>
    <t xml:space="preserve">002.001.004.006.   .   .   </t>
  </si>
  <si>
    <t xml:space="preserve">002.001.004.007.   .   .   </t>
  </si>
  <si>
    <t xml:space="preserve">002.001.004.008.   .   .   </t>
  </si>
  <si>
    <t xml:space="preserve">002.001.004.009.   .   .   </t>
  </si>
  <si>
    <t xml:space="preserve">002.001.004.010.   .   .   </t>
  </si>
  <si>
    <t xml:space="preserve">002.001.004.011.   .   .   </t>
  </si>
  <si>
    <t xml:space="preserve">002.001.004.012.   .   .   </t>
  </si>
  <si>
    <t xml:space="preserve">002.001.004.013.   .   .   </t>
  </si>
  <si>
    <t xml:space="preserve">002.001.004.014.   .   .   </t>
  </si>
  <si>
    <t xml:space="preserve">002.001.004.015.   .   .   </t>
  </si>
  <si>
    <t xml:space="preserve">002.001.004.016.   .   .   </t>
  </si>
  <si>
    <t xml:space="preserve">002.001.004.017.   .   .   </t>
  </si>
  <si>
    <t xml:space="preserve">002.001.004.018.   .   .   </t>
  </si>
  <si>
    <t xml:space="preserve">002.001.004.019.   .   .   </t>
  </si>
  <si>
    <t xml:space="preserve">002.001.004.020.   .   .   </t>
  </si>
  <si>
    <t xml:space="preserve">002.001.004.021.   .   .   </t>
  </si>
  <si>
    <t xml:space="preserve">002.001.004.022.   .   .   </t>
  </si>
  <si>
    <t xml:space="preserve">002.001.004.023.   .   .   </t>
  </si>
  <si>
    <t xml:space="preserve">002.001.004.024.   .   .   </t>
  </si>
  <si>
    <t xml:space="preserve">002.001.004.025.   .   .   </t>
  </si>
  <si>
    <t xml:space="preserve">002.001.004.026.   .   .   </t>
  </si>
  <si>
    <t xml:space="preserve">002.001.004.027.   .   .   </t>
  </si>
  <si>
    <t xml:space="preserve">002.001.004.028.   .   .   </t>
  </si>
  <si>
    <t xml:space="preserve">Condulete de alumínio, tipo x, para eletroduto de aço galvanizado dn 20 mm (3/4 ), aparente - fornecimento e instalação. af_11/2016_p</t>
  </si>
  <si>
    <t xml:space="preserve">002.001.004.029.   .   .   </t>
  </si>
  <si>
    <t xml:space="preserve">002.001.004.030.   .   .   </t>
  </si>
  <si>
    <t xml:space="preserve">002.001.004.031.   .   .   </t>
  </si>
  <si>
    <t xml:space="preserve">002.001.004.032.   .   .   </t>
  </si>
  <si>
    <t xml:space="preserve">002.001.004.033.   .   .   </t>
  </si>
  <si>
    <t xml:space="preserve">002.001.004.034.   .   .   </t>
  </si>
  <si>
    <t xml:space="preserve">002.001.004.035.   .   .   </t>
  </si>
  <si>
    <t xml:space="preserve">002.001.004.036.   .   .   </t>
  </si>
  <si>
    <t xml:space="preserve">002.001.004.037.   .   .   </t>
  </si>
  <si>
    <t xml:space="preserve">002.001.004.038.   .   .   </t>
  </si>
  <si>
    <t xml:space="preserve">002.001.004.039.   .   .   </t>
  </si>
  <si>
    <t xml:space="preserve">BM’S PREVISTOS – CRONOGRAMA</t>
  </si>
  <si>
    <t xml:space="preserve">AVANÇO FISICO-FINANCEIRO</t>
  </si>
  <si>
    <t>Contrato:</t>
  </si>
  <si>
    <t xml:space="preserve">PRAZO CONTR.</t>
  </si>
  <si>
    <t>PERIODOS</t>
  </si>
  <si>
    <t>PREVISTO</t>
  </si>
  <si>
    <t>EXECUTADO</t>
  </si>
  <si>
    <t xml:space="preserve">% PREV. PERIODO</t>
  </si>
  <si>
    <t xml:space="preserve">% EXEC. PERIODO</t>
  </si>
  <si>
    <t xml:space="preserve">% PREV. ACUMULADO</t>
  </si>
  <si>
    <t xml:space="preserve">% EXEC. ACUMULADO</t>
  </si>
  <si>
    <t xml:space="preserve">AVANÇO DO PERIODO</t>
  </si>
  <si>
    <t xml:space="preserve">AVANÇO ACUMULADO</t>
  </si>
  <si>
    <t xml:space="preserve">TABELA AUXILIAR – GRAFICO</t>
  </si>
  <si>
    <t xml:space="preserve">Mês 1</t>
  </si>
  <si>
    <t xml:space="preserve">Mês 2</t>
  </si>
  <si>
    <t xml:space="preserve">Mês 3</t>
  </si>
  <si>
    <t xml:space="preserve">Mês 4</t>
  </si>
  <si>
    <t xml:space="preserve">Mês 5</t>
  </si>
  <si>
    <t xml:space="preserve">Mês 6</t>
  </si>
  <si>
    <t xml:space="preserve">CONVÊNIO Nº.:  TC - 402.226-23/2012</t>
  </si>
  <si>
    <t xml:space="preserve">RELATÓRIO FOTOGRÁFICO </t>
  </si>
  <si>
    <t>CROQUI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</si>
</sst>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1">
    <numFmt numFmtId="160" formatCode="* #,##0.00\ ;* \(#,##0.00\);* \-#\ ;@\ "/>
    <numFmt numFmtId="161" formatCode="&quot;BM &quot;00"/>
    <numFmt numFmtId="162" formatCode="dd/mm/yy"/>
    <numFmt numFmtId="163" formatCode="dd/mm/yy&quot;  a&quot;"/>
    <numFmt numFmtId="164" formatCode="&quot;R$&quot;\ #,##0.00"/>
    <numFmt numFmtId="165" formatCode="* #,##0\ ;* \(#,##0\);* \-#\ ;@\ "/>
    <numFmt numFmtId="166" formatCode="#,##0.000"/>
    <numFmt numFmtId="167" formatCode="_-* #,##0.00_-;\-* #,##0.00_-;_-* &quot;-&quot;??_-;_-@_-"/>
    <numFmt numFmtId="168" formatCode="* #,##0.00\ ;\-* #,##0.00\ ;* \-#\ ;@\ "/>
    <numFmt numFmtId="169" formatCode="* #,##0.0000\ ;\-* #,##0.0000\ ;* \-#\ ;@\ "/>
    <numFmt numFmtId="170" formatCode="[$R$-416]\ #,##0.00;[Red]\-[$R$-416]\ #,##0.00"/>
  </numFmts>
  <fonts count="37">
    <font>
      <name val="Calibri"/>
      <color theme="1"/>
      <sz val="12.000000"/>
    </font>
    <font>
      <name val="Calibri"/>
      <i/>
      <color rgb="FF7F7F7F"/>
      <sz val="12.000000"/>
    </font>
    <font>
      <name val="Arial"/>
      <sz val="10.000000"/>
    </font>
    <font>
      <name val="Calibri"/>
      <color theme="1"/>
      <sz val="11.000000"/>
      <scheme val="minor"/>
    </font>
    <font>
      <name val="Calibri"/>
      <sz val="15.000000"/>
    </font>
    <font>
      <name val="Calibri"/>
      <b/>
      <sz val="15.000000"/>
    </font>
    <font>
      <name val="Arial"/>
      <b/>
      <sz val="15.000000"/>
    </font>
    <font>
      <name val="Arial"/>
      <b/>
      <sz val="13.000000"/>
    </font>
    <font>
      <name val="Calibri"/>
      <sz val="13.000000"/>
    </font>
    <font>
      <name val="Calibri"/>
      <b/>
      <sz val="13.000000"/>
      <scheme val="minor"/>
    </font>
    <font>
      <name val="Calibri"/>
      <sz val="13.000000"/>
      <scheme val="minor"/>
    </font>
    <font>
      <name val="Calibri"/>
      <b/>
      <sz val="16.000000"/>
    </font>
    <font>
      <name val="Arial"/>
      <b/>
      <sz val="12.000000"/>
    </font>
    <font>
      <name val="Arial"/>
      <sz val="12.000000"/>
    </font>
    <font>
      <name val="Calibri"/>
      <b/>
      <sz val="12.000000"/>
      <scheme val="minor"/>
    </font>
    <font>
      <name val="Calibri"/>
      <sz val="12.000000"/>
      <scheme val="minor"/>
    </font>
    <font>
      <name val="Calibri"/>
      <b/>
      <color theme="1"/>
      <sz val="12.000000"/>
      <scheme val="minor"/>
    </font>
    <font>
      <name val="Calibri"/>
      <color theme="1"/>
      <sz val="12.000000"/>
      <scheme val="minor"/>
    </font>
    <font>
      <name val="Arial"/>
      <color theme="1"/>
      <sz val="12.000000"/>
    </font>
    <font>
      <name val="Arial"/>
      <b/>
      <sz val="14.000000"/>
    </font>
    <font>
      <name val="Arial"/>
      <b/>
      <sz val="10.000000"/>
    </font>
    <font>
      <name val="Arial"/>
      <sz val="14.000000"/>
    </font>
    <font>
      <name val="Arial"/>
      <b/>
      <sz val="16.000000"/>
    </font>
    <font>
      <name val="Arial"/>
      <b/>
      <sz val="11.000000"/>
    </font>
    <font>
      <name val="Arial"/>
      <b/>
      <color indexed="2"/>
      <sz val="11.000000"/>
    </font>
    <font>
      <name val="Arial"/>
      <b/>
      <color theme="1"/>
      <sz val="10.000000"/>
    </font>
    <font>
      <name val="Arial"/>
      <color theme="1"/>
      <sz val="10.000000"/>
    </font>
    <font>
      <name val="Calibri"/>
      <sz val="10.000000"/>
      <scheme val="minor"/>
    </font>
    <font>
      <name val="Arial"/>
      <b/>
      <sz val="18.000000"/>
    </font>
    <font>
      <name val="Calibri"/>
      <b/>
      <color theme="1"/>
      <sz val="20.000000"/>
      <scheme val="minor"/>
    </font>
    <font>
      <name val="Calibri"/>
      <b/>
      <sz val="13.000000"/>
    </font>
    <font>
      <name val="Calibri"/>
      <sz val="10.000000"/>
    </font>
    <font>
      <name val="Calibri"/>
      <sz val="32.000000"/>
    </font>
    <font>
      <name val="Calibri"/>
      <b/>
      <sz val="20.000000"/>
    </font>
    <font>
      <name val="Calibri"/>
      <b/>
      <color rgb="FF2A6099"/>
      <sz val="20.000000"/>
    </font>
    <font>
      <name val="Calibri"/>
      <b/>
      <color indexed="2"/>
      <sz val="20.000000"/>
    </font>
    <font>
      <name val="Calibri"/>
      <b/>
      <color rgb="FF00A933"/>
      <sz val="20.000000"/>
    </font>
  </fonts>
  <fills count="21">
    <fill>
      <patternFill patternType="none"/>
    </fill>
    <fill>
      <patternFill patternType="gray125"/>
    </fill>
    <fill>
      <patternFill patternType="solid">
        <fgColor indexed="65"/>
        <bgColor rgb="FFEEEEEE"/>
      </patternFill>
    </fill>
    <fill>
      <patternFill patternType="solid">
        <fgColor rgb="FFDCE6F2"/>
        <bgColor rgb="FFDDDDDD"/>
      </patternFill>
    </fill>
    <fill>
      <patternFill patternType="solid">
        <fgColor indexed="5"/>
        <bgColor indexed="5"/>
      </patternFill>
    </fill>
    <fill>
      <patternFill patternType="solid">
        <fgColor rgb="FF6699CC"/>
        <bgColor rgb="FF999999"/>
      </patternFill>
    </fill>
    <fill>
      <patternFill patternType="solid">
        <fgColor rgb="FF999999"/>
        <bgColor rgb="FFB3B3B3"/>
      </patternFill>
    </fill>
    <fill>
      <patternFill patternType="solid">
        <fgColor theme="0"/>
        <bgColor rgb="FFB3B3B3"/>
      </patternFill>
    </fill>
    <fill>
      <patternFill patternType="solid">
        <fgColor theme="0"/>
        <bgColor rgb="FFDCE6F2"/>
      </patternFill>
    </fill>
    <fill>
      <patternFill patternType="solid">
        <fgColor rgb="FFDDDDDD"/>
        <bgColor rgb="FFDCE6F2"/>
      </patternFill>
    </fill>
    <fill>
      <patternFill patternType="solid">
        <fgColor theme="0"/>
        <bgColor theme="0"/>
      </patternFill>
    </fill>
    <fill>
      <patternFill patternType="solid">
        <fgColor theme="1" tint="0.499984740745262"/>
        <bgColor theme="1" tint="0.499984740745262"/>
      </patternFill>
    </fill>
    <fill>
      <patternFill patternType="solid">
        <fgColor theme="3" tint="0.79998168889431442"/>
        <bgColor theme="3" tint="0.79998168889431442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rgb="FFEEEEEE"/>
        <bgColor rgb="FFDCE6F2"/>
      </patternFill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</borders>
  <cellStyleXfs count="10">
    <xf fontId="0" fillId="0" borderId="0" numFmtId="0" applyNumberFormat="1" applyFont="1" applyFill="1" applyBorder="1"/>
    <xf fontId="1" fillId="0" borderId="0" numFmtId="0" applyNumberFormat="1" applyFont="1" applyFill="1" applyBorder="0" applyProtection="0"/>
    <xf fontId="2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9" applyNumberFormat="1" applyFont="0" applyFill="0" applyBorder="0" applyProtection="0"/>
    <xf fontId="2" fillId="0" borderId="0" numFmtId="9" applyNumberFormat="1" applyFont="0" applyFill="0" applyBorder="0" applyProtection="0"/>
    <xf fontId="0" fillId="0" borderId="0" numFmtId="160" applyNumberFormat="1" applyFont="1" applyFill="1" applyBorder="0" applyProtection="0"/>
  </cellStyleXfs>
  <cellXfs count="471">
    <xf fontId="0" fillId="0" borderId="0" numFmtId="0" xfId="0"/>
    <xf fontId="4" fillId="0" borderId="0" numFmtId="0" xfId="0" applyFont="1"/>
    <xf fontId="4" fillId="0" borderId="0" numFmtId="0" xfId="0" applyFont="1" applyAlignment="1">
      <alignment horizontal="right"/>
    </xf>
    <xf fontId="4" fillId="0" borderId="0" numFmtId="4" xfId="0" applyNumberFormat="1" applyFont="1" applyAlignment="1">
      <alignment horizontal="right"/>
    </xf>
    <xf fontId="5" fillId="0" borderId="0" numFmtId="0" xfId="0" applyFont="1" applyAlignment="1">
      <alignment horizontal="center"/>
    </xf>
    <xf fontId="6" fillId="2" borderId="1" numFmtId="2" xfId="0" applyNumberFormat="1" applyFont="1" applyFill="1" applyBorder="1" applyAlignment="1">
      <alignment horizontal="justify" vertical="center" wrapText="1"/>
    </xf>
    <xf fontId="6" fillId="2" borderId="1" numFmtId="4" xfId="0" applyNumberFormat="1" applyFont="1" applyFill="1" applyBorder="1" applyAlignment="1">
      <alignment horizontal="center" vertical="center" wrapText="1"/>
    </xf>
    <xf fontId="7" fillId="2" borderId="2" numFmtId="4" xfId="0" applyNumberFormat="1" applyFont="1" applyFill="1" applyBorder="1" applyAlignment="1">
      <alignment vertical="center"/>
    </xf>
    <xf fontId="7" fillId="2" borderId="3" numFmtId="49" xfId="0" applyNumberFormat="1" applyFont="1" applyFill="1" applyBorder="1" applyAlignment="1">
      <alignment vertical="center"/>
    </xf>
    <xf fontId="7" fillId="2" borderId="4" numFmtId="2" xfId="0" applyNumberFormat="1" applyFont="1" applyFill="1" applyBorder="1" applyAlignment="1">
      <alignment horizontal="center" vertical="center"/>
    </xf>
    <xf fontId="6" fillId="2" borderId="1" numFmtId="161" xfId="0" applyNumberFormat="1" applyFont="1" applyFill="1" applyBorder="1" applyAlignment="1">
      <alignment horizontal="center" vertical="center" wrapText="1"/>
    </xf>
    <xf fontId="6" fillId="2" borderId="5" numFmtId="4" xfId="0" applyNumberFormat="1" applyFont="1" applyFill="1" applyBorder="1" applyAlignment="1">
      <alignment horizontal="center" vertical="center" wrapText="1"/>
    </xf>
    <xf fontId="7" fillId="2" borderId="3" numFmtId="4" xfId="0" applyNumberFormat="1" applyFont="1" applyFill="1" applyBorder="1" applyAlignment="1">
      <alignment horizontal="left" vertical="center"/>
    </xf>
    <xf fontId="7" fillId="2" borderId="3" numFmtId="162" xfId="0" applyNumberFormat="1" applyFont="1" applyFill="1" applyBorder="1" applyAlignment="1">
      <alignment horizontal="center" vertical="center" wrapText="1"/>
    </xf>
    <xf fontId="7" fillId="2" borderId="3" numFmtId="2" xfId="0" applyNumberFormat="1" applyFont="1" applyFill="1" applyBorder="1" applyAlignment="1">
      <alignment horizontal="center" vertical="center"/>
    </xf>
    <xf fontId="7" fillId="2" borderId="3" numFmtId="2" xfId="0" applyNumberFormat="1" applyFont="1" applyFill="1" applyBorder="1" applyAlignment="1">
      <alignment vertical="center" wrapText="1"/>
    </xf>
    <xf fontId="6" fillId="2" borderId="6" numFmtId="4" xfId="0" applyNumberFormat="1" applyFont="1" applyFill="1" applyBorder="1" applyAlignment="1">
      <alignment horizontal="right" vertical="center" wrapText="1"/>
    </xf>
    <xf fontId="6" fillId="2" borderId="2" numFmtId="163" xfId="0" applyNumberFormat="1" applyFont="1" applyFill="1" applyBorder="1" applyAlignment="1">
      <alignment horizontal="center" vertical="center" wrapText="1"/>
    </xf>
    <xf fontId="6" fillId="2" borderId="3" numFmtId="163" xfId="0" applyNumberFormat="1" applyFont="1" applyFill="1" applyBorder="1" applyAlignment="1">
      <alignment horizontal="center" vertical="center" wrapText="1"/>
    </xf>
    <xf fontId="6" fillId="2" borderId="7" numFmtId="163" xfId="0" applyNumberFormat="1" applyFont="1" applyFill="1" applyBorder="1" applyAlignment="1">
      <alignment horizontal="center" vertical="center" wrapText="1"/>
    </xf>
    <xf fontId="7" fillId="2" borderId="8" numFmtId="4" xfId="0" applyNumberFormat="1" applyFont="1" applyFill="1" applyBorder="1" applyAlignment="1">
      <alignment horizontal="right" vertical="center"/>
    </xf>
    <xf fontId="7" fillId="2" borderId="8" numFmtId="2" xfId="0" applyNumberFormat="1" applyFont="1" applyFill="1" applyBorder="1" applyAlignment="1">
      <alignment horizontal="center" vertical="center"/>
    </xf>
    <xf fontId="7" fillId="2" borderId="8" numFmtId="2" xfId="0" applyNumberFormat="1" applyFont="1" applyFill="1" applyBorder="1" applyAlignment="1">
      <alignment vertical="center" wrapText="1"/>
    </xf>
    <xf fontId="4" fillId="0" borderId="0" numFmtId="4" xfId="0" applyNumberFormat="1" applyFont="1"/>
    <xf fontId="6" fillId="3" borderId="1" numFmtId="0" xfId="0" applyFont="1" applyFill="1" applyBorder="1" applyAlignment="1">
      <alignment horizontal="center" vertical="center" wrapText="1"/>
    </xf>
    <xf fontId="6" fillId="3" borderId="2" numFmtId="4" xfId="1" applyNumberFormat="1" applyFont="1" applyFill="1" applyBorder="1" applyAlignment="1" applyProtection="1">
      <alignment horizontal="center" vertical="center" wrapText="1"/>
    </xf>
    <xf fontId="6" fillId="3" borderId="9" numFmtId="4" xfId="1" applyNumberFormat="1" applyFont="1" applyFill="1" applyBorder="1" applyAlignment="1" applyProtection="1">
      <alignment horizontal="center" vertical="center" wrapText="1"/>
    </xf>
    <xf fontId="6" fillId="3" borderId="1" numFmtId="4" xfId="1" applyNumberFormat="1" applyFont="1" applyFill="1" applyBorder="1" applyAlignment="1" applyProtection="1">
      <alignment horizontal="right" vertical="center" wrapText="1"/>
    </xf>
    <xf fontId="6" fillId="3" borderId="1" numFmtId="0" xfId="1" applyFont="1" applyFill="1" applyBorder="1" applyAlignment="1" applyProtection="1">
      <alignment horizontal="center" vertical="center" wrapText="1"/>
    </xf>
    <xf fontId="6" fillId="3" borderId="1" numFmtId="0" xfId="0" applyFont="1" applyFill="1" applyBorder="1" applyAlignment="1">
      <alignment horizontal="right" vertical="center" wrapText="1"/>
    </xf>
    <xf fontId="7" fillId="3" borderId="1" numFmtId="4" xfId="1" applyNumberFormat="1" applyFont="1" applyFill="1" applyBorder="1" applyAlignment="1" applyProtection="1">
      <alignment horizontal="center" vertical="center" wrapText="1"/>
    </xf>
    <xf fontId="7" fillId="3" borderId="1" numFmtId="0" xfId="1" applyFont="1" applyFill="1" applyBorder="1" applyAlignment="1" applyProtection="1">
      <alignment horizontal="center" vertical="center" wrapText="1"/>
    </xf>
    <xf fontId="8" fillId="0" borderId="0" numFmtId="0" xfId="0" applyFont="1"/>
    <xf fontId="9" fillId="4" borderId="10" numFmtId="0" xfId="0" applyFont="1" applyFill="1" applyBorder="1" applyAlignment="1">
      <alignment horizontal="left" vertical="center" wrapText="1"/>
    </xf>
    <xf fontId="9" fillId="4" borderId="11" numFmtId="0" xfId="0" applyFont="1" applyFill="1" applyBorder="1" applyAlignment="1">
      <alignment vertical="center" wrapText="1"/>
    </xf>
    <xf fontId="9" fillId="4" borderId="11" numFmtId="0" xfId="0" applyFont="1" applyFill="1" applyBorder="1" applyAlignment="1">
      <alignment horizontal="right" vertical="center"/>
    </xf>
    <xf fontId="9" fillId="4" borderId="11" numFmtId="4" xfId="0" applyNumberFormat="1" applyFont="1" applyFill="1" applyBorder="1" applyAlignment="1">
      <alignment horizontal="right" vertical="center"/>
    </xf>
    <xf fontId="9" fillId="4" borderId="11" numFmtId="2" xfId="0" applyNumberFormat="1" applyFont="1" applyFill="1" applyBorder="1" applyAlignment="1">
      <alignment horizontal="right" vertical="center"/>
    </xf>
    <xf fontId="10" fillId="4" borderId="11" numFmtId="160" xfId="9" applyNumberFormat="1" applyFont="1" applyFill="1" applyBorder="1" applyAlignment="1" applyProtection="1">
      <alignment horizontal="center" vertical="center"/>
    </xf>
    <xf fontId="9" fillId="4" borderId="12" numFmtId="10" xfId="0" applyNumberFormat="1" applyFont="1" applyFill="1" applyBorder="1" applyAlignment="1">
      <alignment horizontal="right" vertical="center"/>
    </xf>
    <xf fontId="8" fillId="0" borderId="0" numFmtId="0" xfId="0" applyFont="1" applyAlignment="1">
      <alignment horizontal="left"/>
    </xf>
    <xf fontId="9" fillId="5" borderId="13" numFmtId="2" xfId="0" applyNumberFormat="1" applyFont="1" applyFill="1" applyBorder="1" applyAlignment="1">
      <alignment horizontal="left" vertical="center"/>
    </xf>
    <xf fontId="9" fillId="5" borderId="14" numFmtId="2" xfId="0" applyNumberFormat="1" applyFont="1" applyFill="1" applyBorder="1" applyAlignment="1">
      <alignment horizontal="left" vertical="center" wrapText="1"/>
    </xf>
    <xf fontId="9" fillId="5" borderId="14" numFmtId="2" xfId="0" applyNumberFormat="1" applyFont="1" applyFill="1" applyBorder="1" applyAlignment="1">
      <alignment horizontal="right" vertical="center"/>
    </xf>
    <xf fontId="9" fillId="5" borderId="14" numFmtId="4" xfId="0" applyNumberFormat="1" applyFont="1" applyFill="1" applyBorder="1" applyAlignment="1">
      <alignment horizontal="right" vertical="center"/>
    </xf>
    <xf fontId="9" fillId="5" borderId="14" numFmtId="2" xfId="0" applyNumberFormat="1" applyFont="1" applyFill="1" applyBorder="1" applyAlignment="1">
      <alignment horizontal="left" vertical="center"/>
    </xf>
    <xf fontId="9" fillId="5" borderId="14" numFmtId="2" xfId="0" applyNumberFormat="1" applyFont="1" applyFill="1" applyBorder="1" applyAlignment="1">
      <alignment horizontal="center" vertical="center"/>
    </xf>
    <xf fontId="9" fillId="5" borderId="14" numFmtId="4" xfId="0" applyNumberFormat="1" applyFont="1" applyFill="1" applyBorder="1" applyAlignment="1">
      <alignment horizontal="left" vertical="center"/>
    </xf>
    <xf fontId="9" fillId="5" borderId="15" numFmtId="10" xfId="0" applyNumberFormat="1" applyFont="1" applyFill="1" applyBorder="1" applyAlignment="1">
      <alignment horizontal="right" vertical="center"/>
    </xf>
    <xf fontId="8" fillId="0" borderId="0" numFmtId="2" xfId="0" applyNumberFormat="1" applyFont="1" applyAlignment="1">
      <alignment horizontal="left"/>
    </xf>
    <xf fontId="8" fillId="0" borderId="0" numFmtId="4" xfId="0" applyNumberFormat="1" applyFont="1" applyAlignment="1">
      <alignment horizontal="left"/>
    </xf>
    <xf fontId="8" fillId="6" borderId="0" numFmtId="0" xfId="0" applyFont="1" applyFill="1"/>
    <xf fontId="10" fillId="7" borderId="13" numFmtId="0" xfId="0" applyFont="1" applyFill="1" applyBorder="1"/>
    <xf fontId="10" fillId="7" borderId="14" numFmtId="0" xfId="0" applyFont="1" applyFill="1" applyBorder="1" applyAlignment="1">
      <alignment wrapText="1"/>
    </xf>
    <xf fontId="10" fillId="7" borderId="14" numFmtId="0" xfId="0" applyFont="1" applyFill="1" applyBorder="1" applyAlignment="1">
      <alignment horizontal="right"/>
    </xf>
    <xf fontId="10" fillId="7" borderId="14" numFmtId="4" xfId="0" applyNumberFormat="1" applyFont="1" applyFill="1" applyBorder="1" applyAlignment="1">
      <alignment horizontal="right"/>
    </xf>
    <xf fontId="10" fillId="0" borderId="14" numFmtId="2" xfId="0" applyNumberFormat="1" applyFont="1" applyBorder="1" applyAlignment="1">
      <alignment horizontal="right" vertical="center"/>
    </xf>
    <xf fontId="10" fillId="7" borderId="14" numFmtId="160" xfId="9" applyNumberFormat="1" applyFont="1" applyFill="1" applyBorder="1" applyAlignment="1" applyProtection="1">
      <alignment horizontal="center" vertical="center"/>
    </xf>
    <xf fontId="10" fillId="0" borderId="14" numFmtId="4" xfId="0" applyNumberFormat="1" applyFont="1" applyBorder="1"/>
    <xf fontId="10" fillId="7" borderId="14" numFmtId="4" xfId="0" applyNumberFormat="1" applyFont="1" applyFill="1" applyBorder="1" applyAlignment="1">
      <alignment horizontal="right" vertical="center"/>
    </xf>
    <xf fontId="10" fillId="0" borderId="14" numFmtId="4" xfId="0" applyNumberFormat="1" applyFont="1" applyBorder="1" applyAlignment="1">
      <alignment horizontal="right" vertical="center"/>
    </xf>
    <xf fontId="10" fillId="7" borderId="15" numFmtId="10" xfId="0" applyNumberFormat="1" applyFont="1" applyFill="1" applyBorder="1" applyAlignment="1">
      <alignment horizontal="right" vertical="center"/>
    </xf>
    <xf fontId="8" fillId="6" borderId="0" numFmtId="10" xfId="0" applyNumberFormat="1" applyFont="1" applyFill="1"/>
    <xf fontId="8" fillId="6" borderId="0" numFmtId="2" xfId="0" applyNumberFormat="1" applyFont="1" applyFill="1"/>
    <xf fontId="10" fillId="0" borderId="13" numFmtId="0" xfId="0" applyFont="1" applyBorder="1"/>
    <xf fontId="10" fillId="0" borderId="14" numFmtId="0" xfId="0" applyFont="1" applyBorder="1" applyAlignment="1">
      <alignment wrapText="1"/>
    </xf>
    <xf fontId="10" fillId="0" borderId="14" numFmtId="0" xfId="0" applyFont="1" applyBorder="1" applyAlignment="1">
      <alignment horizontal="right"/>
    </xf>
    <xf fontId="8" fillId="0" borderId="0" numFmtId="2" xfId="0" applyNumberFormat="1" applyFont="1"/>
    <xf fontId="9" fillId="4" borderId="13" numFmtId="0" xfId="0" applyFont="1" applyFill="1" applyBorder="1" applyAlignment="1">
      <alignment horizontal="left" vertical="center" wrapText="1"/>
    </xf>
    <xf fontId="9" fillId="4" borderId="14" numFmtId="0" xfId="0" applyFont="1" applyFill="1" applyBorder="1" applyAlignment="1">
      <alignment vertical="center" wrapText="1"/>
    </xf>
    <xf fontId="9" fillId="4" borderId="14" numFmtId="0" xfId="0" applyFont="1" applyFill="1" applyBorder="1" applyAlignment="1">
      <alignment horizontal="right" vertical="center"/>
    </xf>
    <xf fontId="9" fillId="4" borderId="14" numFmtId="4" xfId="0" applyNumberFormat="1" applyFont="1" applyFill="1" applyBorder="1" applyAlignment="1">
      <alignment horizontal="right" vertical="center"/>
    </xf>
    <xf fontId="9" fillId="4" borderId="14" numFmtId="2" xfId="0" applyNumberFormat="1" applyFont="1" applyFill="1" applyBorder="1" applyAlignment="1">
      <alignment horizontal="right" vertical="center"/>
    </xf>
    <xf fontId="10" fillId="4" borderId="14" numFmtId="160" xfId="9" applyNumberFormat="1" applyFont="1" applyFill="1" applyBorder="1" applyAlignment="1" applyProtection="1">
      <alignment horizontal="center" vertical="center"/>
    </xf>
    <xf fontId="9" fillId="4" borderId="15" numFmtId="10" xfId="0" applyNumberFormat="1" applyFont="1" applyFill="1" applyBorder="1" applyAlignment="1">
      <alignment horizontal="right" vertical="center"/>
    </xf>
    <xf fontId="10" fillId="8" borderId="14" numFmtId="4" xfId="0" applyNumberFormat="1" applyFont="1" applyFill="1" applyBorder="1"/>
    <xf fontId="8" fillId="9" borderId="0" numFmtId="0" xfId="0" applyFont="1" applyFill="1"/>
    <xf fontId="10" fillId="8" borderId="13" numFmtId="0" xfId="0" applyFont="1" applyFill="1" applyBorder="1"/>
    <xf fontId="10" fillId="8" borderId="14" numFmtId="0" xfId="0" applyFont="1" applyFill="1" applyBorder="1" applyAlignment="1">
      <alignment wrapText="1"/>
    </xf>
    <xf fontId="10" fillId="8" borderId="14" numFmtId="0" xfId="0" applyFont="1" applyFill="1" applyBorder="1" applyAlignment="1">
      <alignment horizontal="right"/>
    </xf>
    <xf fontId="10" fillId="8" borderId="14" numFmtId="4" xfId="0" applyNumberFormat="1" applyFont="1" applyFill="1" applyBorder="1" applyAlignment="1">
      <alignment horizontal="right"/>
    </xf>
    <xf fontId="10" fillId="10" borderId="14" numFmtId="4" xfId="0" applyNumberFormat="1" applyFont="1" applyFill="1" applyBorder="1" applyAlignment="1">
      <alignment horizontal="right" vertical="center"/>
    </xf>
    <xf fontId="10" fillId="10" borderId="14" numFmtId="4" xfId="0" applyNumberFormat="1" applyFont="1" applyFill="1" applyBorder="1"/>
    <xf fontId="8" fillId="9" borderId="0" numFmtId="2" xfId="0" applyNumberFormat="1" applyFont="1" applyFill="1"/>
    <xf fontId="10" fillId="0" borderId="14" numFmtId="4" xfId="0" applyNumberFormat="1" applyFont="1" applyBorder="1" applyAlignment="1">
      <alignment horizontal="right"/>
    </xf>
    <xf fontId="9" fillId="5" borderId="14" numFmtId="4" xfId="0" applyNumberFormat="1" applyFont="1" applyFill="1" applyBorder="1" applyAlignment="1">
      <alignment horizontal="center" vertical="center"/>
    </xf>
    <xf fontId="9" fillId="11" borderId="13" numFmtId="0" xfId="0" applyFont="1" applyFill="1" applyBorder="1"/>
    <xf fontId="9" fillId="11" borderId="14" numFmtId="0" xfId="0" applyFont="1" applyFill="1" applyBorder="1" applyAlignment="1">
      <alignment wrapText="1"/>
    </xf>
    <xf fontId="9" fillId="11" borderId="14" numFmtId="0" xfId="0" applyFont="1" applyFill="1" applyBorder="1" applyAlignment="1">
      <alignment horizontal="right"/>
    </xf>
    <xf fontId="9" fillId="11" borderId="14" numFmtId="4" xfId="0" applyNumberFormat="1" applyFont="1" applyFill="1" applyBorder="1" applyAlignment="1">
      <alignment horizontal="right"/>
    </xf>
    <xf fontId="9" fillId="11" borderId="14" numFmtId="4" xfId="0" applyNumberFormat="1" applyFont="1" applyFill="1" applyBorder="1" applyAlignment="1">
      <alignment horizontal="right" vertical="center"/>
    </xf>
    <xf fontId="9" fillId="11" borderId="14" numFmtId="4" xfId="9" applyNumberFormat="1" applyFont="1" applyFill="1" applyBorder="1" applyAlignment="1" applyProtection="1">
      <alignment horizontal="center" vertical="center"/>
    </xf>
    <xf fontId="9" fillId="11" borderId="14" numFmtId="4" xfId="0" applyNumberFormat="1" applyFont="1" applyFill="1" applyBorder="1"/>
    <xf fontId="9" fillId="11" borderId="15" numFmtId="10" xfId="0" applyNumberFormat="1" applyFont="1" applyFill="1" applyBorder="1" applyAlignment="1">
      <alignment horizontal="right" vertical="center"/>
    </xf>
    <xf fontId="10" fillId="11" borderId="13" numFmtId="0" xfId="0" applyFont="1" applyFill="1" applyBorder="1"/>
    <xf fontId="10" fillId="11" borderId="14" numFmtId="0" xfId="0" applyFont="1" applyFill="1" applyBorder="1" applyAlignment="1">
      <alignment wrapText="1"/>
    </xf>
    <xf fontId="10" fillId="11" borderId="14" numFmtId="0" xfId="0" applyFont="1" applyFill="1" applyBorder="1" applyAlignment="1">
      <alignment horizontal="right"/>
    </xf>
    <xf fontId="10" fillId="11" borderId="14" numFmtId="4" xfId="0" applyNumberFormat="1" applyFont="1" applyFill="1" applyBorder="1" applyAlignment="1">
      <alignment horizontal="right"/>
    </xf>
    <xf fontId="10" fillId="11" borderId="14" numFmtId="4" xfId="0" applyNumberFormat="1" applyFont="1" applyFill="1" applyBorder="1" applyAlignment="1">
      <alignment horizontal="right" vertical="center"/>
    </xf>
    <xf fontId="10" fillId="11" borderId="14" numFmtId="4" xfId="9" applyNumberFormat="1" applyFont="1" applyFill="1" applyBorder="1" applyAlignment="1" applyProtection="1">
      <alignment horizontal="center" vertical="center"/>
    </xf>
    <xf fontId="10" fillId="11" borderId="14" numFmtId="4" xfId="0" applyNumberFormat="1" applyFont="1" applyFill="1" applyBorder="1"/>
    <xf fontId="10" fillId="11" borderId="15" numFmtId="10" xfId="0" applyNumberFormat="1" applyFont="1" applyFill="1" applyBorder="1" applyAlignment="1">
      <alignment horizontal="right" vertical="center"/>
    </xf>
    <xf fontId="10" fillId="4" borderId="14" numFmtId="4" xfId="9" applyNumberFormat="1" applyFont="1" applyFill="1" applyBorder="1" applyAlignment="1" applyProtection="1">
      <alignment horizontal="center" vertical="center"/>
    </xf>
    <xf fontId="10" fillId="0" borderId="14" numFmtId="0" xfId="0" applyFont="1" applyBorder="1"/>
    <xf fontId="10" fillId="0" borderId="16" numFmtId="0" xfId="0" applyFont="1" applyBorder="1"/>
    <xf fontId="10" fillId="0" borderId="17" numFmtId="0" xfId="0" applyFont="1" applyBorder="1"/>
    <xf fontId="10" fillId="0" borderId="17" numFmtId="0" xfId="0" applyFont="1" applyBorder="1" applyAlignment="1">
      <alignment horizontal="right"/>
    </xf>
    <xf fontId="10" fillId="0" borderId="17" numFmtId="4" xfId="0" applyNumberFormat="1" applyFont="1" applyBorder="1" applyAlignment="1">
      <alignment horizontal="right"/>
    </xf>
    <xf fontId="10" fillId="0" borderId="17" numFmtId="2" xfId="0" applyNumberFormat="1" applyFont="1" applyBorder="1"/>
    <xf fontId="10" fillId="0" borderId="17" numFmtId="2" xfId="0" applyNumberFormat="1" applyFont="1" applyBorder="1" applyAlignment="1">
      <alignment horizontal="right" vertical="center"/>
    </xf>
    <xf fontId="10" fillId="7" borderId="17" numFmtId="4" xfId="0" applyNumberFormat="1" applyFont="1" applyFill="1" applyBorder="1" applyAlignment="1">
      <alignment horizontal="right" vertical="center"/>
    </xf>
    <xf fontId="10" fillId="0" borderId="17" numFmtId="4" xfId="0" applyNumberFormat="1" applyFont="1" applyBorder="1" applyAlignment="1">
      <alignment horizontal="right" vertical="center"/>
    </xf>
    <xf fontId="10" fillId="7" borderId="18" numFmtId="10" xfId="0" applyNumberFormat="1" applyFont="1" applyFill="1" applyBorder="1" applyAlignment="1">
      <alignment horizontal="right" vertical="center"/>
    </xf>
    <xf fontId="11" fillId="12" borderId="1" numFmtId="0" xfId="0" applyFont="1" applyFill="1" applyBorder="1" applyAlignment="1">
      <alignment horizontal="left"/>
    </xf>
    <xf fontId="11" fillId="12" borderId="1" numFmtId="4" xfId="0" applyNumberFormat="1" applyFont="1" applyFill="1" applyBorder="1"/>
    <xf fontId="11" fillId="12" borderId="1" numFmtId="10" xfId="0" applyNumberFormat="1" applyFont="1" applyFill="1" applyBorder="1"/>
    <xf fontId="6" fillId="2" borderId="0" numFmtId="161" xfId="0" applyNumberFormat="1" applyFont="1" applyFill="1" applyAlignment="1">
      <alignment horizontal="center" vertical="center" wrapText="1"/>
    </xf>
    <xf fontId="6" fillId="3" borderId="0" numFmtId="0" xfId="1" applyFont="1" applyFill="1" applyAlignment="1" applyProtection="1">
      <alignment horizontal="center" vertical="center" wrapText="1"/>
    </xf>
    <xf fontId="12" fillId="13" borderId="19" numFmtId="49" xfId="3" applyNumberFormat="1" applyFont="1" applyFill="1" applyBorder="1" applyAlignment="1">
      <alignment horizontal="center" vertical="center"/>
    </xf>
    <xf fontId="12" fillId="13" borderId="20" numFmtId="0" xfId="3" applyFont="1" applyFill="1" applyBorder="1" applyAlignment="1">
      <alignment horizontal="center" vertical="center" wrapText="1"/>
    </xf>
    <xf fontId="12" fillId="13" borderId="5" numFmtId="0" xfId="3" applyFont="1" applyFill="1" applyBorder="1" applyAlignment="1">
      <alignment horizontal="center" vertical="center" wrapText="1"/>
    </xf>
    <xf fontId="13" fillId="13" borderId="5" numFmtId="160" xfId="9" applyNumberFormat="1" applyFont="1" applyFill="1" applyBorder="1" applyAlignment="1">
      <alignment horizontal="center" vertical="center" wrapText="1"/>
    </xf>
    <xf fontId="12" fillId="13" borderId="20" numFmtId="160" xfId="9" applyNumberFormat="1" applyFont="1" applyFill="1" applyBorder="1" applyAlignment="1">
      <alignment horizontal="center" vertical="center" wrapText="1"/>
    </xf>
    <xf fontId="14" fillId="14" borderId="1" numFmtId="0" xfId="0" applyFont="1" applyFill="1" applyBorder="1" applyAlignment="1">
      <alignment horizontal="center" vertical="center" wrapText="1"/>
    </xf>
    <xf fontId="13" fillId="14" borderId="1" numFmtId="4" xfId="0" applyNumberFormat="1" applyFont="1" applyFill="1" applyBorder="1" applyAlignment="1">
      <alignment horizontal="center" vertical="center"/>
    </xf>
    <xf fontId="13" fillId="14" borderId="1" numFmtId="160" xfId="9" applyNumberFormat="1" applyFont="1" applyFill="1" applyBorder="1" applyAlignment="1">
      <alignment horizontal="center" vertical="center"/>
    </xf>
    <xf fontId="12" fillId="14" borderId="1" numFmtId="160" xfId="9" applyNumberFormat="1" applyFont="1" applyFill="1" applyBorder="1" applyAlignment="1">
      <alignment horizontal="center" vertical="center"/>
    </xf>
    <xf fontId="9" fillId="4" borderId="0" numFmtId="10" xfId="0" applyNumberFormat="1" applyFont="1" applyFill="1" applyAlignment="1">
      <alignment horizontal="right" vertical="center"/>
    </xf>
    <xf fontId="14" fillId="15" borderId="1" numFmtId="0" xfId="0" applyFont="1" applyFill="1" applyBorder="1" applyAlignment="1">
      <alignment horizontal="center" vertical="center" wrapText="1"/>
    </xf>
    <xf fontId="13" fillId="15" borderId="1" numFmtId="4" xfId="0" applyNumberFormat="1" applyFont="1" applyFill="1" applyBorder="1" applyAlignment="1">
      <alignment horizontal="center" vertical="center"/>
    </xf>
    <xf fontId="13" fillId="15" borderId="1" numFmtId="160" xfId="9" applyNumberFormat="1" applyFont="1" applyFill="1" applyBorder="1" applyAlignment="1">
      <alignment horizontal="center" vertical="center"/>
    </xf>
    <xf fontId="12" fillId="15" borderId="1" numFmtId="160" xfId="9" applyNumberFormat="1" applyFont="1" applyFill="1" applyBorder="1" applyAlignment="1">
      <alignment horizontal="center" vertical="center"/>
    </xf>
    <xf fontId="9" fillId="5" borderId="0" numFmtId="10" xfId="0" applyNumberFormat="1" applyFont="1" applyFill="1" applyAlignment="1">
      <alignment horizontal="right" vertical="center"/>
    </xf>
    <xf fontId="8" fillId="0" borderId="0" numFmtId="10" xfId="7" applyNumberFormat="1" applyFont="1" applyAlignment="1">
      <alignment horizontal="left"/>
    </xf>
    <xf fontId="15" fillId="0" borderId="1" numFmtId="0" xfId="0" applyFont="1" applyBorder="1" applyAlignment="1">
      <alignment horizontal="center" vertical="center" wrapText="1"/>
    </xf>
    <xf fontId="15" fillId="0" borderId="1" numFmtId="0" xfId="0" applyFont="1" applyBorder="1" applyAlignment="1">
      <alignment horizontal="center" vertical="center"/>
    </xf>
    <xf fontId="15" fillId="0" borderId="1" numFmtId="160" xfId="9" applyNumberFormat="1" applyFont="1" applyBorder="1" applyAlignment="1">
      <alignment horizontal="center" vertical="center"/>
    </xf>
    <xf fontId="10" fillId="0" borderId="1" numFmtId="2" xfId="0" applyNumberFormat="1" applyFont="1" applyBorder="1" applyAlignment="1">
      <alignment horizontal="right" vertical="center"/>
    </xf>
    <xf fontId="10" fillId="7" borderId="1" numFmtId="2" xfId="7" applyNumberFormat="1" applyFont="1" applyFill="1" applyBorder="1" applyAlignment="1" applyProtection="1">
      <alignment horizontal="right" vertical="center"/>
    </xf>
    <xf fontId="13" fillId="0" borderId="1" numFmtId="160" xfId="9" applyNumberFormat="1" applyFont="1" applyBorder="1" applyAlignment="1">
      <alignment horizontal="center" vertical="center"/>
    </xf>
    <xf fontId="10" fillId="7" borderId="1" numFmtId="4" xfId="0" applyNumberFormat="1" applyFont="1" applyFill="1" applyBorder="1" applyAlignment="1">
      <alignment horizontal="right" vertical="center"/>
    </xf>
    <xf fontId="10" fillId="0" borderId="1" numFmtId="4" xfId="0" applyNumberFormat="1" applyFont="1" applyBorder="1" applyAlignment="1">
      <alignment horizontal="right" vertical="center"/>
    </xf>
    <xf fontId="10" fillId="7" borderId="1" numFmtId="10" xfId="0" applyNumberFormat="1" applyFont="1" applyFill="1" applyBorder="1" applyAlignment="1">
      <alignment horizontal="right" vertical="center"/>
    </xf>
    <xf fontId="10" fillId="7" borderId="0" numFmtId="164" xfId="0" applyNumberFormat="1" applyFont="1" applyFill="1" applyAlignment="1">
      <alignment horizontal="right" vertical="center"/>
    </xf>
    <xf fontId="15" fillId="15" borderId="1" numFmtId="0" xfId="0" applyFont="1" applyFill="1" applyBorder="1" applyAlignment="1">
      <alignment horizontal="center" vertical="center"/>
    </xf>
    <xf fontId="15" fillId="15" borderId="1" numFmtId="160" xfId="9" applyNumberFormat="1" applyFont="1" applyFill="1" applyBorder="1" applyAlignment="1">
      <alignment horizontal="center" vertical="center"/>
    </xf>
    <xf fontId="10" fillId="0" borderId="1" numFmtId="4" xfId="0" applyNumberFormat="1" applyFont="1" applyBorder="1"/>
    <xf fontId="15" fillId="14" borderId="1" numFmtId="0" xfId="0" applyFont="1" applyFill="1" applyBorder="1" applyAlignment="1">
      <alignment horizontal="center" vertical="center"/>
    </xf>
    <xf fontId="15" fillId="14" borderId="1" numFmtId="160" xfId="9" applyNumberFormat="1" applyFont="1" applyFill="1" applyBorder="1" applyAlignment="1">
      <alignment horizontal="center" vertical="center"/>
    </xf>
    <xf fontId="14" fillId="14" borderId="1" numFmtId="160" xfId="9" applyNumberFormat="1" applyFont="1" applyFill="1" applyBorder="1" applyAlignment="1">
      <alignment horizontal="center" vertical="center" wrapText="1"/>
    </xf>
    <xf fontId="16" fillId="14" borderId="1" numFmtId="0" xfId="0" applyFont="1" applyFill="1" applyBorder="1" applyAlignment="1">
      <alignment horizontal="center" vertical="center" wrapText="1"/>
    </xf>
    <xf fontId="16" fillId="15" borderId="1" numFmtId="0" xfId="0" applyFont="1" applyFill="1" applyBorder="1" applyAlignment="1">
      <alignment horizontal="center" vertical="center" wrapText="1"/>
    </xf>
    <xf fontId="17" fillId="15" borderId="1" numFmtId="0" xfId="0" applyFont="1" applyFill="1" applyBorder="1" applyAlignment="1">
      <alignment horizontal="center" vertical="center"/>
    </xf>
    <xf fontId="17" fillId="15" borderId="1" numFmtId="160" xfId="9" applyNumberFormat="1" applyFont="1" applyFill="1" applyBorder="1" applyAlignment="1">
      <alignment horizontal="center" vertical="center"/>
    </xf>
    <xf fontId="17" fillId="0" borderId="1" numFmtId="0" xfId="0" applyFont="1" applyBorder="1" applyAlignment="1">
      <alignment horizontal="center" vertical="center" wrapText="1"/>
    </xf>
    <xf fontId="17" fillId="0" borderId="1" numFmtId="0" xfId="0" applyFont="1" applyBorder="1" applyAlignment="1">
      <alignment horizontal="center" vertical="center"/>
    </xf>
    <xf fontId="17" fillId="0" borderId="1" numFmtId="160" xfId="9" applyNumberFormat="1" applyFont="1" applyBorder="1" applyAlignment="1">
      <alignment horizontal="center" vertical="center"/>
    </xf>
    <xf fontId="18" fillId="0" borderId="1" numFmtId="160" xfId="9" applyNumberFormat="1" applyFont="1" applyBorder="1" applyAlignment="1">
      <alignment horizontal="center" vertical="center"/>
    </xf>
    <xf fontId="16" fillId="16" borderId="1" numFmtId="0" xfId="0" applyFont="1" applyFill="1" applyBorder="1" applyAlignment="1">
      <alignment horizontal="center" vertical="center" wrapText="1"/>
    </xf>
    <xf fontId="17" fillId="16" borderId="1" numFmtId="0" xfId="0" applyFont="1" applyFill="1" applyBorder="1" applyAlignment="1">
      <alignment horizontal="center" vertical="center"/>
    </xf>
    <xf fontId="17" fillId="16" borderId="1" numFmtId="160" xfId="9" applyNumberFormat="1" applyFont="1" applyFill="1" applyBorder="1" applyAlignment="1">
      <alignment horizontal="center" vertical="center"/>
    </xf>
    <xf fontId="16" fillId="16" borderId="1" numFmtId="160" xfId="9" applyNumberFormat="1" applyFont="1" applyFill="1" applyBorder="1" applyAlignment="1">
      <alignment horizontal="center" vertical="center"/>
    </xf>
    <xf fontId="16" fillId="17" borderId="1" numFmtId="0" xfId="0" applyFont="1" applyFill="1" applyBorder="1" applyAlignment="1">
      <alignment horizontal="center" vertical="center" wrapText="1"/>
    </xf>
    <xf fontId="17" fillId="17" borderId="1" numFmtId="0" xfId="0" applyFont="1" applyFill="1" applyBorder="1" applyAlignment="1">
      <alignment horizontal="center" vertical="center"/>
    </xf>
    <xf fontId="17" fillId="17" borderId="1" numFmtId="160" xfId="9" applyNumberFormat="1" applyFont="1" applyFill="1" applyBorder="1" applyAlignment="1">
      <alignment horizontal="center" vertical="center"/>
    </xf>
    <xf fontId="16" fillId="17" borderId="1" numFmtId="160" xfId="9" applyNumberFormat="1" applyFont="1" applyFill="1" applyBorder="1" applyAlignment="1">
      <alignment horizontal="center" vertical="center"/>
    </xf>
    <xf fontId="11" fillId="12" borderId="2" numFmtId="0" xfId="0" applyFont="1" applyFill="1" applyBorder="1" applyAlignment="1">
      <alignment horizontal="center"/>
    </xf>
    <xf fontId="11" fillId="12" borderId="3" numFmtId="0" xfId="0" applyFont="1" applyFill="1" applyBorder="1" applyAlignment="1">
      <alignment horizontal="center"/>
    </xf>
    <xf fontId="11" fillId="12" borderId="7" numFmtId="0" xfId="0" applyFont="1" applyFill="1" applyBorder="1" applyAlignment="1">
      <alignment horizontal="center"/>
    </xf>
    <xf fontId="11" fillId="12" borderId="0" numFmtId="10" xfId="0" applyNumberFormat="1" applyFont="1" applyFill="1"/>
    <xf fontId="19" fillId="0" borderId="21" numFmtId="49" xfId="2" applyNumberFormat="1" applyFont="1" applyBorder="1" applyAlignment="1">
      <alignment vertical="center"/>
    </xf>
    <xf fontId="20" fillId="0" borderId="22" numFmtId="49" xfId="2" applyNumberFormat="1" applyFont="1" applyBorder="1" applyAlignment="1">
      <alignment vertical="center"/>
    </xf>
    <xf fontId="19" fillId="0" borderId="22" numFmtId="49" xfId="2" applyNumberFormat="1" applyFont="1" applyBorder="1" applyAlignment="1">
      <alignment vertical="center"/>
    </xf>
    <xf fontId="19" fillId="0" borderId="22" numFmtId="2" xfId="2" applyNumberFormat="1" applyFont="1" applyBorder="1" applyAlignment="1">
      <alignment vertical="center"/>
    </xf>
    <xf fontId="19" fillId="0" borderId="22" numFmtId="0" xfId="2" applyFont="1" applyBorder="1" applyAlignment="1">
      <alignment vertical="center"/>
    </xf>
    <xf fontId="19" fillId="0" borderId="4" numFmtId="49" xfId="2" applyNumberFormat="1" applyFont="1" applyBorder="1" applyAlignment="1">
      <alignment vertical="center"/>
    </xf>
    <xf fontId="19" fillId="0" borderId="23" numFmtId="49" xfId="2" applyNumberFormat="1" applyFont="1" applyBorder="1" applyAlignment="1">
      <alignment vertical="center"/>
    </xf>
    <xf fontId="19" fillId="0" borderId="24" numFmtId="49" xfId="2" applyNumberFormat="1" applyFont="1" applyBorder="1" applyAlignment="1">
      <alignment horizontal="left" vertical="top" wrapText="1"/>
    </xf>
    <xf fontId="19" fillId="0" borderId="0" numFmtId="49" xfId="2" applyNumberFormat="1" applyFont="1" applyAlignment="1">
      <alignment horizontal="left" vertical="top" wrapText="1"/>
    </xf>
    <xf fontId="19" fillId="0" borderId="0" numFmtId="49" xfId="2" applyNumberFormat="1" applyFont="1" applyAlignment="1">
      <alignment vertical="center"/>
    </xf>
    <xf fontId="20" fillId="0" borderId="0" numFmtId="49" xfId="2" applyNumberFormat="1" applyFont="1" applyAlignment="1">
      <alignment vertical="center"/>
    </xf>
    <xf fontId="19" fillId="0" borderId="0" numFmtId="14" xfId="2" applyNumberFormat="1" applyFont="1" applyAlignment="1">
      <alignment vertical="center"/>
    </xf>
    <xf fontId="19" fillId="0" borderId="0" numFmtId="0" xfId="2" applyFont="1" applyAlignment="1">
      <alignment vertical="center"/>
    </xf>
    <xf fontId="19" fillId="0" borderId="0" numFmtId="2" xfId="2" applyNumberFormat="1" applyFont="1" applyAlignment="1">
      <alignment vertical="center"/>
    </xf>
    <xf fontId="19" fillId="0" borderId="25" numFmtId="49" xfId="2" applyNumberFormat="1" applyFont="1" applyBorder="1" applyAlignment="1">
      <alignment vertical="center"/>
    </xf>
    <xf fontId="19" fillId="0" borderId="24" numFmtId="49" xfId="2" applyNumberFormat="1" applyFont="1" applyBorder="1" applyAlignment="1">
      <alignment vertical="center"/>
    </xf>
    <xf fontId="21" fillId="0" borderId="26" numFmtId="49" xfId="2" applyNumberFormat="1" applyFont="1" applyBorder="1" applyAlignment="1">
      <alignment vertical="center"/>
    </xf>
    <xf fontId="2" fillId="0" borderId="27" numFmtId="49" xfId="2" applyNumberFormat="1" applyFont="1" applyBorder="1" applyAlignment="1">
      <alignment vertical="center"/>
    </xf>
    <xf fontId="21" fillId="0" borderId="27" numFmtId="49" xfId="2" applyNumberFormat="1" applyFont="1" applyBorder="1" applyAlignment="1">
      <alignment vertical="center"/>
    </xf>
    <xf fontId="22" fillId="0" borderId="27" numFmtId="49" xfId="2" applyNumberFormat="1" applyFont="1" applyBorder="1" applyAlignment="1">
      <alignment vertical="center"/>
    </xf>
    <xf fontId="21" fillId="0" borderId="27" numFmtId="2" xfId="2" applyNumberFormat="1" applyFont="1" applyBorder="1" applyAlignment="1">
      <alignment vertical="center"/>
    </xf>
    <xf fontId="19" fillId="0" borderId="27" numFmtId="49" xfId="2" applyNumberFormat="1" applyFont="1" applyBorder="1" applyAlignment="1">
      <alignment vertical="center"/>
    </xf>
    <xf fontId="21" fillId="0" borderId="28" numFmtId="49" xfId="2" applyNumberFormat="1" applyFont="1" applyBorder="1" applyAlignment="1">
      <alignment vertical="center"/>
    </xf>
    <xf fontId="23" fillId="18" borderId="29" numFmtId="49" xfId="2" applyNumberFormat="1" applyFont="1" applyFill="1" applyBorder="1" applyAlignment="1">
      <alignment vertical="center"/>
    </xf>
    <xf fontId="23" fillId="18" borderId="30" numFmtId="0" xfId="2" applyFont="1" applyFill="1" applyBorder="1" applyAlignment="1">
      <alignment vertical="center"/>
    </xf>
    <xf fontId="23" fillId="18" borderId="22" numFmtId="0" xfId="2" applyFont="1" applyFill="1" applyBorder="1" applyAlignment="1">
      <alignment vertical="center"/>
    </xf>
    <xf fontId="20" fillId="18" borderId="31" numFmtId="2" xfId="2" applyNumberFormat="1" applyFont="1" applyFill="1" applyBorder="1" applyAlignment="1">
      <alignment vertical="center"/>
    </xf>
    <xf fontId="23" fillId="18" borderId="31" numFmtId="2" xfId="2" applyNumberFormat="1" applyFont="1" applyFill="1" applyBorder="1" applyAlignment="1">
      <alignment horizontal="center" textRotation="90" vertical="center" wrapText="1"/>
    </xf>
    <xf fontId="24" fillId="18" borderId="31" numFmtId="2" xfId="2" applyNumberFormat="1" applyFont="1" applyFill="1" applyBorder="1" applyAlignment="1">
      <alignment horizontal="center" textRotation="90" vertical="center" wrapText="1"/>
    </xf>
    <xf fontId="23" fillId="18" borderId="32" numFmtId="2" xfId="2" applyNumberFormat="1" applyFont="1" applyFill="1" applyBorder="1" applyAlignment="1">
      <alignment horizontal="center" textRotation="90" vertical="center" wrapText="1"/>
    </xf>
    <xf fontId="14" fillId="14" borderId="2" numFmtId="0" xfId="0" applyFont="1" applyFill="1" applyBorder="1" applyAlignment="1">
      <alignment horizontal="center" vertical="center" wrapText="1"/>
    </xf>
    <xf fontId="14" fillId="14" borderId="3" numFmtId="0" xfId="0" applyFont="1" applyFill="1" applyBorder="1" applyAlignment="1">
      <alignment horizontal="center" vertical="center" wrapText="1"/>
    </xf>
    <xf fontId="0" fillId="14" borderId="3" numFmtId="0" xfId="0" applyFill="1" applyBorder="1"/>
    <xf fontId="0" fillId="14" borderId="7" numFmtId="0" xfId="0" applyFill="1" applyBorder="1"/>
    <xf fontId="14" fillId="15" borderId="0" numFmtId="0" xfId="0" applyFont="1" applyFill="1" applyAlignment="1">
      <alignment horizontal="center" vertical="center" wrapText="1"/>
    </xf>
    <xf fontId="0" fillId="15" borderId="0" numFmtId="0" xfId="0" applyFill="1"/>
    <xf fontId="15" fillId="18" borderId="5" numFmtId="0" xfId="0" applyFont="1" applyFill="1" applyBorder="1" applyAlignment="1">
      <alignment horizontal="center" vertical="center" wrapText="1"/>
    </xf>
    <xf fontId="15" fillId="18" borderId="4" numFmtId="0" xfId="0" applyFont="1" applyFill="1" applyBorder="1" applyAlignment="1">
      <alignment horizontal="center" vertical="center" wrapText="1"/>
    </xf>
    <xf fontId="15" fillId="18" borderId="33" numFmtId="0" xfId="0" applyFont="1" applyFill="1" applyBorder="1" applyAlignment="1">
      <alignment horizontal="center" vertical="center" wrapText="1"/>
    </xf>
    <xf fontId="0" fillId="18" borderId="5" numFmtId="0" xfId="0" applyFill="1" applyBorder="1"/>
    <xf fontId="0" fillId="18" borderId="5" numFmtId="160" xfId="0" applyNumberFormat="1" applyFill="1" applyBorder="1"/>
    <xf fontId="0" fillId="18" borderId="34" numFmtId="0" xfId="0" applyFill="1" applyBorder="1"/>
    <xf fontId="15" fillId="10" borderId="35" numFmtId="0" xfId="0" applyFont="1" applyFill="1" applyBorder="1" applyAlignment="1">
      <alignment horizontal="center" vertical="center" wrapText="1"/>
    </xf>
    <xf fontId="15" fillId="10" borderId="4" numFmtId="0" xfId="0" applyFont="1" applyFill="1" applyBorder="1" applyAlignment="1">
      <alignment horizontal="center" vertical="center" wrapText="1"/>
    </xf>
    <xf fontId="0" fillId="10" borderId="4" numFmtId="0" xfId="0" applyFill="1" applyBorder="1"/>
    <xf fontId="0" fillId="10" borderId="4" numFmtId="160" xfId="0" applyNumberFormat="1" applyFill="1" applyBorder="1"/>
    <xf fontId="0" fillId="10" borderId="36" numFmtId="0" xfId="0" applyFill="1" applyBorder="1"/>
    <xf fontId="15" fillId="10" borderId="37" numFmtId="0" xfId="0" applyFont="1" applyFill="1" applyBorder="1" applyAlignment="1">
      <alignment horizontal="center" vertical="center" wrapText="1"/>
    </xf>
    <xf fontId="25" fillId="0" borderId="1" numFmtId="0" xfId="0" applyFont="1" applyBorder="1" applyAlignment="1">
      <alignment vertical="center" wrapText="1"/>
    </xf>
    <xf fontId="25" fillId="0" borderId="2" numFmtId="0" xfId="0" applyFont="1" applyBorder="1" applyAlignment="1">
      <alignment vertical="center" wrapText="1"/>
    </xf>
    <xf fontId="25" fillId="0" borderId="7" numFmtId="0" xfId="0" applyFont="1" applyBorder="1" applyAlignment="1">
      <alignment vertical="center" wrapText="1"/>
    </xf>
    <xf fontId="25" fillId="0" borderId="2" numFmtId="0" xfId="0" applyFont="1" applyBorder="1" applyAlignment="1">
      <alignment horizontal="center" vertical="center" wrapText="1"/>
    </xf>
    <xf fontId="25" fillId="0" borderId="7" numFmtId="0" xfId="0" applyFont="1" applyBorder="1" applyAlignment="1">
      <alignment horizontal="center" vertical="center" wrapText="1"/>
    </xf>
    <xf fontId="25" fillId="0" borderId="1" numFmtId="0" xfId="0" applyFont="1" applyBorder="1" applyAlignment="1">
      <alignment horizontal="center" vertical="center"/>
    </xf>
    <xf fontId="25" fillId="0" borderId="1" numFmtId="0" xfId="0" applyFont="1" applyBorder="1" applyAlignment="1">
      <alignment horizontal="center" vertical="center" wrapText="1"/>
    </xf>
    <xf fontId="0" fillId="10" borderId="0" numFmtId="0" xfId="0" applyFill="1"/>
    <xf fontId="0" fillId="10" borderId="25" numFmtId="0" xfId="0" applyFill="1" applyBorder="1"/>
    <xf fontId="26" fillId="0" borderId="1" numFmtId="2" xfId="0" applyNumberFormat="1" applyFont="1" applyBorder="1" applyAlignment="1">
      <alignment vertical="center"/>
    </xf>
    <xf fontId="26" fillId="0" borderId="2" numFmtId="2" xfId="0" applyNumberFormat="1" applyFont="1" applyBorder="1" applyAlignment="1">
      <alignment vertical="center"/>
    </xf>
    <xf fontId="26" fillId="0" borderId="7" numFmtId="2" xfId="0" applyNumberFormat="1" applyFont="1" applyBorder="1" applyAlignment="1">
      <alignment vertical="center"/>
    </xf>
    <xf fontId="26" fillId="0" borderId="2" numFmtId="10" xfId="8" applyNumberFormat="1" applyFont="1" applyBorder="1" applyAlignment="1">
      <alignment vertical="center"/>
    </xf>
    <xf fontId="26" fillId="0" borderId="7" numFmtId="10" xfId="8" applyNumberFormat="1" applyFont="1" applyBorder="1" applyAlignment="1">
      <alignment vertical="center"/>
    </xf>
    <xf fontId="25" fillId="18" borderId="2" numFmtId="2" xfId="0" applyNumberFormat="1" applyFont="1" applyFill="1" applyBorder="1" applyAlignment="1">
      <alignment vertical="center"/>
    </xf>
    <xf fontId="25" fillId="18" borderId="7" numFmtId="2" xfId="0" applyNumberFormat="1" applyFont="1" applyFill="1" applyBorder="1" applyAlignment="1">
      <alignment vertical="center"/>
    </xf>
    <xf fontId="26" fillId="0" borderId="2" numFmtId="2" xfId="0" applyNumberFormat="1" applyFont="1" applyBorder="1" applyAlignment="1">
      <alignment horizontal="center" vertical="center"/>
    </xf>
    <xf fontId="26" fillId="0" borderId="7" numFmtId="2" xfId="0" applyNumberFormat="1" applyFont="1" applyBorder="1" applyAlignment="1">
      <alignment horizontal="center" vertical="center"/>
    </xf>
    <xf fontId="26" fillId="0" borderId="1" numFmtId="10" xfId="0" applyNumberFormat="1" applyFont="1" applyBorder="1" applyAlignment="1">
      <alignment horizontal="center" vertical="center"/>
    </xf>
    <xf fontId="26" fillId="0" borderId="1" numFmtId="2" xfId="0" applyNumberFormat="1" applyFont="1" applyBorder="1" applyAlignment="1">
      <alignment horizontal="center" vertical="center"/>
    </xf>
    <xf fontId="26" fillId="0" borderId="1" numFmtId="160" xfId="9" applyNumberFormat="1" applyFont="1" applyBorder="1" applyAlignment="1">
      <alignment horizontal="center" vertical="center"/>
    </xf>
    <xf fontId="25" fillId="19" borderId="2" numFmtId="0" xfId="0" applyFont="1" applyFill="1" applyBorder="1" applyAlignment="1">
      <alignment horizontal="center" vertical="center"/>
    </xf>
    <xf fontId="25" fillId="19" borderId="3" numFmtId="0" xfId="0" applyFont="1" applyFill="1" applyBorder="1" applyAlignment="1">
      <alignment horizontal="center" vertical="center"/>
    </xf>
    <xf fontId="25" fillId="19" borderId="7" numFmtId="0" xfId="0" applyFont="1" applyFill="1" applyBorder="1" applyAlignment="1">
      <alignment horizontal="center" vertical="center"/>
    </xf>
    <xf fontId="25" fillId="19" borderId="1" numFmtId="2" xfId="0" applyNumberFormat="1" applyFont="1" applyFill="1" applyBorder="1" applyAlignment="1">
      <alignment horizontal="center" vertical="center"/>
    </xf>
    <xf fontId="15" fillId="10" borderId="9" numFmtId="0" xfId="0" applyFont="1" applyFill="1" applyBorder="1" applyAlignment="1">
      <alignment horizontal="center" vertical="center" wrapText="1"/>
    </xf>
    <xf fontId="15" fillId="10" borderId="8" numFmtId="0" xfId="0" applyFont="1" applyFill="1" applyBorder="1" applyAlignment="1">
      <alignment horizontal="center" vertical="center" wrapText="1"/>
    </xf>
    <xf fontId="0" fillId="10" borderId="8" numFmtId="0" xfId="0" applyFill="1" applyBorder="1"/>
    <xf fontId="0" fillId="10" borderId="8" numFmtId="160" xfId="0" applyNumberFormat="1" applyFill="1" applyBorder="1"/>
    <xf fontId="0" fillId="10" borderId="38" numFmtId="0" xfId="0" applyFill="1" applyBorder="1"/>
    <xf fontId="15" fillId="18" borderId="20" numFmtId="0" xfId="0" applyFont="1" applyFill="1" applyBorder="1" applyAlignment="1">
      <alignment horizontal="center" vertical="center" wrapText="1"/>
    </xf>
    <xf fontId="15" fillId="18" borderId="0" numFmtId="0" xfId="0" applyFont="1" applyFill="1" applyAlignment="1">
      <alignment horizontal="center" vertical="center" wrapText="1"/>
    </xf>
    <xf fontId="15" fillId="18" borderId="39" numFmtId="0" xfId="0" applyFont="1" applyFill="1" applyBorder="1" applyAlignment="1">
      <alignment horizontal="center" vertical="center" wrapText="1"/>
    </xf>
    <xf fontId="0" fillId="18" borderId="20" numFmtId="0" xfId="0" applyFill="1" applyBorder="1"/>
    <xf fontId="0" fillId="18" borderId="20" numFmtId="160" xfId="0" applyNumberFormat="1" applyFill="1" applyBorder="1"/>
    <xf fontId="0" fillId="18" borderId="40" numFmtId="0" xfId="0" applyFill="1" applyBorder="1"/>
    <xf fontId="15" fillId="10" borderId="0" numFmtId="0" xfId="0" applyFont="1" applyFill="1" applyAlignment="1">
      <alignment horizontal="center" vertical="center" wrapText="1"/>
    </xf>
    <xf fontId="0" fillId="10" borderId="0" numFmtId="160" xfId="0" applyNumberFormat="1" applyFill="1"/>
    <xf fontId="25" fillId="0" borderId="2" numFmtId="0" xfId="0" applyFont="1" applyBorder="1" applyAlignment="1">
      <alignment vertical="center"/>
    </xf>
    <xf fontId="25" fillId="0" borderId="3" numFmtId="0" xfId="0" applyFont="1" applyBorder="1" applyAlignment="1">
      <alignment vertical="center"/>
    </xf>
    <xf fontId="25" fillId="0" borderId="7" numFmtId="0" xfId="0" applyFont="1" applyBorder="1" applyAlignment="1">
      <alignment vertical="center"/>
    </xf>
    <xf fontId="26" fillId="0" borderId="2" numFmtId="0" xfId="0" applyFont="1" applyBorder="1" applyAlignment="1">
      <alignment vertical="center"/>
    </xf>
    <xf fontId="26" fillId="0" borderId="3" numFmtId="2" xfId="0" applyNumberFormat="1" applyFont="1" applyBorder="1" applyAlignment="1">
      <alignment vertical="center"/>
    </xf>
    <xf fontId="26" fillId="0" borderId="7" numFmtId="0" xfId="0" applyFont="1" applyBorder="1" applyAlignment="1">
      <alignment vertical="center"/>
    </xf>
    <xf fontId="25" fillId="19" borderId="2" numFmtId="2" xfId="0" applyNumberFormat="1" applyFont="1" applyFill="1" applyBorder="1" applyAlignment="1">
      <alignment horizontal="right" vertical="center"/>
    </xf>
    <xf fontId="25" fillId="19" borderId="7" numFmtId="2" xfId="0" applyNumberFormat="1" applyFont="1" applyFill="1" applyBorder="1" applyAlignment="1">
      <alignment horizontal="right" vertical="center"/>
    </xf>
    <xf fontId="15" fillId="18" borderId="1" numFmtId="0" xfId="0" applyFont="1" applyFill="1" applyBorder="1" applyAlignment="1">
      <alignment horizontal="center" vertical="center" wrapText="1"/>
    </xf>
    <xf fontId="15" fillId="18" borderId="3" numFmtId="0" xfId="0" applyFont="1" applyFill="1" applyBorder="1" applyAlignment="1">
      <alignment horizontal="center" vertical="center" wrapText="1"/>
    </xf>
    <xf fontId="15" fillId="18" borderId="7" numFmtId="0" xfId="0" applyFont="1" applyFill="1" applyBorder="1" applyAlignment="1">
      <alignment horizontal="center" vertical="center" wrapText="1"/>
    </xf>
    <xf fontId="0" fillId="18" borderId="1" numFmtId="0" xfId="0" applyFill="1" applyBorder="1"/>
    <xf fontId="0" fillId="18" borderId="1" numFmtId="160" xfId="0" applyNumberFormat="1" applyFill="1" applyBorder="1"/>
    <xf fontId="0" fillId="18" borderId="41" numFmtId="0" xfId="0" applyFill="1" applyBorder="1"/>
    <xf fontId="14" fillId="15" borderId="42" numFmtId="0" xfId="0" applyFont="1" applyFill="1" applyBorder="1" applyAlignment="1">
      <alignment horizontal="center" vertical="center" wrapText="1"/>
    </xf>
    <xf fontId="25" fillId="19" borderId="2" numFmtId="0" xfId="0" applyFont="1" applyFill="1" applyBorder="1" applyAlignment="1">
      <alignment vertical="center"/>
    </xf>
    <xf fontId="25" fillId="19" borderId="7" numFmtId="2" xfId="0" applyNumberFormat="1" applyFont="1" applyFill="1" applyBorder="1" applyAlignment="1">
      <alignment vertical="center"/>
    </xf>
    <xf fontId="14" fillId="15" borderId="37" numFmtId="0" xfId="0" applyFont="1" applyFill="1" applyBorder="1" applyAlignment="1">
      <alignment horizontal="center" vertical="center" wrapText="1"/>
    </xf>
    <xf fontId="14" fillId="15" borderId="2" numFmtId="0" xfId="0" applyFont="1" applyFill="1" applyBorder="1" applyAlignment="1">
      <alignment horizontal="center" vertical="center" wrapText="1"/>
    </xf>
    <xf fontId="14" fillId="15" borderId="3" numFmtId="0" xfId="0" applyFont="1" applyFill="1" applyBorder="1" applyAlignment="1">
      <alignment horizontal="center" vertical="center" wrapText="1"/>
    </xf>
    <xf fontId="0" fillId="15" borderId="3" numFmtId="0" xfId="0" applyFill="1" applyBorder="1"/>
    <xf fontId="0" fillId="15" borderId="7" numFmtId="0" xfId="0" applyFill="1" applyBorder="1"/>
    <xf fontId="15" fillId="18" borderId="35" numFmtId="0" xfId="0" applyFont="1" applyFill="1" applyBorder="1" applyAlignment="1">
      <alignment horizontal="center" vertical="center" wrapText="1"/>
    </xf>
    <xf fontId="0" fillId="15" borderId="8" numFmtId="0" xfId="0" applyFill="1" applyBorder="1"/>
    <xf fontId="0" fillId="15" borderId="43" numFmtId="0" xfId="0" applyFill="1" applyBorder="1"/>
    <xf fontId="25" fillId="0" borderId="1" numFmtId="160" xfId="9" applyNumberFormat="1" applyFont="1" applyBorder="1" applyAlignment="1">
      <alignment horizontal="center" vertical="center"/>
    </xf>
    <xf fontId="15" fillId="10" borderId="1" numFmtId="160" xfId="0" applyNumberFormat="1" applyFont="1" applyFill="1" applyBorder="1" applyAlignment="1">
      <alignment horizontal="center" vertical="center" wrapText="1"/>
    </xf>
    <xf fontId="15" fillId="10" borderId="2" numFmtId="0" xfId="0" applyFont="1" applyFill="1" applyBorder="1" applyAlignment="1">
      <alignment horizontal="center" vertical="center" wrapText="1"/>
    </xf>
    <xf fontId="15" fillId="10" borderId="7" numFmtId="165" xfId="0" applyNumberFormat="1" applyFont="1" applyFill="1" applyBorder="1" applyAlignment="1">
      <alignment horizontal="center" vertical="center" wrapText="1"/>
    </xf>
    <xf fontId="15" fillId="18" borderId="37" numFmtId="0" xfId="0" applyFont="1" applyFill="1" applyBorder="1" applyAlignment="1">
      <alignment horizontal="center" vertical="center" wrapText="1"/>
    </xf>
    <xf fontId="14" fillId="15" borderId="9" numFmtId="0" xfId="0" applyFont="1" applyFill="1" applyBorder="1" applyAlignment="1">
      <alignment horizontal="center" vertical="center" wrapText="1"/>
    </xf>
    <xf fontId="14" fillId="15" borderId="8" numFmtId="0" xfId="0" applyFont="1" applyFill="1" applyBorder="1" applyAlignment="1">
      <alignment horizontal="center" vertical="center" wrapText="1"/>
    </xf>
    <xf fontId="0" fillId="10" borderId="33" numFmtId="0" xfId="0" applyFill="1" applyBorder="1"/>
    <xf fontId="25" fillId="10" borderId="37" numFmtId="0" xfId="0" applyFont="1" applyFill="1" applyBorder="1" applyAlignment="1">
      <alignment vertical="center"/>
    </xf>
    <xf fontId="25" fillId="10" borderId="0" numFmtId="0" xfId="0" applyFont="1" applyFill="1" applyAlignment="1">
      <alignment vertical="center"/>
    </xf>
    <xf fontId="0" fillId="10" borderId="39" numFmtId="0" xfId="0" applyFill="1" applyBorder="1"/>
    <xf fontId="26" fillId="10" borderId="37" numFmtId="0" xfId="0" applyFont="1" applyFill="1" applyBorder="1" applyAlignment="1">
      <alignment vertical="center"/>
    </xf>
    <xf fontId="26" fillId="10" borderId="0" numFmtId="2" xfId="0" applyNumberFormat="1" applyFont="1" applyFill="1" applyAlignment="1">
      <alignment vertical="center"/>
    </xf>
    <xf fontId="25" fillId="10" borderId="37" numFmtId="2" xfId="0" applyNumberFormat="1" applyFont="1" applyFill="1" applyBorder="1" applyAlignment="1">
      <alignment horizontal="right" vertical="center"/>
    </xf>
    <xf fontId="25" fillId="10" borderId="0" numFmtId="2" xfId="0" applyNumberFormat="1" applyFont="1" applyFill="1" applyAlignment="1">
      <alignment horizontal="right" vertical="center"/>
    </xf>
    <xf fontId="16" fillId="16" borderId="37" numFmtId="0" xfId="0" applyFont="1" applyFill="1" applyBorder="1" applyAlignment="1">
      <alignment horizontal="center" vertical="center" wrapText="1"/>
    </xf>
    <xf fontId="16" fillId="16" borderId="0" numFmtId="0" xfId="0" applyFont="1" applyFill="1" applyAlignment="1">
      <alignment horizontal="center" vertical="center" wrapText="1"/>
    </xf>
    <xf fontId="16" fillId="16" borderId="3" numFmtId="0" xfId="0" applyFont="1" applyFill="1" applyBorder="1" applyAlignment="1">
      <alignment horizontal="center" vertical="center" wrapText="1"/>
    </xf>
    <xf fontId="16" fillId="16" borderId="7" numFmtId="0" xfId="0" applyFont="1" applyFill="1" applyBorder="1" applyAlignment="1">
      <alignment horizontal="center" vertical="center" wrapText="1"/>
    </xf>
    <xf fontId="14" fillId="10" borderId="35" numFmtId="0" xfId="0" applyFont="1" applyFill="1" applyBorder="1" applyAlignment="1">
      <alignment horizontal="center" vertical="center" wrapText="1"/>
    </xf>
    <xf fontId="14" fillId="10" borderId="4" numFmtId="0" xfId="0" applyFont="1" applyFill="1" applyBorder="1" applyAlignment="1">
      <alignment horizontal="center" vertical="center" wrapText="1"/>
    </xf>
    <xf fontId="14" fillId="10" borderId="37" numFmtId="0" xfId="0" applyFont="1" applyFill="1" applyBorder="1" applyAlignment="1">
      <alignment horizontal="center" vertical="center" wrapText="1"/>
    </xf>
    <xf fontId="20" fillId="0" borderId="5" numFmtId="4" xfId="5" applyNumberFormat="1" applyFont="1" applyBorder="1" applyAlignment="1">
      <alignment horizontal="center" vertical="center" wrapText="1"/>
    </xf>
    <xf fontId="20" fillId="0" borderId="1" numFmtId="4" xfId="5" applyNumberFormat="1" applyFont="1" applyBorder="1" applyAlignment="1">
      <alignment horizontal="center" vertical="center" wrapText="1"/>
    </xf>
    <xf fontId="20" fillId="0" borderId="1" numFmtId="4" xfId="5" applyNumberFormat="1" applyFont="1" applyBorder="1" applyAlignment="1">
      <alignment horizontal="center" vertical="center"/>
    </xf>
    <xf fontId="20" fillId="0" borderId="35" numFmtId="4" xfId="5" applyNumberFormat="1" applyFont="1" applyBorder="1" applyAlignment="1">
      <alignment horizontal="center" vertical="center" wrapText="1"/>
    </xf>
    <xf fontId="20" fillId="0" borderId="4" numFmtId="4" xfId="5" applyNumberFormat="1" applyFont="1" applyBorder="1" applyAlignment="1">
      <alignment horizontal="center" vertical="center" wrapText="1"/>
    </xf>
    <xf fontId="20" fillId="0" borderId="33" numFmtId="4" xfId="5" applyNumberFormat="1" applyFont="1" applyBorder="1" applyAlignment="1">
      <alignment horizontal="center" vertical="center" wrapText="1"/>
    </xf>
    <xf fontId="20" fillId="0" borderId="5" numFmtId="4" xfId="5" applyNumberFormat="1" applyFont="1" applyBorder="1" applyAlignment="1">
      <alignment horizontal="center" textRotation="90" vertical="center"/>
    </xf>
    <xf fontId="14" fillId="10" borderId="0" numFmtId="0" xfId="0" applyFont="1" applyFill="1" applyAlignment="1">
      <alignment horizontal="center" vertical="center" wrapText="1"/>
    </xf>
    <xf fontId="20" fillId="0" borderId="20" numFmtId="4" xfId="5" applyNumberFormat="1" applyFont="1" applyBorder="1" applyAlignment="1">
      <alignment horizontal="center" vertical="center" wrapText="1"/>
    </xf>
    <xf fontId="20" fillId="0" borderId="42" numFmtId="4" xfId="5" applyNumberFormat="1" applyFont="1" applyBorder="1" applyAlignment="1">
      <alignment horizontal="center" vertical="center"/>
    </xf>
    <xf fontId="20" fillId="0" borderId="37" numFmtId="4" xfId="5" applyNumberFormat="1" applyFont="1" applyBorder="1" applyAlignment="1">
      <alignment horizontal="center" vertical="center" wrapText="1"/>
    </xf>
    <xf fontId="20" fillId="0" borderId="0" numFmtId="4" xfId="5" applyNumberFormat="1" applyFont="1" applyAlignment="1">
      <alignment horizontal="center" vertical="center" wrapText="1"/>
    </xf>
    <xf fontId="20" fillId="0" borderId="39" numFmtId="4" xfId="5" applyNumberFormat="1" applyFont="1" applyBorder="1" applyAlignment="1">
      <alignment horizontal="center" vertical="center" wrapText="1"/>
    </xf>
    <xf fontId="20" fillId="0" borderId="20" numFmtId="4" xfId="5" applyNumberFormat="1" applyFont="1" applyBorder="1" applyAlignment="1">
      <alignment horizontal="center" textRotation="90" vertical="center"/>
    </xf>
    <xf fontId="20" fillId="0" borderId="9" numFmtId="4" xfId="5" applyNumberFormat="1" applyFont="1" applyBorder="1" applyAlignment="1">
      <alignment horizontal="center" vertical="center" wrapText="1"/>
    </xf>
    <xf fontId="20" fillId="0" borderId="8" numFmtId="4" xfId="5" applyNumberFormat="1" applyFont="1" applyBorder="1" applyAlignment="1">
      <alignment horizontal="center" vertical="center" wrapText="1"/>
    </xf>
    <xf fontId="20" fillId="0" borderId="43" numFmtId="4" xfId="5" applyNumberFormat="1" applyFont="1" applyBorder="1" applyAlignment="1">
      <alignment horizontal="center" vertical="center" wrapText="1"/>
    </xf>
    <xf fontId="20" fillId="0" borderId="42" numFmtId="4" xfId="5" applyNumberFormat="1" applyFont="1" applyBorder="1" applyAlignment="1">
      <alignment horizontal="center" vertical="center" wrapText="1"/>
    </xf>
    <xf fontId="20" fillId="0" borderId="1" numFmtId="166" xfId="5" applyNumberFormat="1" applyFont="1" applyBorder="1" applyAlignment="1">
      <alignment horizontal="center" vertical="center" wrapText="1"/>
    </xf>
    <xf fontId="20" fillId="0" borderId="44" numFmtId="4" xfId="3" applyNumberFormat="1" applyFont="1" applyBorder="1" applyAlignment="1" quotePrefix="1">
      <alignment horizontal="center" vertical="center"/>
    </xf>
    <xf fontId="20" fillId="0" borderId="20" numFmtId="4" xfId="3" applyNumberFormat="1" applyFont="1" applyBorder="1" applyAlignment="1" quotePrefix="1">
      <alignment horizontal="center" vertical="center" wrapText="1"/>
    </xf>
    <xf fontId="2" fillId="0" borderId="1" numFmtId="160" xfId="9" applyNumberFormat="1" applyFont="1" applyBorder="1" applyAlignment="1">
      <alignment horizontal="center" vertical="center"/>
    </xf>
    <xf fontId="2" fillId="0" borderId="3" numFmtId="160" xfId="9" applyNumberFormat="1" applyFont="1" applyBorder="1" applyAlignment="1">
      <alignment horizontal="center" vertical="center"/>
    </xf>
    <xf fontId="20" fillId="10" borderId="1" numFmtId="4" xfId="0" applyNumberFormat="1" applyFont="1" applyFill="1" applyBorder="1" applyAlignment="1">
      <alignment vertical="center"/>
    </xf>
    <xf fontId="14" fillId="10" borderId="9" numFmtId="0" xfId="0" applyFont="1" applyFill="1" applyBorder="1" applyAlignment="1">
      <alignment horizontal="center" vertical="center" wrapText="1"/>
    </xf>
    <xf fontId="14" fillId="10" borderId="8" numFmtId="0" xfId="0" applyFont="1" applyFill="1" applyBorder="1" applyAlignment="1">
      <alignment horizontal="center" vertical="center" wrapText="1"/>
    </xf>
    <xf fontId="0" fillId="10" borderId="43" numFmtId="0" xfId="0" applyFill="1" applyBorder="1"/>
    <xf fontId="16" fillId="16" borderId="42" numFmtId="0" xfId="0" applyFont="1" applyFill="1" applyBorder="1" applyAlignment="1">
      <alignment horizontal="center" vertical="center" wrapText="1"/>
    </xf>
    <xf fontId="16" fillId="16" borderId="8" numFmtId="0" xfId="0" applyFont="1" applyFill="1" applyBorder="1" applyAlignment="1">
      <alignment horizontal="center" vertical="center" wrapText="1"/>
    </xf>
    <xf fontId="16" fillId="16" borderId="43" numFmtId="0" xfId="0" applyFont="1" applyFill="1" applyBorder="1" applyAlignment="1">
      <alignment horizontal="center" vertical="center" wrapText="1"/>
    </xf>
    <xf fontId="27" fillId="10" borderId="37" numFmtId="0" xfId="0" applyFont="1" applyFill="1" applyBorder="1" applyAlignment="1">
      <alignment horizontal="center" vertical="center" wrapText="1"/>
    </xf>
    <xf fontId="15" fillId="10" borderId="7" numFmtId="160" xfId="0" applyNumberFormat="1" applyFont="1" applyFill="1" applyBorder="1" applyAlignment="1">
      <alignment horizontal="center" vertical="center" wrapText="1"/>
    </xf>
    <xf fontId="15" fillId="10" borderId="0" numFmtId="160" xfId="0" applyNumberFormat="1" applyFont="1" applyFill="1" applyAlignment="1">
      <alignment horizontal="center" vertical="center" wrapText="1"/>
    </xf>
    <xf fontId="15" fillId="10" borderId="2" numFmtId="160" xfId="0" applyNumberFormat="1" applyFont="1" applyFill="1" applyBorder="1" applyAlignment="1">
      <alignment horizontal="center" vertical="center" wrapText="1"/>
    </xf>
    <xf fontId="25" fillId="10" borderId="8" numFmtId="0" xfId="0" applyFont="1" applyFill="1" applyBorder="1" applyAlignment="1">
      <alignment horizontal="center" vertical="center"/>
    </xf>
    <xf fontId="15" fillId="10" borderId="8" numFmtId="160" xfId="0" applyNumberFormat="1" applyFont="1" applyFill="1" applyBorder="1" applyAlignment="1">
      <alignment horizontal="center" vertical="center" wrapText="1"/>
    </xf>
    <xf fontId="16" fillId="16" borderId="35" numFmtId="0" xfId="0" applyFont="1" applyFill="1" applyBorder="1" applyAlignment="1">
      <alignment horizontal="center" vertical="center" wrapText="1"/>
    </xf>
    <xf fontId="16" fillId="16" borderId="4" numFmtId="0" xfId="0" applyFont="1" applyFill="1" applyBorder="1" applyAlignment="1">
      <alignment horizontal="center" vertical="center" wrapText="1"/>
    </xf>
    <xf fontId="2" fillId="0" borderId="1" numFmtId="160" xfId="9" applyNumberFormat="1" applyFont="1" applyBorder="1" applyAlignment="1">
      <alignment horizontal="center" vertical="center" wrapText="1"/>
    </xf>
    <xf fontId="25" fillId="10" borderId="0" numFmtId="0" xfId="0" applyFont="1" applyFill="1" applyAlignment="1">
      <alignment horizontal="center" vertical="center"/>
    </xf>
    <xf fontId="25" fillId="0" borderId="37" numFmtId="160" xfId="9" applyNumberFormat="1" applyFont="1" applyBorder="1" applyAlignment="1">
      <alignment horizontal="center" vertical="center"/>
    </xf>
    <xf fontId="25" fillId="0" borderId="0" numFmtId="160" xfId="9" applyNumberFormat="1" applyFont="1" applyAlignment="1">
      <alignment horizontal="center" vertical="center"/>
    </xf>
    <xf fontId="25" fillId="10" borderId="2" numFmtId="0" xfId="0" applyFont="1" applyFill="1" applyBorder="1" applyAlignment="1">
      <alignment vertical="center"/>
    </xf>
    <xf fontId="25" fillId="10" borderId="7" numFmtId="160" xfId="0" applyNumberFormat="1" applyFont="1" applyFill="1" applyBorder="1" applyAlignment="1">
      <alignment vertical="center"/>
    </xf>
    <xf fontId="25" fillId="0" borderId="37" numFmtId="160" xfId="9" applyNumberFormat="1" applyFont="1" applyBorder="1" applyAlignment="1">
      <alignment vertical="center"/>
    </xf>
    <xf fontId="25" fillId="0" borderId="0" numFmtId="160" xfId="9" applyNumberFormat="1" applyFont="1" applyAlignment="1">
      <alignment vertical="center"/>
    </xf>
    <xf fontId="15" fillId="18" borderId="42" numFmtId="0" xfId="0" applyFont="1" applyFill="1" applyBorder="1" applyAlignment="1">
      <alignment horizontal="center" vertical="center" wrapText="1"/>
    </xf>
    <xf fontId="15" fillId="18" borderId="8" numFmtId="0" xfId="0" applyFont="1" applyFill="1" applyBorder="1" applyAlignment="1">
      <alignment horizontal="center" vertical="center" wrapText="1"/>
    </xf>
    <xf fontId="15" fillId="18" borderId="43" numFmtId="0" xfId="0" applyFont="1" applyFill="1" applyBorder="1" applyAlignment="1">
      <alignment horizontal="center" vertical="center" wrapText="1"/>
    </xf>
    <xf fontId="0" fillId="18" borderId="42" numFmtId="0" xfId="0" applyFill="1" applyBorder="1"/>
    <xf fontId="0" fillId="18" borderId="42" numFmtId="160" xfId="0" applyNumberFormat="1" applyFill="1" applyBorder="1"/>
    <xf fontId="0" fillId="18" borderId="45" numFmtId="0" xfId="0" applyFill="1" applyBorder="1"/>
    <xf fontId="14" fillId="19" borderId="2" numFmtId="160" xfId="0" applyNumberFormat="1" applyFont="1" applyFill="1" applyBorder="1" applyAlignment="1">
      <alignment horizontal="center" vertical="center" wrapText="1"/>
    </xf>
    <xf fontId="14" fillId="19" borderId="7" numFmtId="160" xfId="0" applyNumberFormat="1" applyFont="1" applyFill="1" applyBorder="1" applyAlignment="1">
      <alignment horizontal="center" vertical="center" wrapText="1"/>
    </xf>
    <xf fontId="14" fillId="19" borderId="3" numFmtId="160" xfId="0" applyNumberFormat="1" applyFont="1" applyFill="1" applyBorder="1" applyAlignment="1">
      <alignment horizontal="center" vertical="center" wrapText="1"/>
    </xf>
    <xf fontId="15" fillId="10" borderId="7" numFmtId="167" xfId="0" applyNumberFormat="1" applyFont="1" applyFill="1" applyBorder="1" applyAlignment="1">
      <alignment horizontal="center" vertical="center" wrapText="1"/>
    </xf>
    <xf fontId="15" fillId="10" borderId="37" numFmtId="0" xfId="0" applyFont="1" applyFill="1" applyBorder="1" applyAlignment="1">
      <alignment vertical="center" wrapText="1"/>
    </xf>
    <xf fontId="15" fillId="10" borderId="0" numFmtId="0" xfId="0" applyFont="1" applyFill="1" applyAlignment="1">
      <alignment vertical="center" wrapText="1"/>
    </xf>
    <xf fontId="15" fillId="10" borderId="25" numFmtId="0" xfId="0" applyFont="1" applyFill="1" applyBorder="1" applyAlignment="1">
      <alignment vertical="center" wrapText="1"/>
    </xf>
    <xf fontId="16" fillId="17" borderId="2" numFmtId="0" xfId="0" applyFont="1" applyFill="1" applyBorder="1" applyAlignment="1">
      <alignment horizontal="center" vertical="center" wrapText="1"/>
    </xf>
    <xf fontId="16" fillId="17" borderId="3" numFmtId="0" xfId="0" applyFont="1" applyFill="1" applyBorder="1" applyAlignment="1">
      <alignment horizontal="center" vertical="center" wrapText="1"/>
    </xf>
    <xf fontId="16" fillId="17" borderId="7" numFmtId="0" xfId="0" applyFont="1" applyFill="1" applyBorder="1" applyAlignment="1">
      <alignment horizontal="center" vertical="center" wrapText="1"/>
    </xf>
    <xf fontId="15" fillId="10" borderId="5" numFmtId="160" xfId="0" applyNumberFormat="1" applyFont="1" applyFill="1" applyBorder="1" applyAlignment="1">
      <alignment horizontal="center" vertical="center" wrapText="1"/>
    </xf>
    <xf fontId="15" fillId="10" borderId="42" numFmtId="160" xfId="0" applyNumberFormat="1" applyFont="1" applyFill="1" applyBorder="1" applyAlignment="1">
      <alignment horizontal="center" vertical="center" wrapText="1"/>
    </xf>
    <xf fontId="25" fillId="0" borderId="2" numFmtId="160" xfId="9" applyNumberFormat="1" applyFont="1" applyBorder="1" applyAlignment="1">
      <alignment horizontal="center" vertical="center"/>
    </xf>
    <xf fontId="25" fillId="0" borderId="7" numFmtId="160" xfId="9" applyNumberFormat="1" applyFont="1" applyBorder="1" applyAlignment="1">
      <alignment horizontal="center" vertical="center"/>
    </xf>
    <xf fontId="25" fillId="19" borderId="3" numFmtId="0" xfId="0" applyFont="1" applyFill="1" applyBorder="1" applyAlignment="1">
      <alignment vertical="center"/>
    </xf>
    <xf fontId="0" fillId="18" borderId="0" numFmtId="0" xfId="0" applyFill="1"/>
    <xf fontId="25" fillId="10" borderId="37" numFmtId="160" xfId="9" applyNumberFormat="1" applyFont="1" applyFill="1" applyBorder="1" applyAlignment="1">
      <alignment horizontal="center" vertical="center"/>
    </xf>
    <xf fontId="25" fillId="10" borderId="0" numFmtId="160" xfId="9" applyNumberFormat="1" applyFont="1" applyFill="1" applyAlignment="1">
      <alignment horizontal="center" vertical="center"/>
    </xf>
    <xf fontId="3" fillId="0" borderId="0" numFmtId="0" xfId="4" applyFont="1"/>
    <xf fontId="28" fillId="0" borderId="2" numFmtId="49" xfId="3" applyNumberFormat="1" applyFont="1" applyBorder="1" applyAlignment="1">
      <alignment horizontal="center" vertical="center" wrapText="1"/>
    </xf>
    <xf fontId="28" fillId="0" borderId="3" numFmtId="49" xfId="3" applyNumberFormat="1" applyFont="1" applyBorder="1" applyAlignment="1">
      <alignment horizontal="center" vertical="center" wrapText="1"/>
    </xf>
    <xf fontId="28" fillId="0" borderId="7" numFmtId="49" xfId="3" applyNumberFormat="1" applyFont="1" applyBorder="1" applyAlignment="1">
      <alignment horizontal="center" vertical="center" wrapText="1"/>
    </xf>
    <xf fontId="28" fillId="0" borderId="2" numFmtId="0" xfId="3" applyFont="1" applyBorder="1" applyAlignment="1">
      <alignment horizontal="center" vertical="center"/>
    </xf>
    <xf fontId="28" fillId="0" borderId="3" numFmtId="0" xfId="3" applyFont="1" applyBorder="1" applyAlignment="1">
      <alignment horizontal="center" vertical="center"/>
    </xf>
    <xf fontId="28" fillId="0" borderId="7" numFmtId="0" xfId="3" applyFont="1" applyBorder="1" applyAlignment="1">
      <alignment horizontal="center" vertical="center"/>
    </xf>
    <xf fontId="3" fillId="0" borderId="37" numFmtId="0" xfId="4" applyFont="1" applyBorder="1"/>
    <xf fontId="3" fillId="0" borderId="39" numFmtId="0" xfId="4" applyFont="1" applyBorder="1"/>
    <xf fontId="29" fillId="0" borderId="0" numFmtId="0" xfId="4" applyFont="1"/>
    <xf fontId="3" fillId="0" borderId="9" numFmtId="0" xfId="4" applyFont="1" applyBorder="1"/>
    <xf fontId="3" fillId="0" borderId="8" numFmtId="0" xfId="4" applyFont="1" applyBorder="1"/>
    <xf fontId="3" fillId="0" borderId="43" numFmtId="0" xfId="4" applyFont="1" applyBorder="1"/>
    <xf fontId="4" fillId="0" borderId="0" numFmtId="0" xfId="0" applyFont="1" applyAlignment="1">
      <alignment horizontal="center"/>
    </xf>
    <xf fontId="6" fillId="2" borderId="1" numFmtId="2" xfId="0" applyNumberFormat="1" applyFont="1" applyFill="1" applyBorder="1" applyAlignment="1">
      <alignment horizontal="center" vertical="center" wrapText="1"/>
    </xf>
    <xf fontId="7" fillId="2" borderId="35" numFmtId="2" xfId="0" applyNumberFormat="1" applyFont="1" applyFill="1" applyBorder="1" applyAlignment="1">
      <alignment horizontal="right" vertical="center"/>
    </xf>
    <xf fontId="7" fillId="2" borderId="3" numFmtId="2" xfId="0" applyNumberFormat="1" applyFont="1" applyFill="1" applyBorder="1" applyAlignment="1">
      <alignment horizontal="right" vertical="center"/>
    </xf>
    <xf fontId="7" fillId="2" borderId="8" numFmtId="2" xfId="0" applyNumberFormat="1" applyFont="1" applyFill="1" applyBorder="1" applyAlignment="1">
      <alignment horizontal="right" vertical="center"/>
    </xf>
    <xf fontId="6" fillId="3" borderId="2" numFmtId="0" xfId="1" applyFont="1" applyFill="1" applyBorder="1" applyAlignment="1" applyProtection="1">
      <alignment horizontal="center" vertical="center" wrapText="1"/>
    </xf>
    <xf fontId="6" fillId="3" borderId="1" numFmtId="0" xfId="1" applyFont="1" applyFill="1" applyBorder="1" applyAlignment="1" applyProtection="1">
      <alignment horizontal="right" vertical="center" wrapText="1"/>
    </xf>
    <xf fontId="4" fillId="2" borderId="0" numFmtId="168" xfId="0" applyNumberFormat="1" applyFont="1" applyFill="1" applyAlignment="1" applyProtection="1">
      <alignment wrapText="1"/>
      <protection locked="0"/>
    </xf>
    <xf fontId="4" fillId="2" borderId="0" numFmtId="169" xfId="0" applyNumberFormat="1" applyFont="1" applyFill="1" applyAlignment="1" applyProtection="1">
      <alignment wrapText="1"/>
      <protection locked="0"/>
    </xf>
    <xf fontId="30" fillId="4" borderId="14" numFmtId="0" xfId="0" applyFont="1" applyFill="1" applyBorder="1" applyAlignment="1">
      <alignment horizontal="left" vertical="center" wrapText="1"/>
    </xf>
    <xf fontId="30" fillId="4" borderId="14" numFmtId="0" xfId="0" applyFont="1" applyFill="1" applyBorder="1" applyAlignment="1">
      <alignment vertical="center" wrapText="1"/>
    </xf>
    <xf fontId="30" fillId="4" borderId="14" numFmtId="0" xfId="0" applyFont="1" applyFill="1" applyBorder="1" applyAlignment="1">
      <alignment horizontal="center" vertical="center"/>
    </xf>
    <xf fontId="30" fillId="4" borderId="14" numFmtId="2" xfId="0" applyNumberFormat="1" applyFont="1" applyFill="1" applyBorder="1" applyAlignment="1">
      <alignment horizontal="center" vertical="center"/>
    </xf>
    <xf fontId="30" fillId="4" borderId="14" numFmtId="4" xfId="0" applyNumberFormat="1" applyFont="1" applyFill="1" applyBorder="1" applyAlignment="1">
      <alignment horizontal="right" vertical="center"/>
    </xf>
    <xf fontId="30" fillId="4" borderId="14" numFmtId="2" xfId="0" applyNumberFormat="1" applyFont="1" applyFill="1" applyBorder="1" applyAlignment="1">
      <alignment horizontal="right" vertical="center"/>
    </xf>
    <xf fontId="30" fillId="4" borderId="14" numFmtId="10" xfId="0" applyNumberFormat="1" applyFont="1" applyFill="1" applyBorder="1" applyAlignment="1">
      <alignment horizontal="right" vertical="center"/>
    </xf>
    <xf fontId="8" fillId="2" borderId="0" numFmtId="168" xfId="0" applyNumberFormat="1" applyFont="1" applyFill="1" applyAlignment="1" applyProtection="1">
      <alignment wrapText="1"/>
      <protection locked="0"/>
    </xf>
    <xf fontId="8" fillId="0" borderId="0" numFmtId="170" xfId="0" applyNumberFormat="1" applyFont="1"/>
    <xf fontId="30" fillId="5" borderId="14" numFmtId="2" xfId="0" applyNumberFormat="1" applyFont="1" applyFill="1" applyBorder="1" applyAlignment="1">
      <alignment horizontal="left" vertical="center"/>
    </xf>
    <xf fontId="30" fillId="5" borderId="14" numFmtId="2" xfId="0" applyNumberFormat="1" applyFont="1" applyFill="1" applyBorder="1" applyAlignment="1">
      <alignment horizontal="right" vertical="center"/>
    </xf>
    <xf fontId="30" fillId="5" borderId="14" numFmtId="4" xfId="0" applyNumberFormat="1" applyFont="1" applyFill="1" applyBorder="1" applyAlignment="1">
      <alignment horizontal="right" vertical="center"/>
    </xf>
    <xf fontId="8" fillId="6" borderId="14" numFmtId="0" xfId="0" applyFont="1" applyFill="1" applyBorder="1"/>
    <xf fontId="8" fillId="6" borderId="14" numFmtId="0" xfId="0" applyFont="1" applyFill="1" applyBorder="1" applyAlignment="1">
      <alignment horizontal="right"/>
    </xf>
    <xf fontId="8" fillId="6" borderId="14" numFmtId="4" xfId="0" applyNumberFormat="1" applyFont="1" applyFill="1" applyBorder="1" applyAlignment="1">
      <alignment horizontal="right"/>
    </xf>
    <xf fontId="8" fillId="9" borderId="14" numFmtId="0" xfId="0" applyFont="1" applyFill="1" applyBorder="1"/>
    <xf fontId="8" fillId="9" borderId="14" numFmtId="0" xfId="0" applyFont="1" applyFill="1" applyBorder="1" applyAlignment="1">
      <alignment horizontal="right"/>
    </xf>
    <xf fontId="8" fillId="9" borderId="14" numFmtId="4" xfId="0" applyNumberFormat="1" applyFont="1" applyFill="1" applyBorder="1" applyAlignment="1">
      <alignment horizontal="right"/>
    </xf>
    <xf fontId="8" fillId="2" borderId="14" numFmtId="0" xfId="0" applyFont="1" applyFill="1" applyBorder="1"/>
    <xf fontId="8" fillId="2" borderId="14" numFmtId="0" xfId="0" applyFont="1" applyFill="1" applyBorder="1" applyAlignment="1">
      <alignment horizontal="right"/>
    </xf>
    <xf fontId="8" fillId="2" borderId="14" numFmtId="2" xfId="0" applyNumberFormat="1" applyFont="1" applyFill="1" applyBorder="1" applyAlignment="1">
      <alignment horizontal="right" vertical="center"/>
    </xf>
    <xf fontId="8" fillId="2" borderId="14" numFmtId="4" xfId="0" applyNumberFormat="1" applyFont="1" applyFill="1" applyBorder="1" applyAlignment="1">
      <alignment horizontal="right"/>
    </xf>
    <xf fontId="8" fillId="20" borderId="0" numFmtId="0" xfId="0" applyFont="1" applyFill="1"/>
    <xf fontId="8" fillId="20" borderId="0" numFmtId="168" xfId="0" applyNumberFormat="1" applyFont="1" applyFill="1" applyAlignment="1" applyProtection="1">
      <alignment wrapText="1"/>
      <protection locked="0"/>
    </xf>
    <xf fontId="8" fillId="2" borderId="0" numFmtId="0" xfId="0" applyFont="1" applyFill="1" applyAlignment="1" applyProtection="1">
      <alignment wrapText="1"/>
      <protection locked="0"/>
    </xf>
    <xf fontId="0" fillId="2" borderId="0" numFmtId="0" xfId="0" applyFill="1"/>
    <xf fontId="4" fillId="2" borderId="0" numFmtId="0" xfId="0" applyFont="1" applyFill="1"/>
    <xf fontId="4" fillId="2" borderId="0" numFmtId="0" xfId="0" applyFont="1" applyFill="1" applyAlignment="1">
      <alignment horizontal="center"/>
    </xf>
    <xf fontId="5" fillId="2" borderId="0" numFmtId="0" xfId="0" applyFont="1" applyFill="1" applyAlignment="1">
      <alignment horizontal="center"/>
    </xf>
    <xf fontId="4" fillId="2" borderId="0" numFmtId="0" xfId="0" applyFont="1" applyFill="1" applyAlignment="1">
      <alignment horizontal="right"/>
    </xf>
    <xf fontId="6" fillId="2" borderId="14" numFmtId="2" xfId="0" applyNumberFormat="1" applyFont="1" applyFill="1" applyBorder="1" applyAlignment="1">
      <alignment horizontal="center" vertical="center" wrapText="1"/>
    </xf>
    <xf fontId="7" fillId="2" borderId="14" numFmtId="2" xfId="0" applyNumberFormat="1" applyFont="1" applyFill="1" applyBorder="1" applyAlignment="1">
      <alignment horizontal="center" vertical="center"/>
    </xf>
    <xf fontId="7" fillId="2" borderId="14" numFmtId="162" xfId="0" applyNumberFormat="1" applyFont="1" applyFill="1" applyBorder="1" applyAlignment="1">
      <alignment horizontal="center" vertical="center" wrapText="1"/>
    </xf>
    <xf fontId="5" fillId="2" borderId="14" numFmtId="0" xfId="0" applyFont="1" applyFill="1" applyBorder="1" applyAlignment="1">
      <alignment horizontal="center" vertical="center"/>
    </xf>
    <xf fontId="5" fillId="2" borderId="14" numFmtId="170" xfId="0" applyNumberFormat="1" applyFont="1" applyFill="1" applyBorder="1" applyAlignment="1">
      <alignment horizontal="center" vertical="center"/>
    </xf>
    <xf fontId="4" fillId="2" borderId="0" numFmtId="0" xfId="0" applyFont="1" applyFill="1" applyAlignment="1">
      <alignment horizontal="center" vertical="center"/>
    </xf>
    <xf fontId="5" fillId="2" borderId="0" numFmtId="0" xfId="0" applyFont="1" applyFill="1" applyAlignment="1">
      <alignment horizontal="center" vertical="center" wrapText="1"/>
    </xf>
    <xf fontId="31" fillId="2" borderId="0" numFmtId="0" xfId="0" applyFont="1" applyFill="1" applyAlignment="1">
      <alignment horizontal="center" vertical="center"/>
    </xf>
    <xf fontId="32" fillId="2" borderId="0" numFmtId="0" xfId="0" applyFont="1" applyFill="1" applyAlignment="1">
      <alignment horizontal="left" vertical="center"/>
    </xf>
    <xf fontId="32" fillId="2" borderId="2" numFmtId="0" xfId="0" applyFont="1" applyFill="1" applyBorder="1" applyAlignment="1">
      <alignment horizontal="center" vertical="center"/>
    </xf>
    <xf fontId="4" fillId="2" borderId="3" numFmtId="170" xfId="0" applyNumberFormat="1" applyFont="1" applyFill="1" applyBorder="1" applyAlignment="1">
      <alignment horizontal="center" vertical="center"/>
    </xf>
    <xf fontId="33" fillId="2" borderId="3" numFmtId="10" xfId="0" applyNumberFormat="1" applyFont="1" applyFill="1" applyBorder="1" applyAlignment="1">
      <alignment horizontal="center" vertical="center"/>
    </xf>
    <xf fontId="34" fillId="2" borderId="3" numFmtId="10" xfId="0" applyNumberFormat="1" applyFont="1" applyFill="1" applyBorder="1" applyAlignment="1">
      <alignment horizontal="center" vertical="center"/>
    </xf>
    <xf fontId="35" fillId="2" borderId="3" numFmtId="10" xfId="0" applyNumberFormat="1" applyFont="1" applyFill="1" applyBorder="1" applyAlignment="1">
      <alignment horizontal="center" vertical="center"/>
    </xf>
    <xf fontId="36" fillId="2" borderId="7" numFmtId="10" xfId="0" applyNumberFormat="1" applyFont="1" applyFill="1" applyBorder="1" applyAlignment="1">
      <alignment horizontal="center" vertical="center"/>
    </xf>
    <xf fontId="31" fillId="2" borderId="0" numFmtId="10" xfId="0" applyNumberFormat="1" applyFont="1" applyFill="1" applyAlignment="1">
      <alignment horizontal="center" vertical="center"/>
    </xf>
    <xf fontId="4" fillId="2" borderId="0" numFmtId="170" xfId="0" applyNumberFormat="1" applyFont="1" applyFill="1" applyAlignment="1">
      <alignment horizontal="center"/>
    </xf>
    <xf fontId="4" fillId="2" borderId="0" numFmtId="170" xfId="0" applyNumberFormat="1" applyFont="1" applyFill="1"/>
    <xf fontId="19" fillId="2" borderId="46" numFmtId="2" xfId="0" applyNumberFormat="1" applyFont="1" applyFill="1" applyBorder="1" applyAlignment="1">
      <alignment horizontal="left" vertical="center" wrapText="1"/>
    </xf>
    <xf fontId="7" fillId="2" borderId="47" numFmtId="2" xfId="0" applyNumberFormat="1" applyFont="1" applyFill="1" applyBorder="1" applyAlignment="1">
      <alignment horizontal="center" vertical="center"/>
    </xf>
    <xf fontId="7" fillId="2" borderId="47" numFmtId="162" xfId="0" applyNumberFormat="1" applyFont="1" applyFill="1" applyBorder="1" applyAlignment="1">
      <alignment horizontal="center" vertical="center" wrapText="1"/>
    </xf>
    <xf fontId="6" fillId="2" borderId="48" numFmtId="161" xfId="0" applyNumberFormat="1" applyFont="1" applyFill="1" applyBorder="1" applyAlignment="1">
      <alignment horizontal="center" vertical="center" wrapText="1"/>
    </xf>
    <xf fontId="7" fillId="2" borderId="14" numFmtId="0" xfId="0" applyFont="1" applyFill="1" applyBorder="1" applyAlignment="1">
      <alignment horizontal="center" vertical="center" wrapText="1"/>
    </xf>
    <xf fontId="6" fillId="2" borderId="14" numFmtId="163" xfId="0" applyNumberFormat="1" applyFont="1" applyFill="1" applyBorder="1" applyAlignment="1">
      <alignment horizontal="center" vertical="center" wrapText="1"/>
    </xf>
    <xf fontId="6" fillId="2" borderId="14" numFmtId="162" xfId="0" applyNumberFormat="1" applyFont="1" applyFill="1" applyBorder="1" applyAlignment="1">
      <alignment horizontal="center" vertical="center" wrapText="1"/>
    </xf>
    <xf fontId="6" fillId="2" borderId="49" numFmtId="2" xfId="0" applyNumberFormat="1" applyFont="1" applyFill="1" applyBorder="1" applyAlignment="1">
      <alignment horizontal="center" vertical="center" wrapText="1"/>
    </xf>
    <xf fontId="0" fillId="0" borderId="24" numFmtId="0" xfId="0" applyBorder="1" applyAlignment="1">
      <alignment horizontal="center"/>
    </xf>
    <xf fontId="0" fillId="0" borderId="25" numFmtId="0" xfId="0" applyBorder="1" applyAlignment="1">
      <alignment horizontal="center"/>
    </xf>
    <xf fontId="0" fillId="0" borderId="50" numFmtId="0" xfId="0" applyBorder="1" applyAlignment="1">
      <alignment horizontal="center"/>
    </xf>
    <xf fontId="0" fillId="0" borderId="41" numFmtId="0" xfId="0" applyBorder="1" applyAlignment="1">
      <alignment horizontal="center"/>
    </xf>
    <xf fontId="0" fillId="0" borderId="51" numFmtId="0" xfId="0" applyBorder="1" applyAlignment="1">
      <alignment horizontal="center"/>
    </xf>
    <xf fontId="0" fillId="0" borderId="52" numFmtId="0" xfId="0" applyBorder="1" applyAlignment="1">
      <alignment horizontal="center"/>
    </xf>
    <xf fontId="0" fillId="0" borderId="53" numFmtId="0" xfId="0" applyBorder="1" applyAlignment="1">
      <alignment horizontal="center"/>
    </xf>
    <xf fontId="0" fillId="0" borderId="54" numFmtId="0" xfId="0" applyBorder="1" applyAlignment="1">
      <alignment horizontal="center"/>
    </xf>
    <xf fontId="0" fillId="0" borderId="27" numFmtId="0" xfId="0" applyBorder="1"/>
    <xf fontId="6" fillId="2" borderId="55" numFmtId="2" xfId="0" applyNumberFormat="1" applyFont="1" applyFill="1" applyBorder="1" applyAlignment="1">
      <alignment horizontal="center" vertical="center" wrapText="1"/>
    </xf>
    <xf fontId="0" fillId="0" borderId="21" numFmtId="0" xfId="0" applyBorder="1" applyAlignment="1">
      <alignment horizontal="center"/>
    </xf>
    <xf fontId="0" fillId="0" borderId="22" numFmtId="0" xfId="0" applyBorder="1" applyAlignment="1">
      <alignment horizontal="center"/>
    </xf>
    <xf fontId="0" fillId="0" borderId="23" numFmtId="0" xfId="0" applyBorder="1" applyAlignment="1">
      <alignment horizontal="center"/>
    </xf>
    <xf fontId="0" fillId="0" borderId="0" numFmtId="0" xfId="0" applyAlignment="1">
      <alignment horizontal="center"/>
    </xf>
    <xf fontId="0" fillId="0" borderId="26" numFmtId="0" xfId="0" applyBorder="1" applyAlignment="1">
      <alignment horizontal="center"/>
    </xf>
    <xf fontId="0" fillId="0" borderId="27" numFmtId="0" xfId="0" applyBorder="1" applyAlignment="1">
      <alignment horizontal="center"/>
    </xf>
    <xf fontId="0" fillId="0" borderId="28" numFmtId="0" xfId="0" applyBorder="1" applyAlignment="1">
      <alignment horizontal="center"/>
    </xf>
    <xf fontId="0" fillId="0" borderId="8" numFmtId="0" xfId="0" applyBorder="1"/>
    <xf fontId="0" fillId="0" borderId="3" numFmtId="0" xfId="0" applyBorder="1"/>
    <xf fontId="0" fillId="0" borderId="1" numFmtId="0" xfId="0" applyBorder="1" applyAlignment="1">
      <alignment horizontal="center"/>
    </xf>
  </cellXfs>
  <cellStyles count="10">
    <cellStyle name="Excel Built-in Explanatory Text" xfId="1"/>
    <cellStyle name="Normal" xfId="0" builtinId="0"/>
    <cellStyle name="Normal 2" xfId="2"/>
    <cellStyle name="Normal 2 2" xfId="3"/>
    <cellStyle name="Normal 3" xfId="4"/>
    <cellStyle name="Normal 3 2" xfId="5"/>
    <cellStyle name="Normal 8" xfId="6"/>
    <cellStyle name="Porcentagem" xfId="7" builtinId="5"/>
    <cellStyle name="Porcentagem 2" xfId="8"/>
    <cellStyle name="Vírgula" xfId="9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3" Type="http://schemas.openxmlformats.org/officeDocument/2006/relationships/styles" Target="styles.xml"/><Relationship  Id="rId11" Type="http://schemas.openxmlformats.org/officeDocument/2006/relationships/theme" Target="theme/theme1.xml"/><Relationship  Id="rId10" Type="http://schemas.openxmlformats.org/officeDocument/2006/relationships/worksheet" Target="worksheets/sheet10.xml"/><Relationship  Id="rId9" Type="http://schemas.openxmlformats.org/officeDocument/2006/relationships/worksheet" Target="worksheets/sheet9.xml"/><Relationship  Id="rId8" Type="http://schemas.openxmlformats.org/officeDocument/2006/relationships/worksheet" Target="worksheets/sheet8.xml"/><Relationship  Id="rId7" Type="http://schemas.openxmlformats.org/officeDocument/2006/relationships/worksheet" Target="worksheets/sheet7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12" Type="http://schemas.openxmlformats.org/officeDocument/2006/relationships/sharedStrings" Target="sharedStrings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charts/_rels/chart1.xml.rels><?xml version="1.0" encoding="UTF-8" standalone="yes"?><Relationships xmlns="http://schemas.openxmlformats.org/package/2006/relationships"></Relationships>
</file>

<file path=xl/charts/_rels/chart2.xml.rels><?xml version="1.0" encoding="UTF-8" standalone="yes"?><Relationships xmlns="http://schemas.openxmlformats.org/package/2006/relationships"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pt-BR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/>
              <a:t>PREVISTO x EXECUTADO</a:t>
            </a:r>
            <a:br>
              <a:rPr lang="pt-BR"/>
            </a:br>
            <a:r>
              <a:rPr lang="pt-BR"/>
              <a:t>Acumulado</a:t>
            </a:r>
            <a:endParaRPr/>
          </a:p>
        </c:rich>
      </c:tx>
      <c:layout>
        <c:manualLayout>
          <c:xMode val="edge"/>
          <c:yMode val="edge"/>
          <c:x val="0.4484591523961603"/>
          <c:y val="0.023712029709614044"/>
        </c:manualLayout>
      </c:layout>
      <c:overlay val="0"/>
      <c:spPr bwMode="auto">
        <a:prstGeom prst="rect">
          <a:avLst/>
        </a:prstGeom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51283640526131137"/>
          <c:y val="0.16392259018049912"/>
          <c:w val="0.92365110011425544"/>
          <c:h val="0.784560321555722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Avanço_FISICOxFINANCEIRO!$M$5</c:f>
              <c:strCache>
                <c:ptCount val="1"/>
                <c:pt idx="0">
                  <c:v xml:space="preserve">% PREV. ACUMULADO</c:v>
                </c:pt>
              </c:strCache>
            </c:strRef>
          </c:tx>
          <c:spPr bwMode="auto">
            <a:prstGeom prst="rect">
              <a:avLst/>
            </a:prstGeom>
            <a:solidFill>
              <a:srgbClr val="004586"/>
            </a:solidFill>
            <a:ln w="25400">
              <a:noFill/>
            </a:ln>
          </c:spPr>
          <c:invertIfNegative val="0"/>
          <c:cat>
            <c:strRef>
              <c:f>Avanço_FISICOxFINANCEIRO!$L$6:$L$11</c:f>
              <c:strCache>
                <c:ptCount val="6"/>
                <c:pt idx="0">
                  <c:v xml:space="preserve">Mês 1</c:v>
                </c:pt>
                <c:pt idx="1">
                  <c:v xml:space="preserve">Mês 2</c:v>
                </c:pt>
                <c:pt idx="2">
                  <c:v xml:space="preserve">Mês 3</c:v>
                </c:pt>
                <c:pt idx="3">
                  <c:v xml:space="preserve">Mês 4</c:v>
                </c:pt>
                <c:pt idx="4">
                  <c:v xml:space="preserve">Mês 5</c:v>
                </c:pt>
                <c:pt idx="5">
                  <c:v xml:space="preserve">Mês 6</c:v>
                </c:pt>
              </c:strCache>
            </c:strRef>
          </c:cat>
          <c:val>
            <c:numRef>
              <c:f>Avanço_FISICOxFINANCEIRO!$M$6:$M$11</c:f>
              <c:numCache>
                <c:formatCode>0.00%</c:formatCode>
                <c:ptCount val="6"/>
                <c:pt idx="0">
                  <c:v>0.2750564150266312</c:v>
                </c:pt>
                <c:pt idx="1">
                  <c:v>0.4546053716959255</c:v>
                </c:pt>
                <c:pt idx="2">
                  <c:v>0.6441995639307498</c:v>
                </c:pt>
                <c:pt idx="3">
                  <c:v>0.7937565344843626</c:v>
                </c:pt>
                <c:pt idx="4">
                  <c:v>0.9327795826062995</c:v>
                </c:pt>
                <c:pt idx="5">
                  <c:v>1.0000000000000004</c:v>
                </c:pt>
              </c:numCache>
            </c:numRef>
          </c:val>
        </c:ser>
        <c:ser>
          <c:idx val="1"/>
          <c:order val="1"/>
          <c:tx>
            <c:strRef>
              <c:f>Avanço_FISICOxFINANCEIRO!$N$5</c:f>
              <c:strCache>
                <c:ptCount val="1"/>
                <c:pt idx="0">
                  <c:v xml:space="preserve">% EXEC. ACUMULADO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420E"/>
            </a:solidFill>
            <a:ln w="25400">
              <a:noFill/>
            </a:ln>
          </c:spPr>
          <c:invertIfNegative val="0"/>
          <c:cat>
            <c:strRef>
              <c:f>Avanço_FISICOxFINANCEIRO!$L$6:$L$11</c:f>
              <c:strCache>
                <c:ptCount val="6"/>
                <c:pt idx="0">
                  <c:v xml:space="preserve">Mês 1</c:v>
                </c:pt>
                <c:pt idx="1">
                  <c:v xml:space="preserve">Mês 2</c:v>
                </c:pt>
                <c:pt idx="2">
                  <c:v xml:space="preserve">Mês 3</c:v>
                </c:pt>
                <c:pt idx="3">
                  <c:v xml:space="preserve">Mês 4</c:v>
                </c:pt>
                <c:pt idx="4">
                  <c:v xml:space="preserve">Mês 5</c:v>
                </c:pt>
                <c:pt idx="5">
                  <c:v xml:space="preserve">Mês 6</c:v>
                </c:pt>
              </c:strCache>
            </c:strRef>
          </c:cat>
          <c:val>
            <c:numRef>
              <c:f>Avanço_FISICOxFINANCEIRO!$N$6:$N$11</c:f>
              <c:numCache>
                <c:formatCode>0.00%</c:formatCode>
                <c:ptCount val="6"/>
                <c:pt idx="0">
                  <c:v>0.22785517928787274</c:v>
                </c:pt>
                <c:pt idx="1">
                  <c:v>0.5575076624845322</c:v>
                </c:pt>
                <c:pt idx="2">
                  <c:v>0.5575076624845322</c:v>
                </c:pt>
                <c:pt idx="3">
                  <c:v>0.5575076624845322</c:v>
                </c:pt>
                <c:pt idx="4">
                  <c:v>0.5575076624845322</c:v>
                </c:pt>
                <c:pt idx="5">
                  <c:v>0.5575076624845322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gapWidth val="100"/>
        <c:axId val="201247312"/>
        <c:axId val="1"/>
      </c:barChart>
      <c:catAx>
        <c:axId val="201247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 w="3175">
            <a:solidFill>
              <a:srgbClr val="B3B3B3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"/>
        <c:crosses val="autoZero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"/>
        </c:scaling>
        <c:delete val="0"/>
        <c:axPos val="l"/>
        <c:majorGridlines>
          <c:spPr bwMode="auto">
            <a:prstGeom prst="rect">
              <a:avLst/>
            </a:prstGeom>
            <a:ln w="3175">
              <a:solidFill>
                <a:srgbClr val="B3B3B3"/>
              </a:solidFill>
              <a:prstDash val="solid"/>
            </a:ln>
          </c:spPr>
        </c:majorGridlines>
        <c:numFmt formatCode="0.00%" sourceLinked="1"/>
        <c:majorTickMark val="out"/>
        <c:minorTickMark val="none"/>
        <c:tickLblPos val="nextTo"/>
        <c:spPr bwMode="auto">
          <a:prstGeom prst="rect">
            <a:avLst/>
          </a:prstGeom>
          <a:ln w="3175">
            <a:solidFill>
              <a:srgbClr val="B3B3B3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201247312"/>
        <c:crosses val="autoZero"/>
        <c:crossesAt val="1"/>
        <c:crossBetween val="between"/>
      </c:valAx>
      <c:spPr bwMode="auto">
        <a:prstGeom prst="rect">
          <a:avLst/>
        </a:prstGeom>
        <a:noFill/>
        <a:ln w="3175">
          <a:solidFill>
            <a:srgbClr val="B3B3B3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7906950333131437"/>
          <c:y val="0.53938030902046719"/>
          <c:w val="0.014410974524163511"/>
          <c:h val="0.045227519234027014"/>
        </c:manualLayout>
      </c:layout>
      <c:overlay val="0"/>
      <c:spPr bwMode="auto">
        <a:prstGeom prst="rect">
          <a:avLst/>
        </a:prstGeom>
        <a:noFill/>
        <a:ln w="25400">
          <a:noFill/>
        </a:ln>
      </c:spPr>
      <c:txPr>
        <a:bodyPr/>
        <a:lstStyle/>
        <a:p>
          <a:pPr>
            <a:defRPr sz="6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rgbClr val="FFFFFF"/>
    </a:solidFill>
    <a:ln w="6350">
      <a:noFill/>
    </a:ln>
  </c:spPr>
  <c:txPr>
    <a:bodyPr/>
    <a:lstStyle/>
    <a:p>
      <a:pPr>
        <a:defRPr sz="1200" b="0" i="0" u="none" strike="noStrike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 alignWithMargins="0"/>
    <c:pageMargins l="0.78740157499999996" r="0.78740157499999996" t="0.984251969" b="0.984251969" header="0.51181102362204722" footer="0.51181102362204722"/>
    <c:pageSetup firstPageNumber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pt-BR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/>
              <a:t>AVANÇO FISICO FINANCEIRO</a:t>
            </a:r>
            <a:br>
              <a:rPr lang="pt-BR"/>
            </a:br>
            <a:r>
              <a:rPr lang="pt-BR"/>
              <a:t>Acumulado</a:t>
            </a:r>
            <a:endParaRPr/>
          </a:p>
        </c:rich>
      </c:tx>
      <c:layout>
        <c:manualLayout>
          <c:xMode val="edge"/>
          <c:yMode val="edge"/>
          <c:x val="0.43809318961878019"/>
          <c:y val="0.022382056788355999"/>
        </c:manualLayout>
      </c:layout>
      <c:overlay val="0"/>
      <c:spPr bwMode="auto">
        <a:prstGeom prst="rect">
          <a:avLst/>
        </a:prstGeom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46373504731076029"/>
          <c:y val="0.15130287928700534"/>
          <c:w val="0.85545476962737899"/>
          <c:h val="0.82366064463931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Avanço_FISICOxFINANCEIRO!$P$5</c:f>
              <c:strCache>
                <c:ptCount val="1"/>
                <c:pt idx="0">
                  <c:v xml:space="preserve">AVANÇO ACUMULADO</c:v>
                </c:pt>
              </c:strCache>
            </c:strRef>
          </c:tx>
          <c:spPr bwMode="auto">
            <a:prstGeom prst="rect">
              <a:avLst/>
            </a:prstGeom>
            <a:solidFill>
              <a:srgbClr val="579D1C"/>
            </a:solidFill>
            <a:ln w="25400">
              <a:noFill/>
            </a:ln>
          </c:spPr>
          <c:invertIfNegative val="0"/>
          <c:cat>
            <c:strRef>
              <c:f>Avanço_FISICOxFINANCEIRO!$L$6:$L$11</c:f>
              <c:strCache>
                <c:ptCount val="6"/>
                <c:pt idx="0">
                  <c:v xml:space="preserve">Mês 1</c:v>
                </c:pt>
                <c:pt idx="1">
                  <c:v xml:space="preserve">Mês 2</c:v>
                </c:pt>
                <c:pt idx="2">
                  <c:v xml:space="preserve">Mês 3</c:v>
                </c:pt>
                <c:pt idx="3">
                  <c:v xml:space="preserve">Mês 4</c:v>
                </c:pt>
                <c:pt idx="4">
                  <c:v xml:space="preserve">Mês 5</c:v>
                </c:pt>
                <c:pt idx="5">
                  <c:v xml:space="preserve">Mês 6</c:v>
                </c:pt>
              </c:strCache>
            </c:strRef>
          </c:cat>
          <c:val>
            <c:numRef>
              <c:f>Avanço_FISICOxFINANCEIRO!$P$6:$P$11</c:f>
              <c:numCache>
                <c:formatCode>0.00%</c:formatCode>
                <c:ptCount val="6"/>
                <c:pt idx="0">
                  <c:v>-0.04720123573875845</c:v>
                </c:pt>
                <c:pt idx="1">
                  <c:v>0.10290229078860669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gapWidth val="100"/>
        <c:axId val="201251632"/>
        <c:axId val="1"/>
      </c:barChart>
      <c:catAx>
        <c:axId val="201251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 w="3175">
            <a:solidFill>
              <a:srgbClr val="B3B3B3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"/>
        <c:crosses val="autoZero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ln w="3175">
              <a:solidFill>
                <a:srgbClr val="B3B3B3"/>
              </a:solidFill>
              <a:prstDash val="solid"/>
            </a:ln>
          </c:spPr>
        </c:majorGridlines>
        <c:numFmt formatCode="0.00%" sourceLinked="1"/>
        <c:majorTickMark val="out"/>
        <c:minorTickMark val="none"/>
        <c:tickLblPos val="nextTo"/>
        <c:spPr bwMode="auto">
          <a:prstGeom prst="rect">
            <a:avLst/>
          </a:prstGeom>
          <a:ln w="3175">
            <a:solidFill>
              <a:srgbClr val="B3B3B3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201251632"/>
        <c:crosses val="autoZero"/>
        <c:crossesAt val="1"/>
        <c:crossBetween val="between"/>
      </c:valAx>
      <c:spPr bwMode="auto">
        <a:prstGeom prst="rect">
          <a:avLst/>
        </a:prstGeom>
        <a:noFill/>
        <a:ln w="3175">
          <a:solidFill>
            <a:srgbClr val="B3B3B3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0610041205513647"/>
          <c:y val="0.54838043426389882"/>
          <c:w val="0.088250807591358726"/>
          <c:h val="0.020364304461942262"/>
        </c:manualLayout>
      </c:layout>
      <c:overlay val="0"/>
      <c:spPr bwMode="auto">
        <a:prstGeom prst="rect">
          <a:avLst/>
        </a:prstGeom>
        <a:noFill/>
        <a:ln w="25400">
          <a:noFill/>
        </a:ln>
      </c:spPr>
      <c:txPr>
        <a:bodyPr/>
        <a:lstStyle/>
        <a:p>
          <a:pPr>
            <a:defRPr sz="6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rgbClr val="FFFFFF"/>
    </a:solidFill>
    <a:ln w="6350">
      <a:noFill/>
    </a:ln>
  </c:spPr>
  <c:txPr>
    <a:bodyPr/>
    <a:lstStyle/>
    <a:p>
      <a:pPr>
        <a:defRPr sz="1200" b="0" i="0" u="none" strike="noStrike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 alignWithMargins="0"/>
    <c:pageMargins l="0.78740157499999996" r="0.78740157499999996" t="0.984251969" b="0.984251969" header="0.51181102362204722" footer="0.51181102362204722"/>
    <c:pageSetup firstPageNumber="0"/>
  </c:printSettings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 /><Relationship Id="rId2" Type="http://schemas.openxmlformats.org/officeDocument/2006/relationships/chart" Target="../charts/chart2.xml" 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absolute">
    <xdr:from>
      <xdr:col>0</xdr:col>
      <xdr:colOff>0</xdr:colOff>
      <xdr:row>11</xdr:row>
      <xdr:rowOff>60960</xdr:rowOff>
    </xdr:from>
    <xdr:to>
      <xdr:col>8</xdr:col>
      <xdr:colOff>2110740</xdr:colOff>
      <xdr:row>48</xdr:row>
      <xdr:rowOff>114300</xdr:rowOff>
    </xdr:to>
    <xdr:graphicFrame>
      <xdr:nvGraphicFramePr>
        <xdr:cNvPr id="6501" name="Gráfico 1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0</xdr:col>
      <xdr:colOff>30480</xdr:colOff>
      <xdr:row>47</xdr:row>
      <xdr:rowOff>236220</xdr:rowOff>
    </xdr:from>
    <xdr:to>
      <xdr:col>8</xdr:col>
      <xdr:colOff>2141220</xdr:colOff>
      <xdr:row>90</xdr:row>
      <xdr:rowOff>228600</xdr:rowOff>
    </xdr:to>
    <xdr:graphicFrame>
      <xdr:nvGraphicFramePr>
        <xdr:cNvPr id="6502" name="Gráfico 2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6</xdr:col>
      <xdr:colOff>525780</xdr:colOff>
      <xdr:row>9</xdr:row>
      <xdr:rowOff>175260</xdr:rowOff>
    </xdr:from>
    <xdr:to>
      <xdr:col>9</xdr:col>
      <xdr:colOff>944880</xdr:colOff>
      <xdr:row>24</xdr:row>
      <xdr:rowOff>60960</xdr:rowOff>
    </xdr:to>
    <xdr:pic>
      <xdr:nvPicPr>
        <xdr:cNvPr id="369744" name="Imagem 4"/>
        <xdr:cNvPicPr>
          <a:picLocks noChangeAspect="1" noChangeArrowheads="1"/>
        </xdr:cNvPicPr>
      </xdr:nvPicPr>
      <xdr:blipFill>
        <a:blip r:embed="rId1"/>
        <a:stretch/>
      </xdr:blipFill>
      <xdr:spPr bwMode="auto">
        <a:xfrm>
          <a:off x="7726680" y="2026920"/>
          <a:ext cx="5006340" cy="2857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868680</xdr:colOff>
      <xdr:row>30</xdr:row>
      <xdr:rowOff>30480</xdr:rowOff>
    </xdr:from>
    <xdr:to>
      <xdr:col>9</xdr:col>
      <xdr:colOff>571500</xdr:colOff>
      <xdr:row>46</xdr:row>
      <xdr:rowOff>76200</xdr:rowOff>
    </xdr:to>
    <xdr:pic>
      <xdr:nvPicPr>
        <xdr:cNvPr id="369745" name="Imagem 4"/>
        <xdr:cNvPicPr>
          <a:picLocks noChangeAspect="1" noChangeArrowheads="1"/>
        </xdr:cNvPicPr>
      </xdr:nvPicPr>
      <xdr:blipFill>
        <a:blip r:embed="rId2"/>
        <a:stretch/>
      </xdr:blipFill>
      <xdr:spPr bwMode="auto">
        <a:xfrm>
          <a:off x="8069580" y="6042660"/>
          <a:ext cx="4290060" cy="32156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922019</xdr:colOff>
      <xdr:row>8</xdr:row>
      <xdr:rowOff>152400</xdr:rowOff>
    </xdr:from>
    <xdr:to>
      <xdr:col>4</xdr:col>
      <xdr:colOff>205740</xdr:colOff>
      <xdr:row>23</xdr:row>
      <xdr:rowOff>30480</xdr:rowOff>
    </xdr:to>
    <xdr:pic>
      <xdr:nvPicPr>
        <xdr:cNvPr id="369746" name="Imagem 4"/>
        <xdr:cNvPicPr>
          <a:picLocks noChangeAspect="1" noChangeArrowheads="1"/>
        </xdr:cNvPicPr>
      </xdr:nvPicPr>
      <xdr:blipFill>
        <a:blip r:embed="rId3"/>
        <a:stretch/>
      </xdr:blipFill>
      <xdr:spPr bwMode="auto">
        <a:xfrm>
          <a:off x="1592580" y="1805940"/>
          <a:ext cx="3870960" cy="28498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1074419</xdr:colOff>
      <xdr:row>30</xdr:row>
      <xdr:rowOff>7620</xdr:rowOff>
    </xdr:from>
    <xdr:to>
      <xdr:col>4</xdr:col>
      <xdr:colOff>396240</xdr:colOff>
      <xdr:row>44</xdr:row>
      <xdr:rowOff>83820</xdr:rowOff>
    </xdr:to>
    <xdr:pic>
      <xdr:nvPicPr>
        <xdr:cNvPr id="369747" name="Imagem 6"/>
        <xdr:cNvPicPr>
          <a:picLocks noChangeAspect="1" noChangeArrowheads="1"/>
        </xdr:cNvPicPr>
      </xdr:nvPicPr>
      <xdr:blipFill>
        <a:blip r:embed="rId4"/>
        <a:stretch/>
      </xdr:blipFill>
      <xdr:spPr bwMode="auto">
        <a:xfrm>
          <a:off x="1744980" y="6019800"/>
          <a:ext cx="3909060" cy="28498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1722120</xdr:colOff>
      <xdr:row>51</xdr:row>
      <xdr:rowOff>76200</xdr:rowOff>
    </xdr:from>
    <xdr:to>
      <xdr:col>8</xdr:col>
      <xdr:colOff>243840</xdr:colOff>
      <xdr:row>65</xdr:row>
      <xdr:rowOff>152400</xdr:rowOff>
    </xdr:to>
    <xdr:pic>
      <xdr:nvPicPr>
        <xdr:cNvPr id="369748" name="Imagem 8"/>
        <xdr:cNvPicPr>
          <a:picLocks noChangeAspect="1" noChangeArrowheads="1"/>
        </xdr:cNvPicPr>
      </xdr:nvPicPr>
      <xdr:blipFill>
        <a:blip r:embed="rId5"/>
        <a:stretch/>
      </xdr:blipFill>
      <xdr:spPr bwMode="auto">
        <a:xfrm>
          <a:off x="8923020" y="10248900"/>
          <a:ext cx="2225040" cy="28498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1196339</xdr:colOff>
      <xdr:row>51</xdr:row>
      <xdr:rowOff>152400</xdr:rowOff>
    </xdr:from>
    <xdr:to>
      <xdr:col>4</xdr:col>
      <xdr:colOff>449580</xdr:colOff>
      <xdr:row>66</xdr:row>
      <xdr:rowOff>30480</xdr:rowOff>
    </xdr:to>
    <xdr:pic>
      <xdr:nvPicPr>
        <xdr:cNvPr id="369749" name="Imagem 10"/>
        <xdr:cNvPicPr>
          <a:picLocks noChangeAspect="1" noChangeArrowheads="1"/>
        </xdr:cNvPicPr>
      </xdr:nvPicPr>
      <xdr:blipFill>
        <a:blip r:embed="rId6"/>
        <a:stretch/>
      </xdr:blipFill>
      <xdr:spPr bwMode="auto">
        <a:xfrm>
          <a:off x="1866900" y="10325100"/>
          <a:ext cx="3840480" cy="28498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304800</xdr:colOff>
      <xdr:row>71</xdr:row>
      <xdr:rowOff>7620</xdr:rowOff>
    </xdr:from>
    <xdr:to>
      <xdr:col>3</xdr:col>
      <xdr:colOff>563880</xdr:colOff>
      <xdr:row>89</xdr:row>
      <xdr:rowOff>7620</xdr:rowOff>
    </xdr:to>
    <xdr:pic>
      <xdr:nvPicPr>
        <xdr:cNvPr id="369750" name="Imagem 12"/>
        <xdr:cNvPicPr>
          <a:picLocks noChangeAspect="1" noChangeArrowheads="1"/>
        </xdr:cNvPicPr>
      </xdr:nvPicPr>
      <xdr:blipFill>
        <a:blip r:embed="rId7"/>
        <a:stretch/>
      </xdr:blipFill>
      <xdr:spPr bwMode="auto">
        <a:xfrm>
          <a:off x="2910840" y="14142720"/>
          <a:ext cx="2026920" cy="35661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190500</xdr:colOff>
      <xdr:row>70</xdr:row>
      <xdr:rowOff>137160</xdr:rowOff>
    </xdr:from>
    <xdr:to>
      <xdr:col>8</xdr:col>
      <xdr:colOff>449580</xdr:colOff>
      <xdr:row>88</xdr:row>
      <xdr:rowOff>137160</xdr:rowOff>
    </xdr:to>
    <xdr:pic>
      <xdr:nvPicPr>
        <xdr:cNvPr id="369751" name="Imagem 2"/>
        <xdr:cNvPicPr>
          <a:picLocks noChangeAspect="1" noChangeArrowheads="1"/>
        </xdr:cNvPicPr>
      </xdr:nvPicPr>
      <xdr:blipFill>
        <a:blip r:embed="rId8"/>
        <a:stretch/>
      </xdr:blipFill>
      <xdr:spPr bwMode="auto">
        <a:xfrm>
          <a:off x="9326880" y="14074140"/>
          <a:ext cx="2026920" cy="3566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</a:theme>
</file>

<file path=xl/worksheets/_rels/sheet8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_rels/sheet9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55" workbookViewId="0">
      <pane ySplit="5" topLeftCell="A6" activePane="bottomLeft" state="frozen"/>
      <selection activeCell="A88" activeCellId="0" sqref="A88:I88"/>
    </sheetView>
  </sheetViews>
  <sheetFormatPr defaultColWidth="10.09765625" defaultRowHeight="20.699999999999999" customHeight="1"/>
  <cols>
    <col customWidth="1" min="1" max="1" style="1" width="18.69921875"/>
    <col customWidth="1" min="2" max="2" style="1" width="88.19921875"/>
    <col min="3" max="3" style="2" width="10.09765625"/>
    <col customWidth="1" min="4" max="4" style="3" width="17.59765625"/>
    <col customWidth="1" min="5" max="5" style="1" width="17.59765625"/>
    <col customWidth="1" min="6" max="6" style="4" width="17.59765625"/>
    <col customWidth="1" min="7" max="8" style="1" width="17.59765625"/>
    <col customWidth="1" min="9" max="9" style="3" width="19.5"/>
    <col customWidth="1" min="10" max="14" style="1" width="17.59765625"/>
    <col customWidth="1" min="15" max="15" style="1" width="13.09765625"/>
    <col bestFit="1" customWidth="1" min="16" max="16" style="1" width="15.5"/>
    <col bestFit="1" customWidth="1" min="17" max="17" style="1" width="12.69921875"/>
    <col min="18" max="19" style="1" width="10.09765625"/>
    <col bestFit="1" customWidth="1" min="20" max="20" style="1" width="12.09765625"/>
    <col min="21" max="227" style="1" width="10.09765625"/>
  </cols>
  <sheetData>
    <row r="1" ht="54" customHeight="1">
      <c r="A1" s="5" t="s">
        <v>0</v>
      </c>
      <c r="B1" s="5"/>
      <c r="C1" s="5"/>
      <c r="D1" s="6" t="s">
        <v>1</v>
      </c>
      <c r="E1" s="6"/>
      <c r="F1" s="6"/>
      <c r="G1" s="6"/>
      <c r="H1" s="6"/>
      <c r="I1" s="7" t="s">
        <v>2</v>
      </c>
      <c r="J1" s="8" t="s">
        <v>3</v>
      </c>
      <c r="K1" s="9" t="s">
        <v>4</v>
      </c>
      <c r="L1" s="9"/>
      <c r="M1" s="9"/>
      <c r="N1" s="10">
        <v>1</v>
      </c>
      <c r="O1" s="10"/>
    </row>
    <row r="2" ht="20.699999999999999" customHeight="1">
      <c r="A2" s="5"/>
      <c r="B2" s="5"/>
      <c r="C2" s="5"/>
      <c r="D2" s="6"/>
      <c r="E2" s="11"/>
      <c r="F2" s="11"/>
      <c r="G2" s="11"/>
      <c r="H2" s="11"/>
      <c r="I2" s="12" t="s">
        <v>5</v>
      </c>
      <c r="J2" s="13">
        <v>44975</v>
      </c>
      <c r="K2" s="14"/>
      <c r="L2" s="13"/>
      <c r="M2" s="15"/>
      <c r="N2" s="10"/>
      <c r="O2" s="10"/>
    </row>
    <row r="3" ht="21.75" customHeight="1">
      <c r="A3" s="5"/>
      <c r="B3" s="5"/>
      <c r="C3" s="5"/>
      <c r="D3" s="16" t="s">
        <v>6</v>
      </c>
      <c r="E3" s="17" t="s">
        <v>7</v>
      </c>
      <c r="F3" s="18"/>
      <c r="G3" s="18"/>
      <c r="H3" s="19"/>
      <c r="I3" s="20" t="s">
        <v>8</v>
      </c>
      <c r="J3" s="13">
        <v>46056</v>
      </c>
      <c r="K3" s="21" t="s">
        <v>9</v>
      </c>
      <c r="L3" s="13">
        <f>J3+150</f>
        <v>46206</v>
      </c>
      <c r="M3" s="22"/>
      <c r="N3" s="10"/>
      <c r="O3" s="10"/>
      <c r="Q3" s="23"/>
    </row>
    <row r="4" ht="24.899999999999999" customHeight="1">
      <c r="A4" s="24" t="s">
        <v>10</v>
      </c>
      <c r="B4" s="24" t="s">
        <v>11</v>
      </c>
      <c r="C4" s="24" t="s">
        <v>12</v>
      </c>
      <c r="D4" s="25" t="s">
        <v>13</v>
      </c>
      <c r="E4" s="26"/>
      <c r="F4" s="26"/>
      <c r="G4" s="26"/>
      <c r="H4" s="26"/>
      <c r="I4" s="27"/>
      <c r="J4" s="28" t="s">
        <v>14</v>
      </c>
      <c r="K4" s="28"/>
      <c r="L4" s="28"/>
      <c r="M4" s="28"/>
      <c r="N4" s="28"/>
      <c r="O4" s="28" t="s">
        <v>15</v>
      </c>
    </row>
    <row r="5" ht="30.899999999999999" customHeight="1">
      <c r="A5" s="24"/>
      <c r="B5" s="24"/>
      <c r="C5" s="29"/>
      <c r="D5" s="30" t="s">
        <v>16</v>
      </c>
      <c r="E5" s="31" t="s">
        <v>17</v>
      </c>
      <c r="F5" s="31" t="s">
        <v>18</v>
      </c>
      <c r="G5" s="31" t="s">
        <v>19</v>
      </c>
      <c r="H5" s="31" t="s">
        <v>20</v>
      </c>
      <c r="I5" s="30" t="s">
        <v>21</v>
      </c>
      <c r="J5" s="31" t="s">
        <v>16</v>
      </c>
      <c r="K5" s="31" t="s">
        <v>17</v>
      </c>
      <c r="L5" s="31" t="s">
        <v>18</v>
      </c>
      <c r="M5" s="31" t="s">
        <v>19</v>
      </c>
      <c r="N5" s="31" t="s">
        <v>20</v>
      </c>
      <c r="O5" s="28"/>
    </row>
    <row r="6" s="32" customFormat="1" ht="17.399999999999999">
      <c r="A6" s="33" t="s">
        <v>22</v>
      </c>
      <c r="B6" s="34" t="s">
        <v>23</v>
      </c>
      <c r="C6" s="35"/>
      <c r="D6" s="36" t="s">
        <v>24</v>
      </c>
      <c r="E6" s="37"/>
      <c r="F6" s="38"/>
      <c r="G6" s="37"/>
      <c r="H6" s="37"/>
      <c r="I6" s="36"/>
      <c r="J6" s="36"/>
      <c r="K6" s="36"/>
      <c r="L6" s="36"/>
      <c r="M6" s="36"/>
      <c r="N6" s="36"/>
      <c r="O6" s="39"/>
      <c r="P6" s="32" t="s">
        <v>25</v>
      </c>
    </row>
    <row r="7" s="40" customFormat="1" ht="17.399999999999999">
      <c r="A7" s="41" t="s">
        <v>26</v>
      </c>
      <c r="B7" s="42" t="s">
        <v>27</v>
      </c>
      <c r="C7" s="43"/>
      <c r="D7" s="44" t="s">
        <v>24</v>
      </c>
      <c r="E7" s="45"/>
      <c r="F7" s="46"/>
      <c r="G7" s="45"/>
      <c r="H7" s="45"/>
      <c r="I7" s="47"/>
      <c r="J7" s="44"/>
      <c r="K7" s="44"/>
      <c r="L7" s="44"/>
      <c r="M7" s="44"/>
      <c r="N7" s="44"/>
      <c r="O7" s="48"/>
      <c r="T7" s="49"/>
      <c r="U7" s="50"/>
    </row>
    <row r="8" s="51" customFormat="1" ht="17.399999999999999">
      <c r="A8" s="52" t="s">
        <v>28</v>
      </c>
      <c r="B8" s="53" t="s">
        <v>29</v>
      </c>
      <c r="C8" s="54" t="s">
        <v>30</v>
      </c>
      <c r="D8" s="55">
        <v>176</v>
      </c>
      <c r="E8" s="56">
        <v>0</v>
      </c>
      <c r="F8" s="57">
        <v>126.28</v>
      </c>
      <c r="G8" s="56">
        <f t="shared" ref="G8:G34" si="0">ROUND(E8+F8,2)</f>
        <v>126.28</v>
      </c>
      <c r="H8" s="56">
        <f t="shared" ref="H8:H34" si="1">ROUND(D8-G8,2)</f>
        <v>49.719999999999999</v>
      </c>
      <c r="I8" s="58">
        <v>159.88</v>
      </c>
      <c r="J8" s="59">
        <f t="shared" ref="J8:J9" si="2">ROUND(I8*D8,2)</f>
        <v>28138.880000000001</v>
      </c>
      <c r="K8" s="60">
        <f t="shared" ref="K8:K9" si="3">ROUND(E8*I8,2)</f>
        <v>0</v>
      </c>
      <c r="L8" s="60">
        <f t="shared" ref="L8:L9" si="4">ROUND(F8*I8,2)</f>
        <v>20189.650000000001</v>
      </c>
      <c r="M8" s="60">
        <f t="shared" ref="M8:M9" si="5">ROUND(G8*I8,2)</f>
        <v>20189.650000000001</v>
      </c>
      <c r="N8" s="60">
        <f t="shared" ref="N8:N9" si="6">ROUND(J8-M8,2)</f>
        <v>7949.2299999999996</v>
      </c>
      <c r="O8" s="61">
        <f t="shared" ref="O8:O9" si="7">M8/J8</f>
        <v>0.7175001279368618</v>
      </c>
      <c r="Q8" s="62"/>
      <c r="R8" s="62"/>
      <c r="T8" s="63"/>
      <c r="U8" s="50"/>
    </row>
    <row r="9" s="32" customFormat="1" ht="17.399999999999999">
      <c r="A9" s="64" t="s">
        <v>31</v>
      </c>
      <c r="B9" s="65" t="s">
        <v>32</v>
      </c>
      <c r="C9" s="66" t="s">
        <v>30</v>
      </c>
      <c r="D9" s="56">
        <v>176</v>
      </c>
      <c r="E9" s="56">
        <v>0</v>
      </c>
      <c r="F9" s="57">
        <v>126.28</v>
      </c>
      <c r="G9" s="56">
        <f t="shared" si="0"/>
        <v>126.28</v>
      </c>
      <c r="H9" s="56">
        <f t="shared" si="1"/>
        <v>49.719999999999999</v>
      </c>
      <c r="I9" s="58">
        <v>81.819999999999993</v>
      </c>
      <c r="J9" s="59">
        <f t="shared" si="2"/>
        <v>14400.32</v>
      </c>
      <c r="K9" s="60">
        <f t="shared" si="3"/>
        <v>0</v>
      </c>
      <c r="L9" s="60">
        <f t="shared" si="4"/>
        <v>10332.23</v>
      </c>
      <c r="M9" s="60">
        <f t="shared" si="5"/>
        <v>10332.23</v>
      </c>
      <c r="N9" s="60">
        <f t="shared" si="6"/>
        <v>4068.0900000000001</v>
      </c>
      <c r="O9" s="61">
        <f t="shared" si="7"/>
        <v>0.71750002777716049</v>
      </c>
      <c r="T9" s="67"/>
      <c r="U9" s="50"/>
    </row>
    <row r="10" s="32" customFormat="1" ht="17.399999999999999">
      <c r="A10" s="41" t="s">
        <v>33</v>
      </c>
      <c r="B10" s="42" t="s">
        <v>34</v>
      </c>
      <c r="C10" s="43"/>
      <c r="D10" s="44" t="s">
        <v>24</v>
      </c>
      <c r="E10" s="45"/>
      <c r="F10" s="46"/>
      <c r="G10" s="45"/>
      <c r="H10" s="45"/>
      <c r="I10" s="47" t="s">
        <v>24</v>
      </c>
      <c r="J10" s="44"/>
      <c r="K10" s="44"/>
      <c r="L10" s="44"/>
      <c r="M10" s="44"/>
      <c r="N10" s="44"/>
      <c r="O10" s="48"/>
      <c r="T10" s="67"/>
    </row>
    <row r="11" s="32" customFormat="1" ht="34.5">
      <c r="A11" s="64" t="s">
        <v>35</v>
      </c>
      <c r="B11" s="65" t="s">
        <v>36</v>
      </c>
      <c r="C11" s="66" t="s">
        <v>37</v>
      </c>
      <c r="D11" s="56">
        <v>176</v>
      </c>
      <c r="E11" s="56">
        <v>0</v>
      </c>
      <c r="F11" s="57">
        <v>126.28</v>
      </c>
      <c r="G11" s="56">
        <f t="shared" si="0"/>
        <v>126.28</v>
      </c>
      <c r="H11" s="56">
        <f t="shared" si="1"/>
        <v>49.719999999999999</v>
      </c>
      <c r="I11" s="58">
        <v>34.030000000000001</v>
      </c>
      <c r="J11" s="59">
        <f>ROUND(I11*D11,2)</f>
        <v>5989.2799999999997</v>
      </c>
      <c r="K11" s="60">
        <f t="shared" ref="K11:K74" si="8">ROUND(E11*I11,2)</f>
        <v>0</v>
      </c>
      <c r="L11" s="60">
        <f t="shared" ref="L11:L74" si="9">ROUND(F11*I11,2)</f>
        <v>4297.3100000000004</v>
      </c>
      <c r="M11" s="60">
        <f t="shared" ref="M11:M74" si="10">ROUND(G11*I11,2)</f>
        <v>4297.3100000000004</v>
      </c>
      <c r="N11" s="60">
        <f t="shared" ref="N11:N74" si="11">ROUND(J11-M11,2)</f>
        <v>1691.97</v>
      </c>
      <c r="O11" s="61">
        <f>M11/J11</f>
        <v>0.71750026714396398</v>
      </c>
      <c r="T11" s="67"/>
    </row>
    <row r="12" s="32" customFormat="1" ht="17.399999999999999">
      <c r="A12" s="68" t="s">
        <v>38</v>
      </c>
      <c r="B12" s="69" t="s">
        <v>39</v>
      </c>
      <c r="C12" s="70"/>
      <c r="D12" s="71" t="s">
        <v>24</v>
      </c>
      <c r="E12" s="72"/>
      <c r="F12" s="73"/>
      <c r="G12" s="72"/>
      <c r="H12" s="72"/>
      <c r="I12" s="71"/>
      <c r="J12" s="71"/>
      <c r="K12" s="71"/>
      <c r="L12" s="71"/>
      <c r="M12" s="71"/>
      <c r="N12" s="71"/>
      <c r="O12" s="74"/>
      <c r="T12" s="67"/>
    </row>
    <row r="13" s="32" customFormat="1" ht="17.399999999999999">
      <c r="A13" s="41" t="s">
        <v>40</v>
      </c>
      <c r="B13" s="42" t="s">
        <v>41</v>
      </c>
      <c r="C13" s="43"/>
      <c r="D13" s="44" t="s">
        <v>24</v>
      </c>
      <c r="E13" s="45"/>
      <c r="F13" s="46"/>
      <c r="G13" s="45"/>
      <c r="H13" s="45"/>
      <c r="I13" s="47"/>
      <c r="J13" s="44"/>
      <c r="K13" s="44"/>
      <c r="L13" s="44"/>
      <c r="M13" s="44"/>
      <c r="N13" s="44"/>
      <c r="O13" s="48"/>
      <c r="T13" s="67"/>
    </row>
    <row r="14" s="32" customFormat="1" ht="17.399999999999999">
      <c r="A14" s="64" t="s">
        <v>42</v>
      </c>
      <c r="B14" s="65" t="s">
        <v>43</v>
      </c>
      <c r="C14" s="66" t="s">
        <v>44</v>
      </c>
      <c r="D14" s="60">
        <v>250</v>
      </c>
      <c r="E14" s="60">
        <v>0</v>
      </c>
      <c r="F14" s="57">
        <v>250</v>
      </c>
      <c r="G14" s="60">
        <f t="shared" si="0"/>
        <v>250</v>
      </c>
      <c r="H14" s="60">
        <f t="shared" si="1"/>
        <v>0</v>
      </c>
      <c r="I14" s="58">
        <v>10.640000000000001</v>
      </c>
      <c r="J14" s="59">
        <f t="shared" ref="J14:J77" si="12">ROUND(I14*D14,2)</f>
        <v>2660</v>
      </c>
      <c r="K14" s="60">
        <f t="shared" si="8"/>
        <v>0</v>
      </c>
      <c r="L14" s="60">
        <f t="shared" si="9"/>
        <v>2660</v>
      </c>
      <c r="M14" s="60">
        <f t="shared" si="10"/>
        <v>2660</v>
      </c>
      <c r="N14" s="60">
        <f t="shared" si="11"/>
        <v>0</v>
      </c>
      <c r="O14" s="61">
        <f t="shared" ref="O14:O77" si="13">M14/J14</f>
        <v>1</v>
      </c>
      <c r="T14" s="67"/>
    </row>
    <row r="15" s="32" customFormat="1" ht="17.399999999999999">
      <c r="A15" s="64" t="s">
        <v>45</v>
      </c>
      <c r="B15" s="65" t="s">
        <v>46</v>
      </c>
      <c r="C15" s="66" t="s">
        <v>44</v>
      </c>
      <c r="D15" s="60">
        <v>120</v>
      </c>
      <c r="E15" s="60">
        <v>0</v>
      </c>
      <c r="F15" s="57">
        <v>120</v>
      </c>
      <c r="G15" s="60">
        <f t="shared" si="0"/>
        <v>120</v>
      </c>
      <c r="H15" s="60">
        <f t="shared" si="1"/>
        <v>0</v>
      </c>
      <c r="I15" s="75">
        <v>4.3799999999999999</v>
      </c>
      <c r="J15" s="59">
        <f t="shared" si="12"/>
        <v>525.60000000000002</v>
      </c>
      <c r="K15" s="60">
        <f t="shared" si="8"/>
        <v>0</v>
      </c>
      <c r="L15" s="60">
        <f t="shared" si="9"/>
        <v>525.60000000000002</v>
      </c>
      <c r="M15" s="60">
        <f t="shared" si="10"/>
        <v>525.60000000000002</v>
      </c>
      <c r="N15" s="60">
        <f t="shared" si="11"/>
        <v>0</v>
      </c>
      <c r="O15" s="61">
        <f t="shared" si="13"/>
        <v>1</v>
      </c>
      <c r="T15" s="67"/>
    </row>
    <row r="16" s="76" customFormat="1" ht="51.75">
      <c r="A16" s="77" t="s">
        <v>47</v>
      </c>
      <c r="B16" s="78" t="s">
        <v>48</v>
      </c>
      <c r="C16" s="79" t="s">
        <v>49</v>
      </c>
      <c r="D16" s="80">
        <v>474.94999999999999</v>
      </c>
      <c r="E16" s="81">
        <v>0</v>
      </c>
      <c r="F16" s="57">
        <v>299.51999999999998</v>
      </c>
      <c r="G16" s="81">
        <f t="shared" si="0"/>
        <v>299.51999999999998</v>
      </c>
      <c r="H16" s="81">
        <f t="shared" si="1"/>
        <v>175.43000000000001</v>
      </c>
      <c r="I16" s="82">
        <v>13.109999999999999</v>
      </c>
      <c r="J16" s="59">
        <f t="shared" si="12"/>
        <v>6226.5900000000001</v>
      </c>
      <c r="K16" s="60">
        <f t="shared" si="8"/>
        <v>0</v>
      </c>
      <c r="L16" s="60">
        <f t="shared" si="9"/>
        <v>3926.71</v>
      </c>
      <c r="M16" s="60">
        <f t="shared" si="10"/>
        <v>3926.71</v>
      </c>
      <c r="N16" s="60">
        <f t="shared" si="11"/>
        <v>2299.8800000000001</v>
      </c>
      <c r="O16" s="61">
        <f t="shared" si="13"/>
        <v>0.63063570911205014</v>
      </c>
      <c r="T16" s="83"/>
    </row>
    <row r="17" s="32" customFormat="1" ht="34.5">
      <c r="A17" s="64" t="s">
        <v>50</v>
      </c>
      <c r="B17" s="65" t="s">
        <v>51</v>
      </c>
      <c r="C17" s="66" t="s">
        <v>49</v>
      </c>
      <c r="D17" s="84">
        <v>150.25</v>
      </c>
      <c r="E17" s="60">
        <v>0</v>
      </c>
      <c r="F17" s="57">
        <v>0</v>
      </c>
      <c r="G17" s="60">
        <f t="shared" si="0"/>
        <v>0</v>
      </c>
      <c r="H17" s="60">
        <f t="shared" si="1"/>
        <v>150.25</v>
      </c>
      <c r="I17" s="58">
        <v>279.54000000000002</v>
      </c>
      <c r="J17" s="59">
        <f t="shared" si="12"/>
        <v>42000.889999999999</v>
      </c>
      <c r="K17" s="60">
        <f t="shared" si="8"/>
        <v>0</v>
      </c>
      <c r="L17" s="60">
        <f t="shared" si="9"/>
        <v>0</v>
      </c>
      <c r="M17" s="60">
        <f t="shared" si="10"/>
        <v>0</v>
      </c>
      <c r="N17" s="60">
        <f t="shared" si="11"/>
        <v>42000.889999999999</v>
      </c>
      <c r="O17" s="61">
        <f t="shared" si="13"/>
        <v>0</v>
      </c>
    </row>
    <row r="18" s="32" customFormat="1" ht="17.399999999999999">
      <c r="A18" s="64" t="s">
        <v>52</v>
      </c>
      <c r="B18" s="65" t="s">
        <v>53</v>
      </c>
      <c r="C18" s="66" t="s">
        <v>54</v>
      </c>
      <c r="D18" s="84">
        <v>300</v>
      </c>
      <c r="E18" s="60">
        <v>0</v>
      </c>
      <c r="F18" s="57">
        <v>144</v>
      </c>
      <c r="G18" s="60">
        <f t="shared" si="0"/>
        <v>144</v>
      </c>
      <c r="H18" s="60">
        <f t="shared" si="1"/>
        <v>156</v>
      </c>
      <c r="I18" s="58">
        <v>6.9500000000000002</v>
      </c>
      <c r="J18" s="59">
        <f t="shared" si="12"/>
        <v>2085</v>
      </c>
      <c r="K18" s="60">
        <f t="shared" si="8"/>
        <v>0</v>
      </c>
      <c r="L18" s="60">
        <f t="shared" si="9"/>
        <v>1000.8</v>
      </c>
      <c r="M18" s="60">
        <f t="shared" si="10"/>
        <v>1000.8</v>
      </c>
      <c r="N18" s="60">
        <f t="shared" si="11"/>
        <v>1084.2</v>
      </c>
      <c r="O18" s="61">
        <f t="shared" si="13"/>
        <v>0.47999999999999998</v>
      </c>
    </row>
    <row r="19" s="32" customFormat="1" ht="17.399999999999999">
      <c r="A19" s="64" t="s">
        <v>55</v>
      </c>
      <c r="B19" s="65" t="s">
        <v>56</v>
      </c>
      <c r="C19" s="66" t="s">
        <v>54</v>
      </c>
      <c r="D19" s="84">
        <v>1100</v>
      </c>
      <c r="E19" s="60">
        <v>0</v>
      </c>
      <c r="F19" s="57">
        <v>499.19999999999999</v>
      </c>
      <c r="G19" s="60">
        <f t="shared" si="0"/>
        <v>499.19999999999999</v>
      </c>
      <c r="H19" s="60">
        <f t="shared" si="1"/>
        <v>600.79999999999995</v>
      </c>
      <c r="I19" s="58">
        <v>83.790000000000006</v>
      </c>
      <c r="J19" s="59">
        <f t="shared" si="12"/>
        <v>92169</v>
      </c>
      <c r="K19" s="60">
        <f t="shared" si="8"/>
        <v>0</v>
      </c>
      <c r="L19" s="60">
        <f t="shared" si="9"/>
        <v>41827.970000000001</v>
      </c>
      <c r="M19" s="60">
        <f t="shared" si="10"/>
        <v>41827.970000000001</v>
      </c>
      <c r="N19" s="60">
        <f t="shared" si="11"/>
        <v>50341.029999999999</v>
      </c>
      <c r="O19" s="61">
        <f t="shared" si="13"/>
        <v>0.45381820351745167</v>
      </c>
    </row>
    <row r="20" s="32" customFormat="1" ht="17.399999999999999">
      <c r="A20" s="64" t="s">
        <v>57</v>
      </c>
      <c r="B20" s="65" t="s">
        <v>58</v>
      </c>
      <c r="C20" s="66" t="s">
        <v>49</v>
      </c>
      <c r="D20" s="84">
        <v>45</v>
      </c>
      <c r="E20" s="60">
        <v>0</v>
      </c>
      <c r="F20" s="57">
        <v>21.600000000000001</v>
      </c>
      <c r="G20" s="60">
        <f t="shared" si="0"/>
        <v>21.600000000000001</v>
      </c>
      <c r="H20" s="60">
        <f t="shared" si="1"/>
        <v>23.399999999999999</v>
      </c>
      <c r="I20" s="58">
        <v>149.00999999999999</v>
      </c>
      <c r="J20" s="59">
        <f t="shared" si="12"/>
        <v>6705.4499999999998</v>
      </c>
      <c r="K20" s="60">
        <f t="shared" si="8"/>
        <v>0</v>
      </c>
      <c r="L20" s="60">
        <f t="shared" si="9"/>
        <v>3218.6199999999999</v>
      </c>
      <c r="M20" s="60">
        <f t="shared" si="10"/>
        <v>3218.6199999999999</v>
      </c>
      <c r="N20" s="60">
        <f t="shared" si="11"/>
        <v>3486.8299999999999</v>
      </c>
      <c r="O20" s="61">
        <f t="shared" si="13"/>
        <v>0.48000059652968852</v>
      </c>
    </row>
    <row r="21" s="32" customFormat="1" ht="17.399999999999999">
      <c r="A21" s="64" t="s">
        <v>59</v>
      </c>
      <c r="B21" s="65" t="s">
        <v>60</v>
      </c>
      <c r="C21" s="66" t="s">
        <v>44</v>
      </c>
      <c r="D21" s="84">
        <v>250</v>
      </c>
      <c r="E21" s="60">
        <v>0</v>
      </c>
      <c r="F21" s="57">
        <v>120</v>
      </c>
      <c r="G21" s="60">
        <f t="shared" si="0"/>
        <v>120</v>
      </c>
      <c r="H21" s="60">
        <f t="shared" si="1"/>
        <v>130</v>
      </c>
      <c r="I21" s="58">
        <v>296.88999999999999</v>
      </c>
      <c r="J21" s="59">
        <f t="shared" si="12"/>
        <v>74222.5</v>
      </c>
      <c r="K21" s="60">
        <f t="shared" si="8"/>
        <v>0</v>
      </c>
      <c r="L21" s="60">
        <f t="shared" si="9"/>
        <v>35626.800000000003</v>
      </c>
      <c r="M21" s="60">
        <f t="shared" si="10"/>
        <v>35626.800000000003</v>
      </c>
      <c r="N21" s="60">
        <f t="shared" si="11"/>
        <v>38595.699999999997</v>
      </c>
      <c r="O21" s="61">
        <f t="shared" si="13"/>
        <v>0.48000000000000004</v>
      </c>
    </row>
    <row r="22" s="32" customFormat="1" ht="51.75">
      <c r="A22" s="64" t="s">
        <v>61</v>
      </c>
      <c r="B22" s="65" t="s">
        <v>62</v>
      </c>
      <c r="C22" s="66" t="s">
        <v>49</v>
      </c>
      <c r="D22" s="84">
        <v>425.25</v>
      </c>
      <c r="E22" s="60">
        <v>0</v>
      </c>
      <c r="F22" s="57">
        <v>253.34</v>
      </c>
      <c r="G22" s="60">
        <f t="shared" si="0"/>
        <v>253.34</v>
      </c>
      <c r="H22" s="60">
        <f t="shared" si="1"/>
        <v>171.91</v>
      </c>
      <c r="I22" s="58">
        <v>25.59</v>
      </c>
      <c r="J22" s="59">
        <f t="shared" si="12"/>
        <v>10882.15</v>
      </c>
      <c r="K22" s="60">
        <f t="shared" si="8"/>
        <v>0</v>
      </c>
      <c r="L22" s="60">
        <f t="shared" si="9"/>
        <v>6482.9700000000003</v>
      </c>
      <c r="M22" s="60">
        <f t="shared" si="10"/>
        <v>6482.9700000000003</v>
      </c>
      <c r="N22" s="60">
        <f t="shared" si="11"/>
        <v>4399.1800000000003</v>
      </c>
      <c r="O22" s="61">
        <f t="shared" si="13"/>
        <v>0.59574348818937439</v>
      </c>
    </row>
    <row r="23" s="32" customFormat="1" ht="34.5">
      <c r="A23" s="64" t="s">
        <v>63</v>
      </c>
      <c r="B23" s="65" t="s">
        <v>64</v>
      </c>
      <c r="C23" s="66" t="s">
        <v>12</v>
      </c>
      <c r="D23" s="84">
        <v>10</v>
      </c>
      <c r="E23" s="60">
        <v>0</v>
      </c>
      <c r="F23" s="57">
        <v>4</v>
      </c>
      <c r="G23" s="60">
        <f t="shared" si="0"/>
        <v>4</v>
      </c>
      <c r="H23" s="60">
        <f t="shared" si="1"/>
        <v>6</v>
      </c>
      <c r="I23" s="58">
        <v>4405.3900000000003</v>
      </c>
      <c r="J23" s="59">
        <f t="shared" si="12"/>
        <v>44053.900000000001</v>
      </c>
      <c r="K23" s="60">
        <f t="shared" si="8"/>
        <v>0</v>
      </c>
      <c r="L23" s="60">
        <f t="shared" si="9"/>
        <v>17621.560000000001</v>
      </c>
      <c r="M23" s="60">
        <f t="shared" si="10"/>
        <v>17621.560000000001</v>
      </c>
      <c r="N23" s="60">
        <f t="shared" si="11"/>
        <v>26432.34</v>
      </c>
      <c r="O23" s="61">
        <f t="shared" si="13"/>
        <v>0.40000000000000002</v>
      </c>
    </row>
    <row r="24" s="32" customFormat="1" ht="34.799999999999997">
      <c r="A24" s="64" t="s">
        <v>65</v>
      </c>
      <c r="B24" s="65" t="s">
        <v>66</v>
      </c>
      <c r="C24" s="66" t="s">
        <v>12</v>
      </c>
      <c r="D24" s="84">
        <v>1</v>
      </c>
      <c r="E24" s="60">
        <v>0</v>
      </c>
      <c r="F24" s="57">
        <v>0</v>
      </c>
      <c r="G24" s="60">
        <f t="shared" si="0"/>
        <v>0</v>
      </c>
      <c r="H24" s="60">
        <f t="shared" si="1"/>
        <v>1</v>
      </c>
      <c r="I24" s="58">
        <v>2138.6599999999999</v>
      </c>
      <c r="J24" s="59">
        <f t="shared" si="12"/>
        <v>2138.6599999999999</v>
      </c>
      <c r="K24" s="60">
        <f t="shared" si="8"/>
        <v>0</v>
      </c>
      <c r="L24" s="60">
        <f t="shared" si="9"/>
        <v>0</v>
      </c>
      <c r="M24" s="60">
        <f t="shared" si="10"/>
        <v>0</v>
      </c>
      <c r="N24" s="60">
        <f t="shared" si="11"/>
        <v>2138.6599999999999</v>
      </c>
      <c r="O24" s="61">
        <f t="shared" si="13"/>
        <v>0</v>
      </c>
    </row>
    <row r="25" s="32" customFormat="1" ht="17.399999999999999">
      <c r="A25" s="41" t="s">
        <v>67</v>
      </c>
      <c r="B25" s="42" t="s">
        <v>68</v>
      </c>
      <c r="C25" s="43"/>
      <c r="D25" s="44" t="s">
        <v>24</v>
      </c>
      <c r="E25" s="47"/>
      <c r="F25" s="85"/>
      <c r="G25" s="47"/>
      <c r="H25" s="47"/>
      <c r="I25" s="47"/>
      <c r="J25" s="44"/>
      <c r="K25" s="44"/>
      <c r="L25" s="44"/>
      <c r="M25" s="44"/>
      <c r="N25" s="44"/>
      <c r="O25" s="48"/>
    </row>
    <row r="26" s="32" customFormat="1" ht="17.399999999999999">
      <c r="A26" s="86" t="s">
        <v>69</v>
      </c>
      <c r="B26" s="87" t="s">
        <v>23</v>
      </c>
      <c r="C26" s="88"/>
      <c r="D26" s="89" t="s">
        <v>24</v>
      </c>
      <c r="E26" s="90"/>
      <c r="F26" s="91"/>
      <c r="G26" s="90"/>
      <c r="H26" s="90"/>
      <c r="I26" s="92"/>
      <c r="J26" s="90"/>
      <c r="K26" s="90"/>
      <c r="L26" s="90"/>
      <c r="M26" s="90"/>
      <c r="N26" s="90"/>
      <c r="O26" s="93"/>
    </row>
    <row r="27" s="32" customFormat="1" ht="17.399999999999999">
      <c r="A27" s="64" t="s">
        <v>70</v>
      </c>
      <c r="B27" s="65" t="s">
        <v>43</v>
      </c>
      <c r="C27" s="66" t="s">
        <v>44</v>
      </c>
      <c r="D27" s="84">
        <v>100</v>
      </c>
      <c r="E27" s="60">
        <v>0</v>
      </c>
      <c r="F27" s="57">
        <v>0</v>
      </c>
      <c r="G27" s="60">
        <f t="shared" si="0"/>
        <v>0</v>
      </c>
      <c r="H27" s="60">
        <f t="shared" si="1"/>
        <v>100</v>
      </c>
      <c r="I27" s="58">
        <v>10.640000000000001</v>
      </c>
      <c r="J27" s="59">
        <f t="shared" si="12"/>
        <v>1064</v>
      </c>
      <c r="K27" s="60">
        <f t="shared" si="8"/>
        <v>0</v>
      </c>
      <c r="L27" s="60">
        <f t="shared" si="9"/>
        <v>0</v>
      </c>
      <c r="M27" s="60">
        <f t="shared" si="10"/>
        <v>0</v>
      </c>
      <c r="N27" s="60">
        <f t="shared" si="11"/>
        <v>1064</v>
      </c>
      <c r="O27" s="61">
        <f t="shared" si="13"/>
        <v>0</v>
      </c>
    </row>
    <row r="28" s="32" customFormat="1" ht="17.399999999999999">
      <c r="A28" s="64" t="s">
        <v>71</v>
      </c>
      <c r="B28" s="65" t="s">
        <v>46</v>
      </c>
      <c r="C28" s="66" t="s">
        <v>44</v>
      </c>
      <c r="D28" s="84">
        <v>100</v>
      </c>
      <c r="E28" s="60">
        <v>0</v>
      </c>
      <c r="F28" s="57">
        <v>0</v>
      </c>
      <c r="G28" s="60">
        <f t="shared" si="0"/>
        <v>0</v>
      </c>
      <c r="H28" s="60">
        <f t="shared" si="1"/>
        <v>100</v>
      </c>
      <c r="I28" s="84">
        <v>4.3799999999999999</v>
      </c>
      <c r="J28" s="59">
        <f t="shared" si="12"/>
        <v>438</v>
      </c>
      <c r="K28" s="60">
        <f t="shared" si="8"/>
        <v>0</v>
      </c>
      <c r="L28" s="60">
        <f t="shared" si="9"/>
        <v>0</v>
      </c>
      <c r="M28" s="60">
        <f t="shared" si="10"/>
        <v>0</v>
      </c>
      <c r="N28" s="60">
        <f t="shared" si="11"/>
        <v>438</v>
      </c>
      <c r="O28" s="61">
        <f t="shared" si="13"/>
        <v>0</v>
      </c>
    </row>
    <row r="29" ht="19.800000000000001">
      <c r="A29" s="64" t="s">
        <v>72</v>
      </c>
      <c r="B29" s="65" t="s">
        <v>73</v>
      </c>
      <c r="C29" s="66" t="s">
        <v>44</v>
      </c>
      <c r="D29" s="84">
        <v>100</v>
      </c>
      <c r="E29" s="60">
        <v>0</v>
      </c>
      <c r="F29" s="57">
        <v>0</v>
      </c>
      <c r="G29" s="60">
        <f t="shared" si="0"/>
        <v>0</v>
      </c>
      <c r="H29" s="60">
        <f t="shared" si="1"/>
        <v>100</v>
      </c>
      <c r="I29" s="84">
        <v>4.0700000000000003</v>
      </c>
      <c r="J29" s="59">
        <f t="shared" si="12"/>
        <v>407</v>
      </c>
      <c r="K29" s="60">
        <f t="shared" si="8"/>
        <v>0</v>
      </c>
      <c r="L29" s="60">
        <f t="shared" si="9"/>
        <v>0</v>
      </c>
      <c r="M29" s="60">
        <f t="shared" si="10"/>
        <v>0</v>
      </c>
      <c r="N29" s="60">
        <f t="shared" si="11"/>
        <v>407</v>
      </c>
      <c r="O29" s="61">
        <f t="shared" si="13"/>
        <v>0</v>
      </c>
    </row>
    <row r="30" ht="19.800000000000001">
      <c r="A30" s="94" t="s">
        <v>74</v>
      </c>
      <c r="B30" s="95" t="s">
        <v>75</v>
      </c>
      <c r="C30" s="96"/>
      <c r="D30" s="97" t="s">
        <v>24</v>
      </c>
      <c r="E30" s="98"/>
      <c r="F30" s="99"/>
      <c r="G30" s="98"/>
      <c r="H30" s="98"/>
      <c r="I30" s="100" t="s">
        <v>24</v>
      </c>
      <c r="J30" s="98"/>
      <c r="K30" s="98"/>
      <c r="L30" s="98"/>
      <c r="M30" s="98"/>
      <c r="N30" s="98"/>
      <c r="O30" s="101"/>
    </row>
    <row r="31" ht="19.800000000000001">
      <c r="A31" s="64" t="s">
        <v>76</v>
      </c>
      <c r="B31" s="65" t="s">
        <v>77</v>
      </c>
      <c r="C31" s="66" t="s">
        <v>54</v>
      </c>
      <c r="D31" s="84">
        <v>15.25</v>
      </c>
      <c r="E31" s="58">
        <v>0</v>
      </c>
      <c r="F31" s="57">
        <v>0</v>
      </c>
      <c r="G31" s="60">
        <f t="shared" si="0"/>
        <v>0</v>
      </c>
      <c r="H31" s="60">
        <f t="shared" si="1"/>
        <v>15.25</v>
      </c>
      <c r="I31" s="84">
        <v>6.2699999999999996</v>
      </c>
      <c r="J31" s="59">
        <f t="shared" si="12"/>
        <v>95.620000000000005</v>
      </c>
      <c r="K31" s="60">
        <f t="shared" si="8"/>
        <v>0</v>
      </c>
      <c r="L31" s="60">
        <f t="shared" si="9"/>
        <v>0</v>
      </c>
      <c r="M31" s="60">
        <f t="shared" si="10"/>
        <v>0</v>
      </c>
      <c r="N31" s="60">
        <f t="shared" si="11"/>
        <v>95.620000000000005</v>
      </c>
      <c r="O31" s="61">
        <f t="shared" si="13"/>
        <v>0</v>
      </c>
    </row>
    <row r="32" ht="19.800000000000001">
      <c r="A32" s="64" t="s">
        <v>78</v>
      </c>
      <c r="B32" s="65" t="s">
        <v>79</v>
      </c>
      <c r="C32" s="66" t="s">
        <v>49</v>
      </c>
      <c r="D32" s="84">
        <v>218.75</v>
      </c>
      <c r="E32" s="58">
        <v>0</v>
      </c>
      <c r="F32" s="57">
        <v>0</v>
      </c>
      <c r="G32" s="60">
        <f t="shared" si="0"/>
        <v>0</v>
      </c>
      <c r="H32" s="60">
        <f t="shared" si="1"/>
        <v>218.75</v>
      </c>
      <c r="I32" s="84">
        <v>13.869999999999999</v>
      </c>
      <c r="J32" s="59">
        <f t="shared" si="12"/>
        <v>3034.0599999999999</v>
      </c>
      <c r="K32" s="60">
        <f t="shared" si="8"/>
        <v>0</v>
      </c>
      <c r="L32" s="60">
        <f t="shared" si="9"/>
        <v>0</v>
      </c>
      <c r="M32" s="60">
        <f t="shared" si="10"/>
        <v>0</v>
      </c>
      <c r="N32" s="60">
        <f t="shared" si="11"/>
        <v>3034.0599999999999</v>
      </c>
      <c r="O32" s="61">
        <f t="shared" si="13"/>
        <v>0</v>
      </c>
    </row>
    <row r="33" ht="51.75">
      <c r="A33" s="64" t="s">
        <v>80</v>
      </c>
      <c r="B33" s="65" t="s">
        <v>81</v>
      </c>
      <c r="C33" s="66" t="s">
        <v>82</v>
      </c>
      <c r="D33" s="84">
        <v>178.75</v>
      </c>
      <c r="E33" s="58">
        <v>0</v>
      </c>
      <c r="F33" s="57">
        <v>0</v>
      </c>
      <c r="G33" s="60">
        <f t="shared" si="0"/>
        <v>0</v>
      </c>
      <c r="H33" s="60">
        <f t="shared" si="1"/>
        <v>178.75</v>
      </c>
      <c r="I33" s="84">
        <v>1.3700000000000001</v>
      </c>
      <c r="J33" s="59">
        <f t="shared" si="12"/>
        <v>244.88999999999999</v>
      </c>
      <c r="K33" s="60">
        <f t="shared" si="8"/>
        <v>0</v>
      </c>
      <c r="L33" s="60">
        <f t="shared" si="9"/>
        <v>0</v>
      </c>
      <c r="M33" s="60">
        <f t="shared" si="10"/>
        <v>0</v>
      </c>
      <c r="N33" s="60">
        <f t="shared" si="11"/>
        <v>244.88999999999999</v>
      </c>
      <c r="O33" s="61">
        <f t="shared" si="13"/>
        <v>0</v>
      </c>
    </row>
    <row r="34" ht="19.800000000000001">
      <c r="A34" s="64" t="s">
        <v>83</v>
      </c>
      <c r="B34" s="65" t="s">
        <v>84</v>
      </c>
      <c r="C34" s="66" t="s">
        <v>85</v>
      </c>
      <c r="D34" s="84">
        <v>22.870000000000001</v>
      </c>
      <c r="E34" s="58">
        <v>0</v>
      </c>
      <c r="F34" s="57">
        <v>0</v>
      </c>
      <c r="G34" s="60">
        <f t="shared" si="0"/>
        <v>0</v>
      </c>
      <c r="H34" s="60">
        <f t="shared" si="1"/>
        <v>22.870000000000001</v>
      </c>
      <c r="I34" s="84">
        <v>37.450000000000003</v>
      </c>
      <c r="J34" s="59">
        <f t="shared" si="12"/>
        <v>856.48000000000002</v>
      </c>
      <c r="K34" s="60">
        <f t="shared" si="8"/>
        <v>0</v>
      </c>
      <c r="L34" s="60">
        <f t="shared" si="9"/>
        <v>0</v>
      </c>
      <c r="M34" s="60">
        <f t="shared" si="10"/>
        <v>0</v>
      </c>
      <c r="N34" s="60">
        <f t="shared" si="11"/>
        <v>856.48000000000002</v>
      </c>
      <c r="O34" s="61">
        <f t="shared" si="13"/>
        <v>0</v>
      </c>
    </row>
    <row r="35" ht="19.800000000000001">
      <c r="A35" s="94" t="s">
        <v>86</v>
      </c>
      <c r="B35" s="95" t="s">
        <v>87</v>
      </c>
      <c r="C35" s="96"/>
      <c r="D35" s="97" t="s">
        <v>24</v>
      </c>
      <c r="E35" s="98"/>
      <c r="F35" s="99"/>
      <c r="G35" s="98"/>
      <c r="H35" s="98"/>
      <c r="I35" s="100" t="s">
        <v>24</v>
      </c>
      <c r="J35" s="98"/>
      <c r="K35" s="98"/>
      <c r="L35" s="98"/>
      <c r="M35" s="98"/>
      <c r="N35" s="98"/>
      <c r="O35" s="101"/>
    </row>
    <row r="36" ht="51.75">
      <c r="A36" s="64" t="s">
        <v>88</v>
      </c>
      <c r="B36" s="65" t="s">
        <v>89</v>
      </c>
      <c r="C36" s="66" t="s">
        <v>49</v>
      </c>
      <c r="D36" s="84">
        <v>300</v>
      </c>
      <c r="E36" s="58">
        <v>0</v>
      </c>
      <c r="F36" s="57">
        <v>0</v>
      </c>
      <c r="G36" s="60">
        <f t="shared" ref="G36:G86" si="14">ROUND(E36+F36,2)</f>
        <v>0</v>
      </c>
      <c r="H36" s="60">
        <f t="shared" ref="H36:H86" si="15">ROUND(D36-G36,2)</f>
        <v>300</v>
      </c>
      <c r="I36" s="84">
        <v>18.5</v>
      </c>
      <c r="J36" s="59">
        <f t="shared" si="12"/>
        <v>5550</v>
      </c>
      <c r="K36" s="60">
        <f t="shared" si="8"/>
        <v>0</v>
      </c>
      <c r="L36" s="60">
        <f t="shared" si="9"/>
        <v>0</v>
      </c>
      <c r="M36" s="60">
        <f t="shared" si="10"/>
        <v>0</v>
      </c>
      <c r="N36" s="60">
        <f t="shared" si="11"/>
        <v>5550</v>
      </c>
      <c r="O36" s="61">
        <f t="shared" si="13"/>
        <v>0</v>
      </c>
    </row>
    <row r="37" ht="19.800000000000001">
      <c r="A37" s="64" t="s">
        <v>90</v>
      </c>
      <c r="B37" s="65" t="s">
        <v>79</v>
      </c>
      <c r="C37" s="66" t="s">
        <v>49</v>
      </c>
      <c r="D37" s="84">
        <v>218.75</v>
      </c>
      <c r="E37" s="58">
        <v>0</v>
      </c>
      <c r="F37" s="57">
        <v>0</v>
      </c>
      <c r="G37" s="60">
        <f t="shared" si="14"/>
        <v>0</v>
      </c>
      <c r="H37" s="60">
        <f t="shared" si="15"/>
        <v>218.75</v>
      </c>
      <c r="I37" s="84">
        <v>13.869999999999999</v>
      </c>
      <c r="J37" s="59">
        <f t="shared" si="12"/>
        <v>3034.0599999999999</v>
      </c>
      <c r="K37" s="60">
        <f t="shared" si="8"/>
        <v>0</v>
      </c>
      <c r="L37" s="60">
        <f t="shared" si="9"/>
        <v>0</v>
      </c>
      <c r="M37" s="60">
        <f t="shared" si="10"/>
        <v>0</v>
      </c>
      <c r="N37" s="60">
        <f t="shared" si="11"/>
        <v>3034.0599999999999</v>
      </c>
      <c r="O37" s="61">
        <f t="shared" si="13"/>
        <v>0</v>
      </c>
    </row>
    <row r="38" ht="51.75">
      <c r="A38" s="64" t="s">
        <v>91</v>
      </c>
      <c r="B38" s="65" t="s">
        <v>81</v>
      </c>
      <c r="C38" s="66" t="s">
        <v>82</v>
      </c>
      <c r="D38" s="84">
        <v>10500</v>
      </c>
      <c r="E38" s="58">
        <v>0</v>
      </c>
      <c r="F38" s="57">
        <v>0</v>
      </c>
      <c r="G38" s="60">
        <f t="shared" si="14"/>
        <v>0</v>
      </c>
      <c r="H38" s="60">
        <f t="shared" si="15"/>
        <v>10500</v>
      </c>
      <c r="I38" s="84">
        <v>1.3700000000000001</v>
      </c>
      <c r="J38" s="59">
        <f t="shared" si="12"/>
        <v>14385</v>
      </c>
      <c r="K38" s="60">
        <f t="shared" si="8"/>
        <v>0</v>
      </c>
      <c r="L38" s="60">
        <f t="shared" si="9"/>
        <v>0</v>
      </c>
      <c r="M38" s="60">
        <f t="shared" si="10"/>
        <v>0</v>
      </c>
      <c r="N38" s="60">
        <f t="shared" si="11"/>
        <v>14385</v>
      </c>
      <c r="O38" s="61">
        <f t="shared" si="13"/>
        <v>0</v>
      </c>
    </row>
    <row r="39" ht="19.800000000000001">
      <c r="A39" s="94" t="s">
        <v>92</v>
      </c>
      <c r="B39" s="95" t="s">
        <v>93</v>
      </c>
      <c r="C39" s="96"/>
      <c r="D39" s="97" t="s">
        <v>24</v>
      </c>
      <c r="E39" s="98"/>
      <c r="F39" s="99"/>
      <c r="G39" s="98"/>
      <c r="H39" s="98"/>
      <c r="I39" s="100" t="s">
        <v>24</v>
      </c>
      <c r="J39" s="98"/>
      <c r="K39" s="98"/>
      <c r="L39" s="98"/>
      <c r="M39" s="98"/>
      <c r="N39" s="98"/>
      <c r="O39" s="101"/>
    </row>
    <row r="40" ht="19.800000000000001">
      <c r="A40" s="64" t="s">
        <v>94</v>
      </c>
      <c r="B40" s="65" t="s">
        <v>95</v>
      </c>
      <c r="C40" s="66" t="s">
        <v>44</v>
      </c>
      <c r="D40" s="84">
        <v>100</v>
      </c>
      <c r="E40" s="58">
        <v>0</v>
      </c>
      <c r="F40" s="57">
        <v>0</v>
      </c>
      <c r="G40" s="60">
        <f t="shared" si="14"/>
        <v>0</v>
      </c>
      <c r="H40" s="60">
        <f t="shared" si="15"/>
        <v>100</v>
      </c>
      <c r="I40" s="84">
        <v>27.170000000000002</v>
      </c>
      <c r="J40" s="59">
        <f t="shared" si="12"/>
        <v>2717</v>
      </c>
      <c r="K40" s="60">
        <f t="shared" si="8"/>
        <v>0</v>
      </c>
      <c r="L40" s="60">
        <f t="shared" si="9"/>
        <v>0</v>
      </c>
      <c r="M40" s="60">
        <f t="shared" si="10"/>
        <v>0</v>
      </c>
      <c r="N40" s="60">
        <f t="shared" si="11"/>
        <v>2717</v>
      </c>
      <c r="O40" s="61">
        <f t="shared" si="13"/>
        <v>0</v>
      </c>
    </row>
    <row r="41" ht="19.800000000000001">
      <c r="A41" s="94" t="s">
        <v>96</v>
      </c>
      <c r="B41" s="95" t="s">
        <v>97</v>
      </c>
      <c r="C41" s="96"/>
      <c r="D41" s="97" t="s">
        <v>24</v>
      </c>
      <c r="E41" s="98"/>
      <c r="F41" s="99"/>
      <c r="G41" s="98"/>
      <c r="H41" s="98"/>
      <c r="I41" s="100" t="s">
        <v>24</v>
      </c>
      <c r="J41" s="98"/>
      <c r="K41" s="98"/>
      <c r="L41" s="98"/>
      <c r="M41" s="98"/>
      <c r="N41" s="98"/>
      <c r="O41" s="101"/>
    </row>
    <row r="42" ht="19.800000000000001">
      <c r="A42" s="64" t="s">
        <v>98</v>
      </c>
      <c r="B42" s="65" t="s">
        <v>53</v>
      </c>
      <c r="C42" s="66" t="s">
        <v>54</v>
      </c>
      <c r="D42" s="84">
        <v>300</v>
      </c>
      <c r="E42" s="58">
        <v>0</v>
      </c>
      <c r="F42" s="57">
        <v>0</v>
      </c>
      <c r="G42" s="60">
        <f t="shared" si="14"/>
        <v>0</v>
      </c>
      <c r="H42" s="60">
        <f t="shared" si="15"/>
        <v>300</v>
      </c>
      <c r="I42" s="84">
        <v>6.9500000000000002</v>
      </c>
      <c r="J42" s="59">
        <f t="shared" si="12"/>
        <v>2085</v>
      </c>
      <c r="K42" s="60">
        <f t="shared" si="8"/>
        <v>0</v>
      </c>
      <c r="L42" s="60">
        <f t="shared" si="9"/>
        <v>0</v>
      </c>
      <c r="M42" s="60">
        <f t="shared" si="10"/>
        <v>0</v>
      </c>
      <c r="N42" s="60">
        <f t="shared" si="11"/>
        <v>2085</v>
      </c>
      <c r="O42" s="61">
        <f t="shared" si="13"/>
        <v>0</v>
      </c>
    </row>
    <row r="43" ht="34.5">
      <c r="A43" s="64" t="s">
        <v>99</v>
      </c>
      <c r="B43" s="65" t="s">
        <v>100</v>
      </c>
      <c r="C43" s="66" t="s">
        <v>49</v>
      </c>
      <c r="D43" s="84">
        <v>248.5</v>
      </c>
      <c r="E43" s="58">
        <v>0</v>
      </c>
      <c r="F43" s="57">
        <v>0</v>
      </c>
      <c r="G43" s="60">
        <f t="shared" si="14"/>
        <v>0</v>
      </c>
      <c r="H43" s="60">
        <f t="shared" si="15"/>
        <v>248.5</v>
      </c>
      <c r="I43" s="84">
        <v>159.5</v>
      </c>
      <c r="J43" s="59">
        <f t="shared" si="12"/>
        <v>39635.75</v>
      </c>
      <c r="K43" s="60">
        <f t="shared" si="8"/>
        <v>0</v>
      </c>
      <c r="L43" s="60">
        <f t="shared" si="9"/>
        <v>0</v>
      </c>
      <c r="M43" s="60">
        <f t="shared" si="10"/>
        <v>0</v>
      </c>
      <c r="N43" s="60">
        <f t="shared" si="11"/>
        <v>39635.75</v>
      </c>
      <c r="O43" s="61">
        <f t="shared" si="13"/>
        <v>0</v>
      </c>
    </row>
    <row r="44" ht="51.75">
      <c r="A44" s="64" t="s">
        <v>101</v>
      </c>
      <c r="B44" s="65" t="s">
        <v>81</v>
      </c>
      <c r="C44" s="66" t="s">
        <v>82</v>
      </c>
      <c r="D44" s="84">
        <v>13046.25</v>
      </c>
      <c r="E44" s="58">
        <v>0</v>
      </c>
      <c r="F44" s="57">
        <v>0</v>
      </c>
      <c r="G44" s="60">
        <f t="shared" si="14"/>
        <v>0</v>
      </c>
      <c r="H44" s="60">
        <f t="shared" si="15"/>
        <v>13046.25</v>
      </c>
      <c r="I44" s="84">
        <v>1.3700000000000001</v>
      </c>
      <c r="J44" s="59">
        <f t="shared" si="12"/>
        <v>17873.360000000001</v>
      </c>
      <c r="K44" s="60">
        <f t="shared" si="8"/>
        <v>0</v>
      </c>
      <c r="L44" s="60">
        <f t="shared" si="9"/>
        <v>0</v>
      </c>
      <c r="M44" s="60">
        <f t="shared" si="10"/>
        <v>0</v>
      </c>
      <c r="N44" s="60">
        <f t="shared" si="11"/>
        <v>17873.360000000001</v>
      </c>
      <c r="O44" s="61">
        <f t="shared" si="13"/>
        <v>0</v>
      </c>
    </row>
    <row r="45" ht="19.800000000000001">
      <c r="A45" s="94" t="s">
        <v>102</v>
      </c>
      <c r="B45" s="95" t="s">
        <v>103</v>
      </c>
      <c r="C45" s="96"/>
      <c r="D45" s="97" t="s">
        <v>24</v>
      </c>
      <c r="E45" s="98"/>
      <c r="F45" s="99"/>
      <c r="G45" s="98"/>
      <c r="H45" s="98"/>
      <c r="I45" s="100" t="s">
        <v>24</v>
      </c>
      <c r="J45" s="98"/>
      <c r="K45" s="98"/>
      <c r="L45" s="98"/>
      <c r="M45" s="98"/>
      <c r="N45" s="98"/>
      <c r="O45" s="101"/>
    </row>
    <row r="46" ht="34.5">
      <c r="A46" s="64" t="s">
        <v>104</v>
      </c>
      <c r="B46" s="65" t="s">
        <v>105</v>
      </c>
      <c r="C46" s="66" t="s">
        <v>54</v>
      </c>
      <c r="D46" s="84">
        <v>300</v>
      </c>
      <c r="E46" s="58">
        <v>0</v>
      </c>
      <c r="F46" s="57">
        <v>0</v>
      </c>
      <c r="G46" s="60">
        <f t="shared" si="14"/>
        <v>0</v>
      </c>
      <c r="H46" s="60">
        <f t="shared" si="15"/>
        <v>300</v>
      </c>
      <c r="I46" s="84">
        <v>85.620000000000005</v>
      </c>
      <c r="J46" s="59">
        <f t="shared" si="12"/>
        <v>25686</v>
      </c>
      <c r="K46" s="60">
        <f t="shared" si="8"/>
        <v>0</v>
      </c>
      <c r="L46" s="60">
        <f t="shared" si="9"/>
        <v>0</v>
      </c>
      <c r="M46" s="60">
        <f t="shared" si="10"/>
        <v>0</v>
      </c>
      <c r="N46" s="60">
        <f t="shared" si="11"/>
        <v>25686</v>
      </c>
      <c r="O46" s="61">
        <f t="shared" si="13"/>
        <v>0</v>
      </c>
    </row>
    <row r="47" ht="51.75">
      <c r="A47" s="64" t="s">
        <v>106</v>
      </c>
      <c r="B47" s="65" t="s">
        <v>81</v>
      </c>
      <c r="C47" s="66" t="s">
        <v>82</v>
      </c>
      <c r="D47" s="84">
        <v>2851.1999999999998</v>
      </c>
      <c r="E47" s="58">
        <v>0</v>
      </c>
      <c r="F47" s="57">
        <v>0</v>
      </c>
      <c r="G47" s="60">
        <f t="shared" si="14"/>
        <v>0</v>
      </c>
      <c r="H47" s="60">
        <f t="shared" si="15"/>
        <v>2851.1999999999998</v>
      </c>
      <c r="I47" s="84">
        <v>1.3700000000000001</v>
      </c>
      <c r="J47" s="59">
        <f t="shared" si="12"/>
        <v>3906.1399999999999</v>
      </c>
      <c r="K47" s="60">
        <f t="shared" si="8"/>
        <v>0</v>
      </c>
      <c r="L47" s="60">
        <f t="shared" si="9"/>
        <v>0</v>
      </c>
      <c r="M47" s="60">
        <f t="shared" si="10"/>
        <v>0</v>
      </c>
      <c r="N47" s="60">
        <f t="shared" si="11"/>
        <v>3906.1399999999999</v>
      </c>
      <c r="O47" s="61">
        <f t="shared" si="13"/>
        <v>0</v>
      </c>
    </row>
    <row r="48" ht="19.800000000000001">
      <c r="A48" s="64" t="s">
        <v>107</v>
      </c>
      <c r="B48" s="65" t="s">
        <v>108</v>
      </c>
      <c r="C48" s="66" t="s">
        <v>109</v>
      </c>
      <c r="D48" s="84">
        <v>26.25</v>
      </c>
      <c r="E48" s="58">
        <v>0</v>
      </c>
      <c r="F48" s="57">
        <v>0</v>
      </c>
      <c r="G48" s="60">
        <f t="shared" si="14"/>
        <v>0</v>
      </c>
      <c r="H48" s="60">
        <f t="shared" si="15"/>
        <v>26.25</v>
      </c>
      <c r="I48" s="84">
        <v>301.02999999999997</v>
      </c>
      <c r="J48" s="59">
        <f t="shared" si="12"/>
        <v>7902.04</v>
      </c>
      <c r="K48" s="60">
        <f t="shared" si="8"/>
        <v>0</v>
      </c>
      <c r="L48" s="60">
        <f t="shared" si="9"/>
        <v>0</v>
      </c>
      <c r="M48" s="60">
        <f t="shared" si="10"/>
        <v>0</v>
      </c>
      <c r="N48" s="60">
        <f t="shared" si="11"/>
        <v>7902.04</v>
      </c>
      <c r="O48" s="61">
        <f t="shared" si="13"/>
        <v>0</v>
      </c>
    </row>
    <row r="49" ht="19.800000000000001">
      <c r="A49" s="94" t="s">
        <v>110</v>
      </c>
      <c r="B49" s="95" t="s">
        <v>111</v>
      </c>
      <c r="C49" s="96"/>
      <c r="D49" s="97"/>
      <c r="E49" s="98"/>
      <c r="F49" s="99"/>
      <c r="G49" s="98"/>
      <c r="H49" s="98"/>
      <c r="I49" s="100"/>
      <c r="J49" s="98"/>
      <c r="K49" s="98"/>
      <c r="L49" s="98"/>
      <c r="M49" s="98"/>
      <c r="N49" s="98"/>
      <c r="O49" s="101"/>
    </row>
    <row r="50" ht="19.800000000000001">
      <c r="A50" s="64" t="s">
        <v>112</v>
      </c>
      <c r="B50" s="65" t="s">
        <v>113</v>
      </c>
      <c r="C50" s="66" t="s">
        <v>44</v>
      </c>
      <c r="D50" s="84">
        <v>100</v>
      </c>
      <c r="E50" s="58">
        <v>0</v>
      </c>
      <c r="F50" s="57">
        <v>0</v>
      </c>
      <c r="G50" s="60">
        <f t="shared" si="14"/>
        <v>0</v>
      </c>
      <c r="H50" s="60">
        <f t="shared" si="15"/>
        <v>100</v>
      </c>
      <c r="I50" s="84">
        <v>1.77</v>
      </c>
      <c r="J50" s="59">
        <f t="shared" si="12"/>
        <v>177</v>
      </c>
      <c r="K50" s="60">
        <f t="shared" si="8"/>
        <v>0</v>
      </c>
      <c r="L50" s="60">
        <f t="shared" si="9"/>
        <v>0</v>
      </c>
      <c r="M50" s="60">
        <f t="shared" si="10"/>
        <v>0</v>
      </c>
      <c r="N50" s="60">
        <f t="shared" si="11"/>
        <v>177</v>
      </c>
      <c r="O50" s="61">
        <f t="shared" si="13"/>
        <v>0</v>
      </c>
    </row>
    <row r="51" ht="19.800000000000001">
      <c r="A51" s="64" t="s">
        <v>114</v>
      </c>
      <c r="B51" s="65" t="s">
        <v>115</v>
      </c>
      <c r="C51" s="66" t="s">
        <v>54</v>
      </c>
      <c r="D51" s="84">
        <v>490</v>
      </c>
      <c r="E51" s="58">
        <v>0</v>
      </c>
      <c r="F51" s="57">
        <v>0</v>
      </c>
      <c r="G51" s="60">
        <f t="shared" si="14"/>
        <v>0</v>
      </c>
      <c r="H51" s="60">
        <f t="shared" si="15"/>
        <v>490</v>
      </c>
      <c r="I51" s="84">
        <v>3.0800000000000001</v>
      </c>
      <c r="J51" s="59">
        <f t="shared" si="12"/>
        <v>1509.2</v>
      </c>
      <c r="K51" s="60">
        <f t="shared" si="8"/>
        <v>0</v>
      </c>
      <c r="L51" s="60">
        <f t="shared" si="9"/>
        <v>0</v>
      </c>
      <c r="M51" s="60">
        <f t="shared" si="10"/>
        <v>0</v>
      </c>
      <c r="N51" s="60">
        <f t="shared" si="11"/>
        <v>1509.2</v>
      </c>
      <c r="O51" s="61">
        <f t="shared" si="13"/>
        <v>0</v>
      </c>
    </row>
    <row r="52" ht="19.800000000000001">
      <c r="A52" s="94" t="s">
        <v>116</v>
      </c>
      <c r="B52" s="95" t="s">
        <v>117</v>
      </c>
      <c r="C52" s="96"/>
      <c r="D52" s="97" t="s">
        <v>24</v>
      </c>
      <c r="E52" s="98"/>
      <c r="F52" s="99"/>
      <c r="G52" s="98"/>
      <c r="H52" s="98"/>
      <c r="I52" s="100" t="s">
        <v>24</v>
      </c>
      <c r="J52" s="98"/>
      <c r="K52" s="98"/>
      <c r="L52" s="98"/>
      <c r="M52" s="98"/>
      <c r="N52" s="98"/>
      <c r="O52" s="101"/>
    </row>
    <row r="53" ht="19.800000000000001">
      <c r="A53" s="64" t="s">
        <v>118</v>
      </c>
      <c r="B53" s="65" t="s">
        <v>119</v>
      </c>
      <c r="C53" s="66" t="s">
        <v>12</v>
      </c>
      <c r="D53" s="84">
        <v>2</v>
      </c>
      <c r="E53" s="58">
        <v>0</v>
      </c>
      <c r="F53" s="57">
        <v>0</v>
      </c>
      <c r="G53" s="60">
        <f t="shared" si="14"/>
        <v>0</v>
      </c>
      <c r="H53" s="60">
        <f t="shared" si="15"/>
        <v>2</v>
      </c>
      <c r="I53" s="84">
        <v>4145.5200000000004</v>
      </c>
      <c r="J53" s="59">
        <f t="shared" si="12"/>
        <v>8291.0400000000009</v>
      </c>
      <c r="K53" s="60">
        <f t="shared" si="8"/>
        <v>0</v>
      </c>
      <c r="L53" s="60">
        <f t="shared" si="9"/>
        <v>0</v>
      </c>
      <c r="M53" s="60">
        <f t="shared" si="10"/>
        <v>0</v>
      </c>
      <c r="N53" s="60">
        <f t="shared" si="11"/>
        <v>8291.0400000000009</v>
      </c>
      <c r="O53" s="61">
        <f t="shared" si="13"/>
        <v>0</v>
      </c>
    </row>
    <row r="54" ht="19.800000000000001">
      <c r="A54" s="94" t="s">
        <v>120</v>
      </c>
      <c r="B54" s="95" t="s">
        <v>121</v>
      </c>
      <c r="C54" s="96"/>
      <c r="D54" s="97" t="s">
        <v>24</v>
      </c>
      <c r="E54" s="98"/>
      <c r="F54" s="99"/>
      <c r="G54" s="98"/>
      <c r="H54" s="98"/>
      <c r="I54" s="100" t="s">
        <v>24</v>
      </c>
      <c r="J54" s="98"/>
      <c r="K54" s="98"/>
      <c r="L54" s="98"/>
      <c r="M54" s="98"/>
      <c r="N54" s="98"/>
      <c r="O54" s="101"/>
    </row>
    <row r="55" ht="19.800000000000001">
      <c r="A55" s="64" t="s">
        <v>122</v>
      </c>
      <c r="B55" s="65" t="s">
        <v>123</v>
      </c>
      <c r="C55" s="66" t="s">
        <v>124</v>
      </c>
      <c r="D55" s="84">
        <v>700</v>
      </c>
      <c r="E55" s="58">
        <v>0</v>
      </c>
      <c r="F55" s="57">
        <v>0</v>
      </c>
      <c r="G55" s="60">
        <f t="shared" si="14"/>
        <v>0</v>
      </c>
      <c r="H55" s="60">
        <f t="shared" si="15"/>
        <v>700</v>
      </c>
      <c r="I55" s="84">
        <v>31.75</v>
      </c>
      <c r="J55" s="59">
        <f t="shared" si="12"/>
        <v>22225</v>
      </c>
      <c r="K55" s="60">
        <f t="shared" si="8"/>
        <v>0</v>
      </c>
      <c r="L55" s="60">
        <f t="shared" si="9"/>
        <v>0</v>
      </c>
      <c r="M55" s="60">
        <f t="shared" si="10"/>
        <v>0</v>
      </c>
      <c r="N55" s="60">
        <f t="shared" si="11"/>
        <v>22225</v>
      </c>
      <c r="O55" s="61">
        <f t="shared" si="13"/>
        <v>0</v>
      </c>
    </row>
    <row r="56" ht="34.5">
      <c r="A56" s="64" t="s">
        <v>125</v>
      </c>
      <c r="B56" s="65" t="s">
        <v>126</v>
      </c>
      <c r="C56" s="66" t="s">
        <v>12</v>
      </c>
      <c r="D56" s="84">
        <v>4</v>
      </c>
      <c r="E56" s="58">
        <v>0</v>
      </c>
      <c r="F56" s="57">
        <v>0</v>
      </c>
      <c r="G56" s="60">
        <f t="shared" si="14"/>
        <v>0</v>
      </c>
      <c r="H56" s="60">
        <f t="shared" si="15"/>
        <v>4</v>
      </c>
      <c r="I56" s="84">
        <v>4608.6199999999999</v>
      </c>
      <c r="J56" s="59">
        <f t="shared" si="12"/>
        <v>18434.48</v>
      </c>
      <c r="K56" s="60">
        <f t="shared" si="8"/>
        <v>0</v>
      </c>
      <c r="L56" s="60">
        <f t="shared" si="9"/>
        <v>0</v>
      </c>
      <c r="M56" s="60">
        <f t="shared" si="10"/>
        <v>0</v>
      </c>
      <c r="N56" s="60">
        <f t="shared" si="11"/>
        <v>18434.48</v>
      </c>
      <c r="O56" s="61">
        <f t="shared" si="13"/>
        <v>0</v>
      </c>
    </row>
    <row r="57" ht="19.800000000000001">
      <c r="A57" s="64" t="s">
        <v>127</v>
      </c>
      <c r="B57" s="65" t="s">
        <v>128</v>
      </c>
      <c r="C57" s="66" t="s">
        <v>124</v>
      </c>
      <c r="D57" s="84">
        <v>2000</v>
      </c>
      <c r="E57" s="58">
        <v>0</v>
      </c>
      <c r="F57" s="57">
        <v>0</v>
      </c>
      <c r="G57" s="60">
        <f t="shared" si="14"/>
        <v>0</v>
      </c>
      <c r="H57" s="60">
        <f t="shared" si="15"/>
        <v>2000</v>
      </c>
      <c r="I57" s="84">
        <v>14.359999999999999</v>
      </c>
      <c r="J57" s="59">
        <f t="shared" si="12"/>
        <v>28720</v>
      </c>
      <c r="K57" s="60">
        <f t="shared" si="8"/>
        <v>0</v>
      </c>
      <c r="L57" s="60">
        <f t="shared" si="9"/>
        <v>0</v>
      </c>
      <c r="M57" s="60">
        <f t="shared" si="10"/>
        <v>0</v>
      </c>
      <c r="N57" s="60">
        <f t="shared" si="11"/>
        <v>28720</v>
      </c>
      <c r="O57" s="61">
        <f t="shared" si="13"/>
        <v>0</v>
      </c>
    </row>
    <row r="58" ht="20.699999999999999" customHeight="1">
      <c r="A58" s="68" t="s">
        <v>22</v>
      </c>
      <c r="B58" s="69" t="s">
        <v>129</v>
      </c>
      <c r="C58" s="70"/>
      <c r="D58" s="71"/>
      <c r="E58" s="71"/>
      <c r="F58" s="102"/>
      <c r="G58" s="71"/>
      <c r="H58" s="71"/>
      <c r="I58" s="71"/>
      <c r="J58" s="71"/>
      <c r="K58" s="71"/>
      <c r="L58" s="71"/>
      <c r="M58" s="71"/>
      <c r="N58" s="71"/>
      <c r="O58" s="74"/>
    </row>
    <row r="59" ht="20.699999999999999" customHeight="1">
      <c r="A59" s="41" t="s">
        <v>26</v>
      </c>
      <c r="B59" s="42" t="s">
        <v>130</v>
      </c>
      <c r="C59" s="43"/>
      <c r="D59" s="44"/>
      <c r="E59" s="47"/>
      <c r="F59" s="85"/>
      <c r="G59" s="47"/>
      <c r="H59" s="47"/>
      <c r="I59" s="47"/>
      <c r="J59" s="44"/>
      <c r="K59" s="44"/>
      <c r="L59" s="44"/>
      <c r="M59" s="44"/>
      <c r="N59" s="44"/>
      <c r="O59" s="48"/>
    </row>
    <row r="60" ht="20.699999999999999" customHeight="1">
      <c r="A60" s="94" t="s">
        <v>28</v>
      </c>
      <c r="B60" s="95" t="s">
        <v>131</v>
      </c>
      <c r="C60" s="96"/>
      <c r="D60" s="97"/>
      <c r="E60" s="98"/>
      <c r="F60" s="99"/>
      <c r="G60" s="98"/>
      <c r="H60" s="98"/>
      <c r="I60" s="100"/>
      <c r="J60" s="98"/>
      <c r="K60" s="98"/>
      <c r="L60" s="98"/>
      <c r="M60" s="98"/>
      <c r="N60" s="98"/>
      <c r="O60" s="101"/>
    </row>
    <row r="61" ht="20.699999999999999" customHeight="1">
      <c r="A61" s="64" t="s">
        <v>132</v>
      </c>
      <c r="B61" s="103" t="s">
        <v>133</v>
      </c>
      <c r="C61" s="66" t="s">
        <v>134</v>
      </c>
      <c r="D61" s="84">
        <v>4</v>
      </c>
      <c r="E61" s="58">
        <v>0</v>
      </c>
      <c r="F61" s="57">
        <v>4</v>
      </c>
      <c r="G61" s="60">
        <f t="shared" si="14"/>
        <v>4</v>
      </c>
      <c r="H61" s="60">
        <f t="shared" si="15"/>
        <v>0</v>
      </c>
      <c r="I61" s="84">
        <v>88830</v>
      </c>
      <c r="J61" s="59">
        <f t="shared" si="12"/>
        <v>355320</v>
      </c>
      <c r="K61" s="60">
        <f t="shared" si="8"/>
        <v>0</v>
      </c>
      <c r="L61" s="60">
        <f t="shared" si="9"/>
        <v>355320</v>
      </c>
      <c r="M61" s="60">
        <f t="shared" si="10"/>
        <v>355320</v>
      </c>
      <c r="N61" s="60">
        <f t="shared" si="11"/>
        <v>0</v>
      </c>
      <c r="O61" s="61">
        <f t="shared" si="13"/>
        <v>1</v>
      </c>
    </row>
    <row r="62" ht="20.699999999999999" customHeight="1">
      <c r="A62" s="94" t="s">
        <v>31</v>
      </c>
      <c r="B62" s="95" t="s">
        <v>135</v>
      </c>
      <c r="C62" s="96"/>
      <c r="D62" s="97" t="s">
        <v>24</v>
      </c>
      <c r="E62" s="98"/>
      <c r="F62" s="99"/>
      <c r="G62" s="98"/>
      <c r="H62" s="98"/>
      <c r="I62" s="100" t="s">
        <v>24</v>
      </c>
      <c r="J62" s="98"/>
      <c r="K62" s="98"/>
      <c r="L62" s="98"/>
      <c r="M62" s="98"/>
      <c r="N62" s="98"/>
      <c r="O62" s="101"/>
    </row>
    <row r="63" ht="20.699999999999999" customHeight="1">
      <c r="A63" s="64" t="s">
        <v>136</v>
      </c>
      <c r="B63" s="103" t="s">
        <v>137</v>
      </c>
      <c r="C63" s="66" t="s">
        <v>138</v>
      </c>
      <c r="D63" s="84">
        <v>1</v>
      </c>
      <c r="E63" s="58">
        <v>0</v>
      </c>
      <c r="F63" s="57">
        <v>1</v>
      </c>
      <c r="G63" s="60">
        <f t="shared" si="14"/>
        <v>1</v>
      </c>
      <c r="H63" s="60">
        <f t="shared" si="15"/>
        <v>0</v>
      </c>
      <c r="I63" s="84">
        <v>38964.800000000003</v>
      </c>
      <c r="J63" s="59">
        <f t="shared" si="12"/>
        <v>38964.800000000003</v>
      </c>
      <c r="K63" s="60">
        <f t="shared" si="8"/>
        <v>0</v>
      </c>
      <c r="L63" s="60">
        <f t="shared" si="9"/>
        <v>38964.800000000003</v>
      </c>
      <c r="M63" s="60">
        <f t="shared" si="10"/>
        <v>38964.800000000003</v>
      </c>
      <c r="N63" s="60">
        <f t="shared" si="11"/>
        <v>0</v>
      </c>
      <c r="O63" s="61">
        <f t="shared" si="13"/>
        <v>1</v>
      </c>
    </row>
    <row r="64" ht="20.699999999999999" customHeight="1">
      <c r="A64" s="94" t="s">
        <v>139</v>
      </c>
      <c r="B64" s="95" t="s">
        <v>140</v>
      </c>
      <c r="C64" s="96"/>
      <c r="D64" s="97" t="s">
        <v>24</v>
      </c>
      <c r="E64" s="98"/>
      <c r="F64" s="99"/>
      <c r="G64" s="98"/>
      <c r="H64" s="98"/>
      <c r="I64" s="100" t="s">
        <v>24</v>
      </c>
      <c r="J64" s="98"/>
      <c r="K64" s="98"/>
      <c r="L64" s="98"/>
      <c r="M64" s="98"/>
      <c r="N64" s="98"/>
      <c r="O64" s="101"/>
    </row>
    <row r="65" ht="20.699999999999999" customHeight="1">
      <c r="A65" s="64" t="s">
        <v>141</v>
      </c>
      <c r="B65" s="103" t="s">
        <v>142</v>
      </c>
      <c r="C65" s="66" t="s">
        <v>138</v>
      </c>
      <c r="D65" s="84">
        <v>2</v>
      </c>
      <c r="E65" s="58">
        <v>0</v>
      </c>
      <c r="F65" s="57">
        <v>2</v>
      </c>
      <c r="G65" s="60">
        <f t="shared" si="14"/>
        <v>2</v>
      </c>
      <c r="H65" s="60">
        <f t="shared" si="15"/>
        <v>0</v>
      </c>
      <c r="I65" s="84">
        <v>2174.7600000000002</v>
      </c>
      <c r="J65" s="59">
        <f t="shared" si="12"/>
        <v>4349.5200000000004</v>
      </c>
      <c r="K65" s="60">
        <f t="shared" si="8"/>
        <v>0</v>
      </c>
      <c r="L65" s="60">
        <f t="shared" si="9"/>
        <v>4349.5200000000004</v>
      </c>
      <c r="M65" s="60">
        <f t="shared" si="10"/>
        <v>4349.5200000000004</v>
      </c>
      <c r="N65" s="60">
        <f t="shared" si="11"/>
        <v>0</v>
      </c>
      <c r="O65" s="61">
        <f t="shared" si="13"/>
        <v>1</v>
      </c>
    </row>
    <row r="66" ht="20.699999999999999" customHeight="1">
      <c r="A66" s="64" t="s">
        <v>143</v>
      </c>
      <c r="B66" s="103" t="s">
        <v>144</v>
      </c>
      <c r="C66" s="66" t="s">
        <v>138</v>
      </c>
      <c r="D66" s="84">
        <v>6</v>
      </c>
      <c r="E66" s="58">
        <v>0</v>
      </c>
      <c r="F66" s="57">
        <v>6</v>
      </c>
      <c r="G66" s="60">
        <f t="shared" si="14"/>
        <v>6</v>
      </c>
      <c r="H66" s="60">
        <f t="shared" si="15"/>
        <v>0</v>
      </c>
      <c r="I66" s="84">
        <v>7953.6800000000003</v>
      </c>
      <c r="J66" s="59">
        <f t="shared" si="12"/>
        <v>47722.080000000002</v>
      </c>
      <c r="K66" s="60">
        <f t="shared" si="8"/>
        <v>0</v>
      </c>
      <c r="L66" s="60">
        <f t="shared" si="9"/>
        <v>47722.080000000002</v>
      </c>
      <c r="M66" s="60">
        <f t="shared" si="10"/>
        <v>47722.080000000002</v>
      </c>
      <c r="N66" s="60">
        <f t="shared" si="11"/>
        <v>0</v>
      </c>
      <c r="O66" s="61">
        <f t="shared" si="13"/>
        <v>1</v>
      </c>
    </row>
    <row r="67" ht="20.699999999999999" customHeight="1">
      <c r="A67" s="64" t="s">
        <v>145</v>
      </c>
      <c r="B67" s="103" t="s">
        <v>146</v>
      </c>
      <c r="C67" s="66" t="s">
        <v>138</v>
      </c>
      <c r="D67" s="84">
        <v>3</v>
      </c>
      <c r="E67" s="58">
        <v>0</v>
      </c>
      <c r="F67" s="57">
        <v>3</v>
      </c>
      <c r="G67" s="60">
        <f t="shared" si="14"/>
        <v>3</v>
      </c>
      <c r="H67" s="60">
        <f t="shared" si="15"/>
        <v>0</v>
      </c>
      <c r="I67" s="84">
        <v>71.180000000000007</v>
      </c>
      <c r="J67" s="59">
        <f t="shared" si="12"/>
        <v>213.53999999999999</v>
      </c>
      <c r="K67" s="60">
        <f t="shared" si="8"/>
        <v>0</v>
      </c>
      <c r="L67" s="60">
        <f t="shared" si="9"/>
        <v>213.53999999999999</v>
      </c>
      <c r="M67" s="60">
        <f t="shared" si="10"/>
        <v>213.53999999999999</v>
      </c>
      <c r="N67" s="60">
        <f t="shared" si="11"/>
        <v>0</v>
      </c>
      <c r="O67" s="61">
        <f t="shared" si="13"/>
        <v>1</v>
      </c>
    </row>
    <row r="68" ht="20.699999999999999" customHeight="1">
      <c r="A68" s="94" t="s">
        <v>147</v>
      </c>
      <c r="B68" s="95" t="s">
        <v>148</v>
      </c>
      <c r="C68" s="96"/>
      <c r="D68" s="97" t="s">
        <v>24</v>
      </c>
      <c r="E68" s="98"/>
      <c r="F68" s="99"/>
      <c r="G68" s="98"/>
      <c r="H68" s="98"/>
      <c r="I68" s="100" t="s">
        <v>24</v>
      </c>
      <c r="J68" s="98"/>
      <c r="K68" s="98"/>
      <c r="L68" s="98"/>
      <c r="M68" s="98"/>
      <c r="N68" s="98"/>
      <c r="O68" s="101"/>
    </row>
    <row r="69" ht="20.699999999999999" customHeight="1">
      <c r="A69" s="64" t="s">
        <v>149</v>
      </c>
      <c r="B69" s="103" t="s">
        <v>150</v>
      </c>
      <c r="C69" s="66" t="s">
        <v>138</v>
      </c>
      <c r="D69" s="84">
        <v>6</v>
      </c>
      <c r="E69" s="58">
        <v>0</v>
      </c>
      <c r="F69" s="57">
        <v>6</v>
      </c>
      <c r="G69" s="60">
        <f t="shared" si="14"/>
        <v>6</v>
      </c>
      <c r="H69" s="60">
        <f t="shared" si="15"/>
        <v>0</v>
      </c>
      <c r="I69" s="84">
        <v>42101.489999999998</v>
      </c>
      <c r="J69" s="59">
        <f t="shared" si="12"/>
        <v>252608.94</v>
      </c>
      <c r="K69" s="60">
        <f t="shared" si="8"/>
        <v>0</v>
      </c>
      <c r="L69" s="60">
        <f t="shared" si="9"/>
        <v>252608.94</v>
      </c>
      <c r="M69" s="60">
        <f t="shared" si="10"/>
        <v>252608.94</v>
      </c>
      <c r="N69" s="60">
        <f t="shared" si="11"/>
        <v>0</v>
      </c>
      <c r="O69" s="61">
        <f t="shared" si="13"/>
        <v>1</v>
      </c>
    </row>
    <row r="70" ht="20.699999999999999" customHeight="1">
      <c r="A70" s="64" t="s">
        <v>151</v>
      </c>
      <c r="B70" s="103" t="s">
        <v>152</v>
      </c>
      <c r="C70" s="66" t="s">
        <v>138</v>
      </c>
      <c r="D70" s="84">
        <v>1</v>
      </c>
      <c r="E70" s="58">
        <v>0</v>
      </c>
      <c r="F70" s="57">
        <v>1</v>
      </c>
      <c r="G70" s="60">
        <f t="shared" si="14"/>
        <v>1</v>
      </c>
      <c r="H70" s="60">
        <f t="shared" si="15"/>
        <v>0</v>
      </c>
      <c r="I70" s="84">
        <v>20270.32</v>
      </c>
      <c r="J70" s="59">
        <f t="shared" si="12"/>
        <v>20270.32</v>
      </c>
      <c r="K70" s="60">
        <f t="shared" si="8"/>
        <v>0</v>
      </c>
      <c r="L70" s="60">
        <f t="shared" si="9"/>
        <v>20270.32</v>
      </c>
      <c r="M70" s="60">
        <f t="shared" si="10"/>
        <v>20270.32</v>
      </c>
      <c r="N70" s="60">
        <f t="shared" si="11"/>
        <v>0</v>
      </c>
      <c r="O70" s="61">
        <f t="shared" si="13"/>
        <v>1</v>
      </c>
    </row>
    <row r="71" ht="20.699999999999999" customHeight="1">
      <c r="A71" s="41" t="s">
        <v>33</v>
      </c>
      <c r="B71" s="42" t="s">
        <v>153</v>
      </c>
      <c r="C71" s="43"/>
      <c r="D71" s="44" t="s">
        <v>24</v>
      </c>
      <c r="E71" s="47"/>
      <c r="F71" s="85"/>
      <c r="G71" s="47"/>
      <c r="H71" s="47"/>
      <c r="I71" s="47" t="s">
        <v>24</v>
      </c>
      <c r="J71" s="44"/>
      <c r="K71" s="44"/>
      <c r="L71" s="44"/>
      <c r="M71" s="44"/>
      <c r="N71" s="44"/>
      <c r="O71" s="48"/>
    </row>
    <row r="72" ht="20.699999999999999" customHeight="1">
      <c r="A72" s="64" t="s">
        <v>35</v>
      </c>
      <c r="B72" s="103" t="s">
        <v>154</v>
      </c>
      <c r="C72" s="66" t="s">
        <v>155</v>
      </c>
      <c r="D72" s="84">
        <v>128</v>
      </c>
      <c r="E72" s="58">
        <v>0</v>
      </c>
      <c r="F72" s="57">
        <v>128</v>
      </c>
      <c r="G72" s="60">
        <f t="shared" si="14"/>
        <v>128</v>
      </c>
      <c r="H72" s="60">
        <f t="shared" si="15"/>
        <v>0</v>
      </c>
      <c r="I72" s="84">
        <v>1.6200000000000001</v>
      </c>
      <c r="J72" s="59">
        <f t="shared" si="12"/>
        <v>207.36000000000001</v>
      </c>
      <c r="K72" s="60">
        <f t="shared" si="8"/>
        <v>0</v>
      </c>
      <c r="L72" s="60">
        <f t="shared" si="9"/>
        <v>207.36000000000001</v>
      </c>
      <c r="M72" s="60">
        <f t="shared" si="10"/>
        <v>207.36000000000001</v>
      </c>
      <c r="N72" s="60">
        <f t="shared" si="11"/>
        <v>0</v>
      </c>
      <c r="O72" s="61">
        <f t="shared" si="13"/>
        <v>1</v>
      </c>
    </row>
    <row r="73" ht="20.699999999999999" customHeight="1">
      <c r="A73" s="64" t="s">
        <v>156</v>
      </c>
      <c r="B73" s="103" t="s">
        <v>157</v>
      </c>
      <c r="C73" s="66" t="s">
        <v>155</v>
      </c>
      <c r="D73" s="84">
        <v>1984</v>
      </c>
      <c r="E73" s="58">
        <v>0</v>
      </c>
      <c r="F73" s="57">
        <v>1984</v>
      </c>
      <c r="G73" s="60">
        <f t="shared" si="14"/>
        <v>1984</v>
      </c>
      <c r="H73" s="60">
        <f t="shared" si="15"/>
        <v>0</v>
      </c>
      <c r="I73" s="84">
        <v>2.0699999999999998</v>
      </c>
      <c r="J73" s="59">
        <f t="shared" si="12"/>
        <v>4106.8800000000001</v>
      </c>
      <c r="K73" s="60">
        <f t="shared" si="8"/>
        <v>0</v>
      </c>
      <c r="L73" s="60">
        <f t="shared" si="9"/>
        <v>4106.8800000000001</v>
      </c>
      <c r="M73" s="60">
        <f t="shared" si="10"/>
        <v>4106.8800000000001</v>
      </c>
      <c r="N73" s="60">
        <f t="shared" si="11"/>
        <v>0</v>
      </c>
      <c r="O73" s="61">
        <f t="shared" si="13"/>
        <v>1</v>
      </c>
    </row>
    <row r="74" ht="20.699999999999999" customHeight="1">
      <c r="A74" s="64" t="s">
        <v>158</v>
      </c>
      <c r="B74" s="103" t="s">
        <v>159</v>
      </c>
      <c r="C74" s="66" t="s">
        <v>155</v>
      </c>
      <c r="D74" s="84">
        <v>1160</v>
      </c>
      <c r="E74" s="58">
        <v>0</v>
      </c>
      <c r="F74" s="57">
        <v>1160</v>
      </c>
      <c r="G74" s="60">
        <f t="shared" si="14"/>
        <v>1160</v>
      </c>
      <c r="H74" s="60">
        <f t="shared" si="15"/>
        <v>0</v>
      </c>
      <c r="I74" s="84">
        <v>2.7999999999999998</v>
      </c>
      <c r="J74" s="59">
        <f t="shared" si="12"/>
        <v>3248</v>
      </c>
      <c r="K74" s="60">
        <f t="shared" si="8"/>
        <v>0</v>
      </c>
      <c r="L74" s="60">
        <f t="shared" si="9"/>
        <v>3248</v>
      </c>
      <c r="M74" s="60">
        <f t="shared" si="10"/>
        <v>3248</v>
      </c>
      <c r="N74" s="60">
        <f t="shared" si="11"/>
        <v>0</v>
      </c>
      <c r="O74" s="61">
        <f t="shared" si="13"/>
        <v>1</v>
      </c>
    </row>
    <row r="75" ht="20.699999999999999" customHeight="1">
      <c r="A75" s="64" t="s">
        <v>160</v>
      </c>
      <c r="B75" s="103" t="s">
        <v>161</v>
      </c>
      <c r="C75" s="66" t="s">
        <v>155</v>
      </c>
      <c r="D75" s="84">
        <v>4</v>
      </c>
      <c r="E75" s="58">
        <v>0</v>
      </c>
      <c r="F75" s="57">
        <v>4</v>
      </c>
      <c r="G75" s="60">
        <f t="shared" si="14"/>
        <v>4</v>
      </c>
      <c r="H75" s="60">
        <f t="shared" si="15"/>
        <v>0</v>
      </c>
      <c r="I75" s="84">
        <v>1229.76</v>
      </c>
      <c r="J75" s="59">
        <f t="shared" si="12"/>
        <v>4919.04</v>
      </c>
      <c r="K75" s="60">
        <f t="shared" ref="K75:K86" si="16">ROUND(E75*I75,2)</f>
        <v>0</v>
      </c>
      <c r="L75" s="60">
        <f t="shared" ref="L75:L86" si="17">ROUND(F75*I75,2)</f>
        <v>4919.04</v>
      </c>
      <c r="M75" s="60">
        <f t="shared" ref="M75:M86" si="18">ROUND(G75*I75,2)</f>
        <v>4919.04</v>
      </c>
      <c r="N75" s="60">
        <f t="shared" ref="N75:N86" si="19">ROUND(J75-M75,2)</f>
        <v>0</v>
      </c>
      <c r="O75" s="61">
        <f t="shared" si="13"/>
        <v>1</v>
      </c>
    </row>
    <row r="76" ht="20.699999999999999" customHeight="1">
      <c r="A76" s="64" t="s">
        <v>162</v>
      </c>
      <c r="B76" s="103" t="s">
        <v>163</v>
      </c>
      <c r="C76" s="66" t="s">
        <v>155</v>
      </c>
      <c r="D76" s="84">
        <v>4</v>
      </c>
      <c r="E76" s="58">
        <v>0</v>
      </c>
      <c r="F76" s="57">
        <v>4</v>
      </c>
      <c r="G76" s="60">
        <f t="shared" si="14"/>
        <v>4</v>
      </c>
      <c r="H76" s="60">
        <f t="shared" si="15"/>
        <v>0</v>
      </c>
      <c r="I76" s="84">
        <v>6167.1800000000003</v>
      </c>
      <c r="J76" s="59">
        <f t="shared" si="12"/>
        <v>24668.720000000001</v>
      </c>
      <c r="K76" s="60">
        <f t="shared" si="16"/>
        <v>0</v>
      </c>
      <c r="L76" s="60">
        <f t="shared" si="17"/>
        <v>24668.720000000001</v>
      </c>
      <c r="M76" s="60">
        <f t="shared" si="18"/>
        <v>24668.720000000001</v>
      </c>
      <c r="N76" s="60">
        <f t="shared" si="19"/>
        <v>0</v>
      </c>
      <c r="O76" s="61">
        <f t="shared" si="13"/>
        <v>1</v>
      </c>
    </row>
    <row r="77" ht="20.699999999999999" customHeight="1">
      <c r="A77" s="64" t="s">
        <v>164</v>
      </c>
      <c r="B77" s="103" t="s">
        <v>165</v>
      </c>
      <c r="C77" s="66" t="s">
        <v>155</v>
      </c>
      <c r="D77" s="84">
        <v>1</v>
      </c>
      <c r="E77" s="58">
        <v>0</v>
      </c>
      <c r="F77" s="57">
        <v>1</v>
      </c>
      <c r="G77" s="60">
        <f t="shared" si="14"/>
        <v>1</v>
      </c>
      <c r="H77" s="60">
        <f t="shared" si="15"/>
        <v>0</v>
      </c>
      <c r="I77" s="84">
        <v>1381.6900000000001</v>
      </c>
      <c r="J77" s="59">
        <f t="shared" si="12"/>
        <v>1381.6900000000001</v>
      </c>
      <c r="K77" s="60">
        <f t="shared" si="16"/>
        <v>0</v>
      </c>
      <c r="L77" s="60">
        <f t="shared" si="17"/>
        <v>1381.6900000000001</v>
      </c>
      <c r="M77" s="60">
        <f t="shared" si="18"/>
        <v>1381.6900000000001</v>
      </c>
      <c r="N77" s="60">
        <f t="shared" si="19"/>
        <v>0</v>
      </c>
      <c r="O77" s="61">
        <f t="shared" si="13"/>
        <v>1</v>
      </c>
    </row>
    <row r="78" ht="20.699999999999999" customHeight="1">
      <c r="A78" s="64" t="s">
        <v>166</v>
      </c>
      <c r="B78" s="103" t="s">
        <v>167</v>
      </c>
      <c r="C78" s="66" t="s">
        <v>155</v>
      </c>
      <c r="D78" s="84">
        <v>3</v>
      </c>
      <c r="E78" s="58">
        <v>0</v>
      </c>
      <c r="F78" s="57">
        <v>3</v>
      </c>
      <c r="G78" s="60">
        <f t="shared" si="14"/>
        <v>3</v>
      </c>
      <c r="H78" s="60">
        <f t="shared" si="15"/>
        <v>0</v>
      </c>
      <c r="I78" s="84">
        <v>10235.120000000001</v>
      </c>
      <c r="J78" s="59">
        <f t="shared" ref="J78:J86" si="20">ROUND(I78*D78,2)</f>
        <v>30705.360000000001</v>
      </c>
      <c r="K78" s="60">
        <f t="shared" si="16"/>
        <v>0</v>
      </c>
      <c r="L78" s="60">
        <f t="shared" si="17"/>
        <v>30705.360000000001</v>
      </c>
      <c r="M78" s="60">
        <f t="shared" si="18"/>
        <v>30705.360000000001</v>
      </c>
      <c r="N78" s="60">
        <f t="shared" si="19"/>
        <v>0</v>
      </c>
      <c r="O78" s="61">
        <f t="shared" ref="O78:O89" si="21">M78/J78</f>
        <v>1</v>
      </c>
    </row>
    <row r="79" ht="20.699999999999999" customHeight="1">
      <c r="A79" s="64" t="s">
        <v>168</v>
      </c>
      <c r="B79" s="103" t="s">
        <v>169</v>
      </c>
      <c r="C79" s="66" t="s">
        <v>155</v>
      </c>
      <c r="D79" s="84">
        <v>4</v>
      </c>
      <c r="E79" s="58">
        <v>0</v>
      </c>
      <c r="F79" s="57">
        <v>4</v>
      </c>
      <c r="G79" s="60">
        <f t="shared" si="14"/>
        <v>4</v>
      </c>
      <c r="H79" s="60">
        <f t="shared" si="15"/>
        <v>0</v>
      </c>
      <c r="I79" s="84">
        <v>1347.3599999999999</v>
      </c>
      <c r="J79" s="59">
        <f t="shared" si="20"/>
        <v>5389.4399999999996</v>
      </c>
      <c r="K79" s="60">
        <f t="shared" si="16"/>
        <v>0</v>
      </c>
      <c r="L79" s="60">
        <f t="shared" si="17"/>
        <v>5389.4399999999996</v>
      </c>
      <c r="M79" s="60">
        <f t="shared" si="18"/>
        <v>5389.4399999999996</v>
      </c>
      <c r="N79" s="60">
        <f t="shared" si="19"/>
        <v>0</v>
      </c>
      <c r="O79" s="61">
        <f t="shared" si="21"/>
        <v>1</v>
      </c>
    </row>
    <row r="80" ht="20.699999999999999" customHeight="1">
      <c r="A80" s="64" t="s">
        <v>170</v>
      </c>
      <c r="B80" s="103" t="s">
        <v>171</v>
      </c>
      <c r="C80" s="66" t="s">
        <v>155</v>
      </c>
      <c r="D80" s="84">
        <v>2</v>
      </c>
      <c r="E80" s="58">
        <v>0</v>
      </c>
      <c r="F80" s="57">
        <v>2</v>
      </c>
      <c r="G80" s="60">
        <f t="shared" si="14"/>
        <v>2</v>
      </c>
      <c r="H80" s="60">
        <f t="shared" si="15"/>
        <v>0</v>
      </c>
      <c r="I80" s="84">
        <v>1085.4000000000001</v>
      </c>
      <c r="J80" s="59">
        <f t="shared" si="20"/>
        <v>2170.8000000000002</v>
      </c>
      <c r="K80" s="60">
        <f t="shared" si="16"/>
        <v>0</v>
      </c>
      <c r="L80" s="60">
        <f t="shared" si="17"/>
        <v>2170.8000000000002</v>
      </c>
      <c r="M80" s="60">
        <f t="shared" si="18"/>
        <v>2170.8000000000002</v>
      </c>
      <c r="N80" s="60">
        <f t="shared" si="19"/>
        <v>0</v>
      </c>
      <c r="O80" s="61">
        <f t="shared" si="21"/>
        <v>1</v>
      </c>
    </row>
    <row r="81" ht="20.699999999999999" customHeight="1">
      <c r="A81" s="64" t="s">
        <v>172</v>
      </c>
      <c r="B81" s="103" t="s">
        <v>173</v>
      </c>
      <c r="C81" s="66" t="s">
        <v>155</v>
      </c>
      <c r="D81" s="84">
        <v>3</v>
      </c>
      <c r="E81" s="58">
        <v>0</v>
      </c>
      <c r="F81" s="57">
        <v>3</v>
      </c>
      <c r="G81" s="60">
        <f t="shared" si="14"/>
        <v>3</v>
      </c>
      <c r="H81" s="60">
        <f t="shared" si="15"/>
        <v>0</v>
      </c>
      <c r="I81" s="84">
        <v>6079.9200000000001</v>
      </c>
      <c r="J81" s="59">
        <f t="shared" si="20"/>
        <v>18239.759999999998</v>
      </c>
      <c r="K81" s="60">
        <f t="shared" si="16"/>
        <v>0</v>
      </c>
      <c r="L81" s="60">
        <f t="shared" si="17"/>
        <v>18239.759999999998</v>
      </c>
      <c r="M81" s="60">
        <f t="shared" si="18"/>
        <v>18239.759999999998</v>
      </c>
      <c r="N81" s="60">
        <f t="shared" si="19"/>
        <v>0</v>
      </c>
      <c r="O81" s="61">
        <f t="shared" si="21"/>
        <v>1</v>
      </c>
    </row>
    <row r="82" ht="20.699999999999999" customHeight="1">
      <c r="A82" s="64" t="s">
        <v>174</v>
      </c>
      <c r="B82" s="103" t="s">
        <v>175</v>
      </c>
      <c r="C82" s="66" t="s">
        <v>155</v>
      </c>
      <c r="D82" s="84">
        <v>3</v>
      </c>
      <c r="E82" s="58">
        <v>0</v>
      </c>
      <c r="F82" s="57">
        <v>3</v>
      </c>
      <c r="G82" s="60">
        <f t="shared" si="14"/>
        <v>3</v>
      </c>
      <c r="H82" s="60">
        <f t="shared" si="15"/>
        <v>0</v>
      </c>
      <c r="I82" s="84">
        <v>51.520000000000003</v>
      </c>
      <c r="J82" s="59">
        <f t="shared" si="20"/>
        <v>154.56</v>
      </c>
      <c r="K82" s="60">
        <f t="shared" si="16"/>
        <v>0</v>
      </c>
      <c r="L82" s="60">
        <f t="shared" si="17"/>
        <v>154.56</v>
      </c>
      <c r="M82" s="60">
        <f t="shared" si="18"/>
        <v>154.56</v>
      </c>
      <c r="N82" s="60">
        <f t="shared" si="19"/>
        <v>0</v>
      </c>
      <c r="O82" s="61">
        <f t="shared" si="21"/>
        <v>1</v>
      </c>
    </row>
    <row r="83" ht="20.699999999999999" customHeight="1">
      <c r="A83" s="64" t="s">
        <v>176</v>
      </c>
      <c r="B83" s="103" t="s">
        <v>177</v>
      </c>
      <c r="C83" s="66" t="s">
        <v>155</v>
      </c>
      <c r="D83" s="84">
        <v>6</v>
      </c>
      <c r="E83" s="58">
        <v>0</v>
      </c>
      <c r="F83" s="57">
        <v>6</v>
      </c>
      <c r="G83" s="60">
        <f t="shared" si="14"/>
        <v>6</v>
      </c>
      <c r="H83" s="60">
        <f t="shared" si="15"/>
        <v>0</v>
      </c>
      <c r="I83" s="84">
        <v>11.07</v>
      </c>
      <c r="J83" s="59">
        <f t="shared" si="20"/>
        <v>66.420000000000002</v>
      </c>
      <c r="K83" s="60">
        <f t="shared" si="16"/>
        <v>0</v>
      </c>
      <c r="L83" s="60">
        <f t="shared" si="17"/>
        <v>66.420000000000002</v>
      </c>
      <c r="M83" s="60">
        <f t="shared" si="18"/>
        <v>66.420000000000002</v>
      </c>
      <c r="N83" s="60">
        <f t="shared" si="19"/>
        <v>0</v>
      </c>
      <c r="O83" s="61">
        <f t="shared" si="21"/>
        <v>1</v>
      </c>
    </row>
    <row r="84" ht="20.699999999999999" customHeight="1">
      <c r="A84" s="64" t="s">
        <v>178</v>
      </c>
      <c r="B84" s="103" t="s">
        <v>179</v>
      </c>
      <c r="C84" s="66" t="s">
        <v>155</v>
      </c>
      <c r="D84" s="84">
        <v>1</v>
      </c>
      <c r="E84" s="58">
        <v>0</v>
      </c>
      <c r="F84" s="57">
        <v>1</v>
      </c>
      <c r="G84" s="60">
        <f t="shared" si="14"/>
        <v>1</v>
      </c>
      <c r="H84" s="60">
        <f t="shared" si="15"/>
        <v>0</v>
      </c>
      <c r="I84" s="84">
        <v>3328.0799999999999</v>
      </c>
      <c r="J84" s="59">
        <f t="shared" si="20"/>
        <v>3328.0799999999999</v>
      </c>
      <c r="K84" s="60">
        <f t="shared" si="16"/>
        <v>0</v>
      </c>
      <c r="L84" s="60">
        <f t="shared" si="17"/>
        <v>3328.0799999999999</v>
      </c>
      <c r="M84" s="60">
        <f t="shared" si="18"/>
        <v>3328.0799999999999</v>
      </c>
      <c r="N84" s="60">
        <f t="shared" si="19"/>
        <v>0</v>
      </c>
      <c r="O84" s="61">
        <f t="shared" si="21"/>
        <v>1</v>
      </c>
    </row>
    <row r="85" ht="20.699999999999999" customHeight="1">
      <c r="A85" s="41" t="s">
        <v>180</v>
      </c>
      <c r="B85" s="42" t="s">
        <v>68</v>
      </c>
      <c r="C85" s="43"/>
      <c r="D85" s="44" t="s">
        <v>24</v>
      </c>
      <c r="E85" s="45"/>
      <c r="F85" s="46"/>
      <c r="G85" s="45"/>
      <c r="H85" s="45"/>
      <c r="I85" s="47" t="s">
        <v>24</v>
      </c>
      <c r="J85" s="44"/>
      <c r="K85" s="44"/>
      <c r="L85" s="44"/>
      <c r="M85" s="44"/>
      <c r="N85" s="44"/>
      <c r="O85" s="48"/>
    </row>
    <row r="86" ht="20.699999999999999" customHeight="1">
      <c r="A86" s="104" t="s">
        <v>181</v>
      </c>
      <c r="B86" s="105" t="s">
        <v>182</v>
      </c>
      <c r="C86" s="106" t="s">
        <v>155</v>
      </c>
      <c r="D86" s="107">
        <v>100</v>
      </c>
      <c r="E86" s="108">
        <v>0</v>
      </c>
      <c r="F86" s="57">
        <v>100</v>
      </c>
      <c r="G86" s="109">
        <f t="shared" si="14"/>
        <v>100</v>
      </c>
      <c r="H86" s="109">
        <f t="shared" si="15"/>
        <v>0</v>
      </c>
      <c r="I86" s="107">
        <v>1548.8599999999999</v>
      </c>
      <c r="J86" s="110">
        <f t="shared" si="20"/>
        <v>154886</v>
      </c>
      <c r="K86" s="111">
        <f t="shared" si="16"/>
        <v>0</v>
      </c>
      <c r="L86" s="111">
        <f t="shared" si="17"/>
        <v>154886</v>
      </c>
      <c r="M86" s="111">
        <f t="shared" si="18"/>
        <v>154886</v>
      </c>
      <c r="N86" s="111">
        <f t="shared" si="19"/>
        <v>0</v>
      </c>
      <c r="O86" s="112">
        <f t="shared" si="21"/>
        <v>1</v>
      </c>
    </row>
    <row r="87" ht="39" customHeight="1">
      <c r="A87" s="113" t="s">
        <v>183</v>
      </c>
      <c r="B87" s="113"/>
      <c r="C87" s="113"/>
      <c r="D87" s="113"/>
      <c r="E87" s="113"/>
      <c r="F87" s="113"/>
      <c r="G87" s="113"/>
      <c r="H87" s="113"/>
      <c r="I87" s="113"/>
      <c r="J87" s="114">
        <f>SUM(J6:J57)</f>
        <v>540469.33999999997</v>
      </c>
      <c r="K87" s="114">
        <f>SUM(K6:K57)</f>
        <v>0</v>
      </c>
      <c r="L87" s="114">
        <f>SUM(L6:L57)</f>
        <v>147710.22</v>
      </c>
      <c r="M87" s="114">
        <f>SUM(M6:M57)</f>
        <v>147710.22</v>
      </c>
      <c r="N87" s="114">
        <f>SUM(N6:N57)</f>
        <v>392759.12</v>
      </c>
      <c r="O87" s="115">
        <f t="shared" si="21"/>
        <v>0.27329990633696261</v>
      </c>
    </row>
    <row r="88" ht="39" customHeight="1">
      <c r="A88" s="113" t="s">
        <v>184</v>
      </c>
      <c r="B88" s="113"/>
      <c r="C88" s="113"/>
      <c r="D88" s="113"/>
      <c r="E88" s="113"/>
      <c r="F88" s="113"/>
      <c r="G88" s="113"/>
      <c r="H88" s="113"/>
      <c r="I88" s="113"/>
      <c r="J88" s="114">
        <f>SUM(J58:J86)</f>
        <v>972921.30999999994</v>
      </c>
      <c r="K88" s="114">
        <f>SUM(K58:K86)</f>
        <v>0</v>
      </c>
      <c r="L88" s="114">
        <f>SUM(L58:L86)</f>
        <v>972921.30999999994</v>
      </c>
      <c r="M88" s="114">
        <f>SUM(M58:M86)</f>
        <v>972921.30999999994</v>
      </c>
      <c r="N88" s="114">
        <f>SUM(N58:N86)</f>
        <v>0</v>
      </c>
      <c r="O88" s="115">
        <f t="shared" si="21"/>
        <v>1</v>
      </c>
    </row>
    <row r="89" ht="39" customHeight="1">
      <c r="A89" s="113" t="s">
        <v>185</v>
      </c>
      <c r="B89" s="113"/>
      <c r="C89" s="113"/>
      <c r="D89" s="113"/>
      <c r="E89" s="113"/>
      <c r="F89" s="113"/>
      <c r="G89" s="113"/>
      <c r="H89" s="113"/>
      <c r="I89" s="113"/>
      <c r="J89" s="114">
        <f>J87+J88</f>
        <v>1513390.6499999999</v>
      </c>
      <c r="K89" s="114">
        <f>K87+K88</f>
        <v>0</v>
      </c>
      <c r="L89" s="114">
        <f>L87+L88</f>
        <v>1120631.53</v>
      </c>
      <c r="M89" s="114">
        <f>M87+M88</f>
        <v>1120631.53</v>
      </c>
      <c r="N89" s="114">
        <f>N87+N88</f>
        <v>392759.12</v>
      </c>
      <c r="O89" s="115">
        <f t="shared" si="21"/>
        <v>0.74047737112687995</v>
      </c>
      <c r="P89" s="1">
        <v>176</v>
      </c>
      <c r="Q89" s="1">
        <v>1513390.6499999999</v>
      </c>
    </row>
    <row r="90" ht="20.699999999999999" customHeight="1">
      <c r="P90" s="1" t="s">
        <v>186</v>
      </c>
      <c r="Q90" s="1">
        <v>1085812.3400000001</v>
      </c>
    </row>
    <row r="92" ht="20.699999999999999" customHeight="1">
      <c r="P92" s="1">
        <f>P89*Q90</f>
        <v>191102971.84</v>
      </c>
      <c r="Q92" s="1">
        <f>P92/Q89</f>
        <v>126.27471422530594</v>
      </c>
    </row>
  </sheetData>
  <sheetProtection autoFilter="1" deleteColumns="1" deleteRows="1" formatCells="1" formatColumns="1" formatRows="1" insertColumns="1" insertHyperlinks="1" insertRows="1" pivotTables="1" selectLockedCells="1" selectUnlockedCells="1" sheet="0" sort="1"/>
  <autoFilter ref="A5:O28"/>
  <mergeCells count="11">
    <mergeCell ref="A1:C3"/>
    <mergeCell ref="D1:H2"/>
    <mergeCell ref="K1:M1"/>
    <mergeCell ref="N1:O3"/>
    <mergeCell ref="E3:H3"/>
    <mergeCell ref="D4:H4"/>
    <mergeCell ref="J4:N4"/>
    <mergeCell ref="O4:O5"/>
    <mergeCell ref="A87:I87"/>
    <mergeCell ref="A88:I88"/>
    <mergeCell ref="A89:I89"/>
  </mergeCells>
  <printOptions headings="0" gridLines="0"/>
  <pageMargins left="0.39370078740157477" right="0.39370078740157477" top="0.39370078740157477" bottom="0.74803149606299213" header="0.51181102362204722" footer="0.19685039370078738"/>
  <pageSetup paperSize="9" scale="38" firstPageNumber="0" fitToWidth="1" fitToHeight="1" pageOrder="downThenOver" orientation="landscape" usePrinterDefaults="1" blackAndWhite="0" draft="0" cellComments="none" useFirstPageNumber="0" errors="displayed" horizontalDpi="600" verticalDpi="600" copies="1"/>
  <headerFooter alignWithMargins="0">
    <oddFooter>&amp;L&amp;"Times New Roman,Normal"______________________
Thácio Danylo de Oliveira Santos
CREA-SE - 2717881123
INOVE CONSTRUÇÕES E LOCAÇÕES&amp;C&amp;"Times New Roman,Normal"Página &amp;P de &amp;N&amp;R&amp;"Times New Roman,Normal"DESO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98" operator="lessThan" stopIfTrue="1" id="{00320099-0068-4CCE-A192-00F000C8009A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G14:H15 G16:G24</xm:sqref>
        </x14:conditionalFormatting>
        <x14:conditionalFormatting xmlns:xm="http://schemas.microsoft.com/office/excel/2006/main">
          <x14:cfRule type="cellIs" priority="296" operator="lessThan" stopIfTrue="1" id="{004B0041-0004-4DB7-AB9E-00A300CF0057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J26:K26 K27:K29</xm:sqref>
        </x14:conditionalFormatting>
        <x14:conditionalFormatting xmlns:xm="http://schemas.microsoft.com/office/excel/2006/main">
          <x14:cfRule type="cellIs" priority="295" operator="lessThan" stopIfTrue="1" id="{00470004-00AD-4922-87E0-00EB0050005C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O26</xm:sqref>
        </x14:conditionalFormatting>
        <x14:conditionalFormatting xmlns:xm="http://schemas.microsoft.com/office/excel/2006/main">
          <x14:cfRule type="cellIs" priority="293" operator="lessThan" stopIfTrue="1" id="{00C6002C-0076-418A-A905-00B9007C001A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G8:H9 H14:H24 H26:H29</xm:sqref>
        </x14:conditionalFormatting>
        <x14:conditionalFormatting xmlns:xm="http://schemas.microsoft.com/office/excel/2006/main">
          <x14:cfRule type="cellIs" priority="291" operator="lessThan" stopIfTrue="1" id="{002A0019-0014-46DB-AD3C-00D200E50034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K8:N9 K11:N11 K14:N24 L26:N29</xm:sqref>
        </x14:conditionalFormatting>
        <x14:conditionalFormatting xmlns:xm="http://schemas.microsoft.com/office/excel/2006/main">
          <x14:cfRule type="cellIs" priority="290" operator="lessThan" stopIfTrue="1" id="{001A00BF-0060-42FA-B4BC-004F00040004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G11:H11 F26:H26 G27:H28</xm:sqref>
        </x14:conditionalFormatting>
        <x14:conditionalFormatting xmlns:xm="http://schemas.microsoft.com/office/excel/2006/main">
          <x14:cfRule type="cellIs" priority="288" operator="lessThan" stopIfTrue="1" id="{00000024-00D9-463A-883C-001D00B30014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H8:I9 K8:N9 H11:I11 K11:N11 H14:I24 K14:N24 H26:O26 H27:I28 K27:N29</xm:sqref>
        </x14:conditionalFormatting>
        <x14:conditionalFormatting xmlns:xm="http://schemas.microsoft.com/office/excel/2006/main">
          <x14:cfRule type="cellIs" priority="280" operator="lessThan" stopIfTrue="1" id="{008B00E3-0020-43E8-8F7A-007D00B400A6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J30:O30</xm:sqref>
        </x14:conditionalFormatting>
        <x14:conditionalFormatting xmlns:xm="http://schemas.microsoft.com/office/excel/2006/main">
          <x14:cfRule type="cellIs" priority="279" operator="lessThan" stopIfTrue="1" id="{002D00AB-007A-4EC0-97B6-00850028002D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F30:H30</xm:sqref>
        </x14:conditionalFormatting>
        <x14:conditionalFormatting xmlns:xm="http://schemas.microsoft.com/office/excel/2006/main">
          <x14:cfRule type="cellIs" priority="277" operator="lessThan" stopIfTrue="1" id="{009E00C1-0051-4576-AA33-009D001800D1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H30:O30</xm:sqref>
        </x14:conditionalFormatting>
        <x14:conditionalFormatting xmlns:xm="http://schemas.microsoft.com/office/excel/2006/main">
          <x14:cfRule type="cellIs" priority="269" operator="lessThan" stopIfTrue="1" id="{00570079-00B3-4F2E-B2BB-000300F000EF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J35:O35</xm:sqref>
        </x14:conditionalFormatting>
        <x14:conditionalFormatting xmlns:xm="http://schemas.microsoft.com/office/excel/2006/main">
          <x14:cfRule type="cellIs" priority="268" operator="lessThan" stopIfTrue="1" id="{001800C1-00D1-4804-B61C-004700FE0097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F35:H35</xm:sqref>
        </x14:conditionalFormatting>
        <x14:conditionalFormatting xmlns:xm="http://schemas.microsoft.com/office/excel/2006/main">
          <x14:cfRule type="cellIs" priority="266" operator="lessThan" stopIfTrue="1" id="{00630097-0081-4D85-98A4-00D000F8000C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H35:O35</xm:sqref>
        </x14:conditionalFormatting>
        <x14:conditionalFormatting xmlns:xm="http://schemas.microsoft.com/office/excel/2006/main">
          <x14:cfRule type="cellIs" priority="258" operator="lessThan" stopIfTrue="1" id="{00FE008E-00BD-4B33-B4A9-005600730047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J39:O39</xm:sqref>
        </x14:conditionalFormatting>
        <x14:conditionalFormatting xmlns:xm="http://schemas.microsoft.com/office/excel/2006/main">
          <x14:cfRule type="cellIs" priority="257" operator="lessThan" stopIfTrue="1" id="{0075004D-0022-4705-8103-0066006D0074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F39:H39</xm:sqref>
        </x14:conditionalFormatting>
        <x14:conditionalFormatting xmlns:xm="http://schemas.microsoft.com/office/excel/2006/main">
          <x14:cfRule type="cellIs" priority="255" operator="lessThan" stopIfTrue="1" id="{0096000F-0072-4DE5-878F-00E100C40073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H39:O39</xm:sqref>
        </x14:conditionalFormatting>
        <x14:conditionalFormatting xmlns:xm="http://schemas.microsoft.com/office/excel/2006/main">
          <x14:cfRule type="cellIs" priority="247" operator="lessThan" stopIfTrue="1" id="{00F30024-0013-4030-ABAF-007C00BC0059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J41:O41</xm:sqref>
        </x14:conditionalFormatting>
        <x14:conditionalFormatting xmlns:xm="http://schemas.microsoft.com/office/excel/2006/main">
          <x14:cfRule type="cellIs" priority="246" operator="lessThan" stopIfTrue="1" id="{0063006F-008E-4E3A-80C5-0042007D00ED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F41:H41</xm:sqref>
        </x14:conditionalFormatting>
        <x14:conditionalFormatting xmlns:xm="http://schemas.microsoft.com/office/excel/2006/main">
          <x14:cfRule type="cellIs" priority="244" operator="lessThan" stopIfTrue="1" id="{008200E6-0010-44C7-B0BD-000D0093002C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H41:O41</xm:sqref>
        </x14:conditionalFormatting>
        <x14:conditionalFormatting xmlns:xm="http://schemas.microsoft.com/office/excel/2006/main">
          <x14:cfRule type="cellIs" priority="236" operator="lessThan" stopIfTrue="1" id="{002C0016-00EC-4993-B27F-0011006D00C5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J45:O45</xm:sqref>
        </x14:conditionalFormatting>
        <x14:conditionalFormatting xmlns:xm="http://schemas.microsoft.com/office/excel/2006/main">
          <x14:cfRule type="cellIs" priority="235" operator="lessThan" stopIfTrue="1" id="{0006009C-0017-47CB-9081-005100DE009D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F45:H45</xm:sqref>
        </x14:conditionalFormatting>
        <x14:conditionalFormatting xmlns:xm="http://schemas.microsoft.com/office/excel/2006/main">
          <x14:cfRule type="cellIs" priority="233" operator="lessThan" stopIfTrue="1" id="{00F500AC-00AA-4C92-BF32-0028009F004B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H45:O45</xm:sqref>
        </x14:conditionalFormatting>
        <x14:conditionalFormatting xmlns:xm="http://schemas.microsoft.com/office/excel/2006/main">
          <x14:cfRule type="cellIs" priority="225" operator="lessThan" stopIfTrue="1" id="{00A5008D-0064-437D-838F-00C200CA009D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J49:O49</xm:sqref>
        </x14:conditionalFormatting>
        <x14:conditionalFormatting xmlns:xm="http://schemas.microsoft.com/office/excel/2006/main">
          <x14:cfRule type="cellIs" priority="224" operator="lessThan" stopIfTrue="1" id="{0003001B-0025-4317-A994-00A000610012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F49:H49</xm:sqref>
        </x14:conditionalFormatting>
        <x14:conditionalFormatting xmlns:xm="http://schemas.microsoft.com/office/excel/2006/main">
          <x14:cfRule type="cellIs" priority="222" operator="lessThan" stopIfTrue="1" id="{00C30045-0074-495D-8AC0-001700C5005E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H49:O49</xm:sqref>
        </x14:conditionalFormatting>
        <x14:conditionalFormatting xmlns:xm="http://schemas.microsoft.com/office/excel/2006/main">
          <x14:cfRule type="cellIs" priority="220" operator="lessThan" stopIfTrue="1" id="{00DB008D-00FB-4843-A498-00D1003F00EA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G29</xm:sqref>
        </x14:conditionalFormatting>
        <x14:conditionalFormatting xmlns:xm="http://schemas.microsoft.com/office/excel/2006/main">
          <x14:cfRule type="cellIs" priority="214" operator="lessThan" stopIfTrue="1" id="{0006008A-0006-422E-BF23-004B007B0051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G31:H34</xm:sqref>
        </x14:conditionalFormatting>
        <x14:conditionalFormatting xmlns:xm="http://schemas.microsoft.com/office/excel/2006/main">
          <x14:cfRule type="cellIs" priority="212" operator="lessThan" stopIfTrue="1" id="{00420069-0007-4678-A372-0056000700E4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H26:H34</xm:sqref>
        </x14:conditionalFormatting>
        <x14:conditionalFormatting xmlns:xm="http://schemas.microsoft.com/office/excel/2006/main">
          <x14:cfRule type="cellIs" priority="206" operator="lessThan" stopIfTrue="1" id="{00530068-0014-4DEF-A213-009600D90027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G36:H38</xm:sqref>
        </x14:conditionalFormatting>
        <x14:conditionalFormatting xmlns:xm="http://schemas.microsoft.com/office/excel/2006/main">
          <x14:cfRule type="cellIs" priority="204" operator="lessThan" stopIfTrue="1" id="{003E0059-0067-4756-A99A-000600C70051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H36:H38</xm:sqref>
        </x14:conditionalFormatting>
        <x14:conditionalFormatting xmlns:xm="http://schemas.microsoft.com/office/excel/2006/main">
          <x14:cfRule type="cellIs" priority="198" operator="lessThan" stopIfTrue="1" id="{00CE0025-00DD-43E2-AD22-0071000C00D0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G40:H40</xm:sqref>
        </x14:conditionalFormatting>
        <x14:conditionalFormatting xmlns:xm="http://schemas.microsoft.com/office/excel/2006/main">
          <x14:cfRule type="cellIs" priority="196" operator="lessThan" stopIfTrue="1" id="{00120047-0079-43BE-9AC6-00FA00C900C2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H40</xm:sqref>
        </x14:conditionalFormatting>
        <x14:conditionalFormatting xmlns:xm="http://schemas.microsoft.com/office/excel/2006/main">
          <x14:cfRule type="cellIs" priority="190" operator="lessThan" stopIfTrue="1" id="{00DD004C-00DE-4288-A226-00960082007D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G42:H44</xm:sqref>
        </x14:conditionalFormatting>
        <x14:conditionalFormatting xmlns:xm="http://schemas.microsoft.com/office/excel/2006/main">
          <x14:cfRule type="cellIs" priority="188" operator="lessThan" stopIfTrue="1" id="{0045005A-00D8-43D2-8AE7-008D009D0008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H42:H44</xm:sqref>
        </x14:conditionalFormatting>
        <x14:conditionalFormatting xmlns:xm="http://schemas.microsoft.com/office/excel/2006/main">
          <x14:cfRule type="cellIs" priority="182" operator="lessThan" stopIfTrue="1" id="{002500A6-00D3-4FA1-9B32-00FC00E700A0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G46:H48</xm:sqref>
        </x14:conditionalFormatting>
        <x14:conditionalFormatting xmlns:xm="http://schemas.microsoft.com/office/excel/2006/main">
          <x14:cfRule type="cellIs" priority="180" operator="lessThan" stopIfTrue="1" id="{009B00FC-0062-4EF1-8E33-0056000E0035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H46:H48</xm:sqref>
        </x14:conditionalFormatting>
        <x14:conditionalFormatting xmlns:xm="http://schemas.microsoft.com/office/excel/2006/main">
          <x14:cfRule type="cellIs" priority="174" operator="lessThan" stopIfTrue="1" id="{008A003B-00BA-4830-9A9C-00DE002800EA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G50:H51 G53:H53 G55:H57</xm:sqref>
        </x14:conditionalFormatting>
        <x14:conditionalFormatting xmlns:xm="http://schemas.microsoft.com/office/excel/2006/main">
          <x14:cfRule type="cellIs" priority="164" operator="lessThan" stopIfTrue="1" id="{001900D6-0035-4BBF-8921-002E002B0098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J52:O52</xm:sqref>
        </x14:conditionalFormatting>
        <x14:conditionalFormatting xmlns:xm="http://schemas.microsoft.com/office/excel/2006/main">
          <x14:cfRule type="cellIs" priority="163" operator="lessThan" stopIfTrue="1" id="{00320054-00CF-4074-9AFB-00B40072004B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F52:H52</xm:sqref>
        </x14:conditionalFormatting>
        <x14:conditionalFormatting xmlns:xm="http://schemas.microsoft.com/office/excel/2006/main">
          <x14:cfRule type="cellIs" priority="161" operator="lessThan" stopIfTrue="1" id="{000400D1-00AC-401A-8066-0030003F00C4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H52:O52</xm:sqref>
        </x14:conditionalFormatting>
        <x14:conditionalFormatting xmlns:xm="http://schemas.microsoft.com/office/excel/2006/main">
          <x14:cfRule type="cellIs" priority="153" operator="lessThan" stopIfTrue="1" id="{0082007B-0090-43EF-9F22-0037003300F5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J54:O54</xm:sqref>
        </x14:conditionalFormatting>
        <x14:conditionalFormatting xmlns:xm="http://schemas.microsoft.com/office/excel/2006/main">
          <x14:cfRule type="cellIs" priority="152" operator="lessThan" stopIfTrue="1" id="{00E10016-0066-4125-A8F4-00B300D70088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F54:H54</xm:sqref>
        </x14:conditionalFormatting>
        <x14:conditionalFormatting xmlns:xm="http://schemas.microsoft.com/office/excel/2006/main">
          <x14:cfRule type="cellIs" priority="151" operator="lessThan" stopIfTrue="1" id="{001E0079-00BA-4562-8226-006100170059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H50:H57</xm:sqref>
        </x14:conditionalFormatting>
        <x14:conditionalFormatting xmlns:xm="http://schemas.microsoft.com/office/excel/2006/main">
          <x14:cfRule type="cellIs" priority="150" operator="lessThan" stopIfTrue="1" id="{0076000E-003E-4341-B803-005100C200F7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H54:O54</xm:sqref>
        </x14:conditionalFormatting>
        <x14:conditionalFormatting xmlns:xm="http://schemas.microsoft.com/office/excel/2006/main">
          <x14:cfRule type="cellIs" priority="146" operator="lessThan" stopIfTrue="1" id="{00EC0055-0048-4ECE-875D-0069000B0027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K31:N34</xm:sqref>
        </x14:conditionalFormatting>
        <x14:conditionalFormatting xmlns:xm="http://schemas.microsoft.com/office/excel/2006/main">
          <x14:cfRule type="cellIs" priority="145" operator="lessThan" stopIfTrue="1" id="{00C60062-0052-4A0D-B307-00E2000B0060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K31:N34</xm:sqref>
        </x14:conditionalFormatting>
        <x14:conditionalFormatting xmlns:xm="http://schemas.microsoft.com/office/excel/2006/main">
          <x14:cfRule type="cellIs" priority="142" operator="lessThan" stopIfTrue="1" id="{0010005B-007A-4174-AA5A-00CA003D0050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K36:N38</xm:sqref>
        </x14:conditionalFormatting>
        <x14:conditionalFormatting xmlns:xm="http://schemas.microsoft.com/office/excel/2006/main">
          <x14:cfRule type="cellIs" priority="141" operator="lessThan" stopIfTrue="1" id="{001800FB-0000-486C-BFB3-008100000056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K36:N38</xm:sqref>
        </x14:conditionalFormatting>
        <x14:conditionalFormatting xmlns:xm="http://schemas.microsoft.com/office/excel/2006/main">
          <x14:cfRule type="cellIs" priority="138" operator="lessThan" stopIfTrue="1" id="{00F00011-00CB-45D4-AEF5-003C00180006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K40:N40</xm:sqref>
        </x14:conditionalFormatting>
        <x14:conditionalFormatting xmlns:xm="http://schemas.microsoft.com/office/excel/2006/main">
          <x14:cfRule type="cellIs" priority="137" operator="lessThan" stopIfTrue="1" id="{00F00002-00E3-407E-B400-0085002E00A9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K40:N40</xm:sqref>
        </x14:conditionalFormatting>
        <x14:conditionalFormatting xmlns:xm="http://schemas.microsoft.com/office/excel/2006/main">
          <x14:cfRule type="cellIs" priority="134" operator="lessThan" stopIfTrue="1" id="{00310042-00F8-4BB1-B140-00B8004B00BA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K42:N44</xm:sqref>
        </x14:conditionalFormatting>
        <x14:conditionalFormatting xmlns:xm="http://schemas.microsoft.com/office/excel/2006/main">
          <x14:cfRule type="cellIs" priority="133" operator="lessThan" stopIfTrue="1" id="{001300DF-00DA-43A5-A620-00870061006A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K42:N44</xm:sqref>
        </x14:conditionalFormatting>
        <x14:conditionalFormatting xmlns:xm="http://schemas.microsoft.com/office/excel/2006/main">
          <x14:cfRule type="cellIs" priority="130" operator="lessThan" stopIfTrue="1" id="{00B800F7-00FF-4A0A-B593-007800C3001C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K46:N48</xm:sqref>
        </x14:conditionalFormatting>
        <x14:conditionalFormatting xmlns:xm="http://schemas.microsoft.com/office/excel/2006/main">
          <x14:cfRule type="cellIs" priority="129" operator="lessThan" stopIfTrue="1" id="{0086003D-0000-4281-BC89-006200A800EA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K46:N48</xm:sqref>
        </x14:conditionalFormatting>
        <x14:conditionalFormatting xmlns:xm="http://schemas.microsoft.com/office/excel/2006/main">
          <x14:cfRule type="cellIs" priority="126" operator="lessThan" stopIfTrue="1" id="{00A90078-001C-4F21-B880-00F300AB001E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K50:N51</xm:sqref>
        </x14:conditionalFormatting>
        <x14:conditionalFormatting xmlns:xm="http://schemas.microsoft.com/office/excel/2006/main">
          <x14:cfRule type="cellIs" priority="125" operator="lessThan" stopIfTrue="1" id="{008E0004-00B4-4CF3-BDF0-002D004E00BA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K50:N51</xm:sqref>
        </x14:conditionalFormatting>
        <x14:conditionalFormatting xmlns:xm="http://schemas.microsoft.com/office/excel/2006/main">
          <x14:cfRule type="cellIs" priority="122" operator="lessThan" stopIfTrue="1" id="{0069004F-00CD-4076-BEDE-00E4007200F1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K53:N53</xm:sqref>
        </x14:conditionalFormatting>
        <x14:conditionalFormatting xmlns:xm="http://schemas.microsoft.com/office/excel/2006/main">
          <x14:cfRule type="cellIs" priority="121" operator="lessThan" stopIfTrue="1" id="{00B1005C-0091-421D-A14B-004200E000AB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K53:N53</xm:sqref>
        </x14:conditionalFormatting>
        <x14:conditionalFormatting xmlns:xm="http://schemas.microsoft.com/office/excel/2006/main">
          <x14:cfRule type="cellIs" priority="118" operator="lessThan" stopIfTrue="1" id="{009F0044-00CF-4ACC-A5C0-004300C40005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K55:N57</xm:sqref>
        </x14:conditionalFormatting>
        <x14:conditionalFormatting xmlns:xm="http://schemas.microsoft.com/office/excel/2006/main">
          <x14:cfRule type="cellIs" priority="117" operator="lessThan" stopIfTrue="1" id="{00B200B0-0076-405F-9DCC-0039002D00CE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K55:N57</xm:sqref>
        </x14:conditionalFormatting>
        <x14:conditionalFormatting xmlns:xm="http://schemas.microsoft.com/office/excel/2006/main">
          <x14:cfRule type="cellIs" priority="109" operator="lessThan" stopIfTrue="1" id="{002E0060-001D-4222-B27E-0049008E000B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J60:O60</xm:sqref>
        </x14:conditionalFormatting>
        <x14:conditionalFormatting xmlns:xm="http://schemas.microsoft.com/office/excel/2006/main">
          <x14:cfRule type="cellIs" priority="108" operator="lessThan" stopIfTrue="1" id="{009800A7-007F-455A-BAEB-00EC00400075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F60:H60</xm:sqref>
        </x14:conditionalFormatting>
        <x14:conditionalFormatting xmlns:xm="http://schemas.microsoft.com/office/excel/2006/main">
          <x14:cfRule type="cellIs" priority="106" operator="lessThan" stopIfTrue="1" id="{003B00ED-00F7-41BB-A2AC-007000FE00F6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H60:O60</xm:sqref>
        </x14:conditionalFormatting>
        <x14:conditionalFormatting xmlns:xm="http://schemas.microsoft.com/office/excel/2006/main">
          <x14:cfRule type="cellIs" priority="98" operator="lessThan" stopIfTrue="1" id="{00A7002C-0008-4DEF-A05C-00740067002F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J62:O62</xm:sqref>
        </x14:conditionalFormatting>
        <x14:conditionalFormatting xmlns:xm="http://schemas.microsoft.com/office/excel/2006/main">
          <x14:cfRule type="cellIs" priority="97" operator="lessThan" stopIfTrue="1" id="{002D0073-00D8-4C16-BC1C-006F008000F4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F62:H62</xm:sqref>
        </x14:conditionalFormatting>
        <x14:conditionalFormatting xmlns:xm="http://schemas.microsoft.com/office/excel/2006/main">
          <x14:cfRule type="cellIs" priority="95" operator="lessThan" stopIfTrue="1" id="{00640066-00B0-4640-A613-002A002F00CE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H62:O62</xm:sqref>
        </x14:conditionalFormatting>
        <x14:conditionalFormatting xmlns:xm="http://schemas.microsoft.com/office/excel/2006/main">
          <x14:cfRule type="cellIs" priority="87" operator="lessThan" stopIfTrue="1" id="{00A700BC-007D-4AF5-9CE8-004100C10079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J68:O68</xm:sqref>
        </x14:conditionalFormatting>
        <x14:conditionalFormatting xmlns:xm="http://schemas.microsoft.com/office/excel/2006/main">
          <x14:cfRule type="cellIs" priority="86" operator="lessThan" stopIfTrue="1" id="{009400C0-0052-49AD-A446-00A600650064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F68:H68</xm:sqref>
        </x14:conditionalFormatting>
        <x14:conditionalFormatting xmlns:xm="http://schemas.microsoft.com/office/excel/2006/main">
          <x14:cfRule type="cellIs" priority="84" operator="lessThan" stopIfTrue="1" id="{008E00D0-00E4-4F59-8B61-001E00AF0034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H68:O68</xm:sqref>
        </x14:conditionalFormatting>
        <x14:conditionalFormatting xmlns:xm="http://schemas.microsoft.com/office/excel/2006/main">
          <x14:cfRule type="cellIs" priority="76" operator="lessThan" stopIfTrue="1" id="{003C00E1-000D-42D8-836A-00C200150041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J64:O64</xm:sqref>
        </x14:conditionalFormatting>
        <x14:conditionalFormatting xmlns:xm="http://schemas.microsoft.com/office/excel/2006/main">
          <x14:cfRule type="cellIs" priority="75" operator="lessThan" stopIfTrue="1" id="{000800F9-004A-4182-861E-007F00750016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F64:H64</xm:sqref>
        </x14:conditionalFormatting>
        <x14:conditionalFormatting xmlns:xm="http://schemas.microsoft.com/office/excel/2006/main">
          <x14:cfRule type="cellIs" priority="73" operator="lessThan" stopIfTrue="1" id="{00A100B3-003D-4BA1-8C34-0097008E00F5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H64:O64</xm:sqref>
        </x14:conditionalFormatting>
        <x14:conditionalFormatting xmlns:xm="http://schemas.microsoft.com/office/excel/2006/main">
          <x14:cfRule type="cellIs" priority="67" operator="lessThan" stopIfTrue="1" id="{007A00BF-002B-40F2-93F1-001E00820051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G61:H61</xm:sqref>
        </x14:conditionalFormatting>
        <x14:conditionalFormatting xmlns:xm="http://schemas.microsoft.com/office/excel/2006/main">
          <x14:cfRule type="cellIs" priority="65" operator="lessThan" stopIfTrue="1" id="{00490060-007E-4D29-B799-007D005B0053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H61</xm:sqref>
        </x14:conditionalFormatting>
        <x14:conditionalFormatting xmlns:xm="http://schemas.microsoft.com/office/excel/2006/main">
          <x14:cfRule type="cellIs" priority="59" operator="lessThan" stopIfTrue="1" id="{008900EC-0045-446B-93F5-00F200820056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G63:H63</xm:sqref>
        </x14:conditionalFormatting>
        <x14:conditionalFormatting xmlns:xm="http://schemas.microsoft.com/office/excel/2006/main">
          <x14:cfRule type="cellIs" priority="57" operator="lessThan" stopIfTrue="1" id="{00F8004F-00AF-4FD2-BECE-000E0049006B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H63</xm:sqref>
        </x14:conditionalFormatting>
        <x14:conditionalFormatting xmlns:xm="http://schemas.microsoft.com/office/excel/2006/main">
          <x14:cfRule type="cellIs" priority="51" operator="lessThan" stopIfTrue="1" id="{00190088-0094-49EC-8D7A-0036006300D5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G65:H67</xm:sqref>
        </x14:conditionalFormatting>
        <x14:conditionalFormatting xmlns:xm="http://schemas.microsoft.com/office/excel/2006/main">
          <x14:cfRule type="cellIs" priority="49" operator="lessThan" stopIfTrue="1" id="{00B2002A-00EC-4B3B-AB49-00230067008E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H65:H67</xm:sqref>
        </x14:conditionalFormatting>
        <x14:conditionalFormatting xmlns:xm="http://schemas.microsoft.com/office/excel/2006/main">
          <x14:cfRule type="cellIs" priority="43" operator="lessThan" stopIfTrue="1" id="{004F00DC-0055-46B7-8016-0062005100C0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G69:H70</xm:sqref>
        </x14:conditionalFormatting>
        <x14:conditionalFormatting xmlns:xm="http://schemas.microsoft.com/office/excel/2006/main">
          <x14:cfRule type="cellIs" priority="41" operator="lessThan" stopIfTrue="1" id="{00BE00DA-0091-4648-A6BD-00D50000004D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H69:H70</xm:sqref>
        </x14:conditionalFormatting>
        <x14:conditionalFormatting xmlns:xm="http://schemas.microsoft.com/office/excel/2006/main">
          <x14:cfRule type="cellIs" priority="35" operator="lessThan" stopIfTrue="1" id="{00920072-0006-474C-B39D-003000B90048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G72:H84</xm:sqref>
        </x14:conditionalFormatting>
        <x14:conditionalFormatting xmlns:xm="http://schemas.microsoft.com/office/excel/2006/main">
          <x14:cfRule type="cellIs" priority="33" operator="lessThan" stopIfTrue="1" id="{00A00088-003D-4717-8B1E-007C00A20079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H72:H84</xm:sqref>
        </x14:conditionalFormatting>
        <x14:conditionalFormatting xmlns:xm="http://schemas.microsoft.com/office/excel/2006/main">
          <x14:cfRule type="cellIs" priority="30" operator="lessThan" stopIfTrue="1" id="{00850013-0064-4F6E-8828-0097004800DD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K61:N61</xm:sqref>
        </x14:conditionalFormatting>
        <x14:conditionalFormatting xmlns:xm="http://schemas.microsoft.com/office/excel/2006/main">
          <x14:cfRule type="cellIs" priority="29" operator="lessThan" stopIfTrue="1" id="{001E009D-00CC-430B-B2A5-00B2001A0023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K61:N61</xm:sqref>
        </x14:conditionalFormatting>
        <x14:conditionalFormatting xmlns:xm="http://schemas.microsoft.com/office/excel/2006/main">
          <x14:cfRule type="cellIs" priority="26" operator="lessThan" stopIfTrue="1" id="{000E00C6-006B-4A1C-8607-00D200EB0030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K63:N63</xm:sqref>
        </x14:conditionalFormatting>
        <x14:conditionalFormatting xmlns:xm="http://schemas.microsoft.com/office/excel/2006/main">
          <x14:cfRule type="cellIs" priority="25" operator="lessThan" stopIfTrue="1" id="{003B00C2-005B-4EC4-87C4-004F0074009C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K63:N63</xm:sqref>
        </x14:conditionalFormatting>
        <x14:conditionalFormatting xmlns:xm="http://schemas.microsoft.com/office/excel/2006/main">
          <x14:cfRule type="cellIs" priority="22" operator="lessThan" stopIfTrue="1" id="{005100D7-0059-4999-ADD3-005800D00033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K65:N67</xm:sqref>
        </x14:conditionalFormatting>
        <x14:conditionalFormatting xmlns:xm="http://schemas.microsoft.com/office/excel/2006/main">
          <x14:cfRule type="cellIs" priority="21" operator="lessThan" stopIfTrue="1" id="{003E00E0-0046-4E24-9532-006E00FF0076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K65:N67</xm:sqref>
        </x14:conditionalFormatting>
        <x14:conditionalFormatting xmlns:xm="http://schemas.microsoft.com/office/excel/2006/main">
          <x14:cfRule type="cellIs" priority="18" operator="lessThan" stopIfTrue="1" id="{00B400CD-00AA-4764-885F-00E500630017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K69:N70</xm:sqref>
        </x14:conditionalFormatting>
        <x14:conditionalFormatting xmlns:xm="http://schemas.microsoft.com/office/excel/2006/main">
          <x14:cfRule type="cellIs" priority="17" operator="lessThan" stopIfTrue="1" id="{00AA0020-002C-444A-95E2-006600460080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K69:N70</xm:sqref>
        </x14:conditionalFormatting>
        <x14:conditionalFormatting xmlns:xm="http://schemas.microsoft.com/office/excel/2006/main">
          <x14:cfRule type="cellIs" priority="14" operator="lessThan" stopIfTrue="1" id="{00DB0071-001B-443E-B6C1-006F0052004C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K72:N84</xm:sqref>
        </x14:conditionalFormatting>
        <x14:conditionalFormatting xmlns:xm="http://schemas.microsoft.com/office/excel/2006/main">
          <x14:cfRule type="cellIs" priority="13" operator="lessThan" stopIfTrue="1" id="{004600EB-00E9-439A-8509-00D1001600CC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K72:N84</xm:sqref>
        </x14:conditionalFormatting>
        <x14:conditionalFormatting xmlns:xm="http://schemas.microsoft.com/office/excel/2006/main">
          <x14:cfRule type="cellIs" priority="7" operator="lessThan" stopIfTrue="1" id="{00AD00CC-00AB-482A-824C-003000880084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G86:H86</xm:sqref>
        </x14:conditionalFormatting>
        <x14:conditionalFormatting xmlns:xm="http://schemas.microsoft.com/office/excel/2006/main">
          <x14:cfRule type="cellIs" priority="5" operator="lessThan" stopIfTrue="1" id="{001600E9-009A-4DB2-AE1F-0087007E00AC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H86</xm:sqref>
        </x14:conditionalFormatting>
        <x14:conditionalFormatting xmlns:xm="http://schemas.microsoft.com/office/excel/2006/main">
          <x14:cfRule type="cellIs" priority="2" operator="lessThan" stopIfTrue="1" id="{004C0029-0094-4268-AC98-00A2003400B0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K86:N86</xm:sqref>
        </x14:conditionalFormatting>
        <x14:conditionalFormatting xmlns:xm="http://schemas.microsoft.com/office/excel/2006/main">
          <x14:cfRule type="cellIs" priority="1" operator="lessThan" stopIfTrue="1" id="{005F0005-009C-4375-BCD6-00A200C900B0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K86:N86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55" workbookViewId="0">
      <pane ySplit="5" topLeftCell="A6" activePane="bottomLeft" state="frozen"/>
      <selection activeCell="F8" activeCellId="0" sqref="F8:F86"/>
    </sheetView>
  </sheetViews>
  <sheetFormatPr defaultColWidth="10.09765625" defaultRowHeight="20.699999999999999" customHeight="1"/>
  <cols>
    <col customWidth="1" min="1" max="1" style="1" width="18.69921875"/>
    <col customWidth="1" min="2" max="2" style="1" width="88.19921875"/>
    <col min="3" max="3" style="2" width="10.09765625"/>
    <col customWidth="1" min="4" max="4" style="3" width="17.59765625"/>
    <col customWidth="1" min="5" max="5" style="1" width="17.59765625"/>
    <col customWidth="1" min="6" max="6" style="4" width="17.59765625"/>
    <col customWidth="1" min="7" max="8" style="1" width="17.59765625"/>
    <col customWidth="1" min="9" max="9" style="3" width="19.5"/>
    <col customWidth="1" min="10" max="14" style="1" width="17.59765625"/>
    <col customWidth="1" min="15" max="15" style="1" width="13.09765625"/>
    <col bestFit="1" customWidth="1" min="16" max="16" style="1" width="15.5"/>
    <col bestFit="1" customWidth="1" min="17" max="17" style="1" width="12.69921875"/>
    <col min="18" max="19" style="1" width="10.09765625"/>
    <col bestFit="1" customWidth="1" min="20" max="20" style="1" width="12.09765625"/>
    <col min="21" max="227" style="1" width="10.09765625"/>
  </cols>
  <sheetData>
    <row r="1" ht="54" customHeight="1">
      <c r="A1" s="5" t="s">
        <v>0</v>
      </c>
      <c r="B1" s="5"/>
      <c r="C1" s="5"/>
      <c r="D1" s="6" t="s">
        <v>1</v>
      </c>
      <c r="E1" s="6"/>
      <c r="F1" s="6"/>
      <c r="G1" s="6"/>
      <c r="H1" s="6"/>
      <c r="I1" s="7" t="s">
        <v>2</v>
      </c>
      <c r="J1" s="8" t="s">
        <v>3</v>
      </c>
      <c r="K1" s="9" t="s">
        <v>4</v>
      </c>
      <c r="L1" s="9"/>
      <c r="M1" s="9"/>
      <c r="N1" s="10">
        <v>2</v>
      </c>
      <c r="O1" s="10"/>
    </row>
    <row r="2" ht="20.699999999999999" customHeight="1">
      <c r="A2" s="5"/>
      <c r="B2" s="5"/>
      <c r="C2" s="5"/>
      <c r="D2" s="6"/>
      <c r="E2" s="11"/>
      <c r="F2" s="11"/>
      <c r="G2" s="11"/>
      <c r="H2" s="11"/>
      <c r="I2" s="12" t="s">
        <v>5</v>
      </c>
      <c r="J2" s="13">
        <v>46050</v>
      </c>
      <c r="K2" s="14"/>
      <c r="L2" s="13"/>
      <c r="M2" s="15"/>
      <c r="N2" s="10"/>
      <c r="O2" s="10"/>
    </row>
    <row r="3" ht="21.75" customHeight="1">
      <c r="A3" s="5"/>
      <c r="B3" s="5"/>
      <c r="C3" s="5"/>
      <c r="D3" s="16" t="s">
        <v>6</v>
      </c>
      <c r="E3" s="17" t="s">
        <v>187</v>
      </c>
      <c r="F3" s="18"/>
      <c r="G3" s="18"/>
      <c r="H3" s="19"/>
      <c r="I3" s="20" t="s">
        <v>8</v>
      </c>
      <c r="J3" s="13">
        <v>46056</v>
      </c>
      <c r="K3" s="21" t="s">
        <v>9</v>
      </c>
      <c r="L3" s="13">
        <f>J3+150</f>
        <v>46206</v>
      </c>
      <c r="M3" s="22"/>
      <c r="N3" s="10"/>
      <c r="O3" s="10"/>
      <c r="Q3" s="23"/>
    </row>
    <row r="4" ht="24.899999999999999" customHeight="1">
      <c r="A4" s="24" t="s">
        <v>10</v>
      </c>
      <c r="B4" s="24" t="s">
        <v>11</v>
      </c>
      <c r="C4" s="24" t="s">
        <v>12</v>
      </c>
      <c r="D4" s="25" t="s">
        <v>13</v>
      </c>
      <c r="E4" s="26"/>
      <c r="F4" s="26"/>
      <c r="G4" s="26"/>
      <c r="H4" s="26"/>
      <c r="I4" s="27"/>
      <c r="J4" s="28" t="s">
        <v>14</v>
      </c>
      <c r="K4" s="28"/>
      <c r="L4" s="28"/>
      <c r="M4" s="28"/>
      <c r="N4" s="28"/>
      <c r="O4" s="28" t="s">
        <v>15</v>
      </c>
    </row>
    <row r="5" ht="30.899999999999999" customHeight="1">
      <c r="A5" s="24"/>
      <c r="B5" s="24"/>
      <c r="C5" s="29"/>
      <c r="D5" s="30" t="s">
        <v>16</v>
      </c>
      <c r="E5" s="31" t="s">
        <v>17</v>
      </c>
      <c r="F5" s="31" t="s">
        <v>18</v>
      </c>
      <c r="G5" s="31" t="s">
        <v>19</v>
      </c>
      <c r="H5" s="31" t="s">
        <v>20</v>
      </c>
      <c r="I5" s="30" t="s">
        <v>21</v>
      </c>
      <c r="J5" s="31" t="s">
        <v>16</v>
      </c>
      <c r="K5" s="31" t="s">
        <v>17</v>
      </c>
      <c r="L5" s="31" t="s">
        <v>18</v>
      </c>
      <c r="M5" s="31" t="s">
        <v>19</v>
      </c>
      <c r="N5" s="31" t="s">
        <v>20</v>
      </c>
      <c r="O5" s="28"/>
    </row>
    <row r="6" s="32" customFormat="1" ht="17.399999999999999">
      <c r="A6" s="33" t="s">
        <v>22</v>
      </c>
      <c r="B6" s="34" t="s">
        <v>23</v>
      </c>
      <c r="C6" s="35"/>
      <c r="D6" s="36" t="s">
        <v>24</v>
      </c>
      <c r="E6" s="37"/>
      <c r="F6" s="38"/>
      <c r="G6" s="37"/>
      <c r="H6" s="37"/>
      <c r="I6" s="36"/>
      <c r="J6" s="36"/>
      <c r="K6" s="36"/>
      <c r="L6" s="36"/>
      <c r="M6" s="36"/>
      <c r="N6" s="36"/>
      <c r="O6" s="39"/>
      <c r="P6" s="32" t="s">
        <v>25</v>
      </c>
    </row>
    <row r="7" s="40" customFormat="1" ht="17.399999999999999">
      <c r="A7" s="41" t="s">
        <v>26</v>
      </c>
      <c r="B7" s="42" t="s">
        <v>27</v>
      </c>
      <c r="C7" s="43"/>
      <c r="D7" s="44" t="s">
        <v>24</v>
      </c>
      <c r="E7" s="45"/>
      <c r="F7" s="46"/>
      <c r="G7" s="45"/>
      <c r="H7" s="45"/>
      <c r="I7" s="47"/>
      <c r="J7" s="44"/>
      <c r="K7" s="44"/>
      <c r="L7" s="44"/>
      <c r="M7" s="44"/>
      <c r="N7" s="44"/>
      <c r="O7" s="48"/>
      <c r="T7" s="49"/>
      <c r="U7" s="50"/>
    </row>
    <row r="8" s="51" customFormat="1" ht="17.399999999999999">
      <c r="A8" s="52" t="s">
        <v>28</v>
      </c>
      <c r="B8" s="53" t="s">
        <v>29</v>
      </c>
      <c r="C8" s="54" t="s">
        <v>30</v>
      </c>
      <c r="D8" s="55">
        <v>176</v>
      </c>
      <c r="E8" s="56">
        <v>126.28</v>
      </c>
      <c r="F8" s="57">
        <v>36.960000000000001</v>
      </c>
      <c r="G8" s="56">
        <f t="shared" ref="G8:G34" si="22">ROUND(E8+F8,2)</f>
        <v>163.24000000000001</v>
      </c>
      <c r="H8" s="56">
        <f t="shared" ref="H8:H34" si="23">ROUND(D8-G8,2)</f>
        <v>12.76</v>
      </c>
      <c r="I8" s="58">
        <v>159.88</v>
      </c>
      <c r="J8" s="59">
        <f t="shared" ref="J8:J9" si="24">ROUND(I8*D8,2)</f>
        <v>28138.880000000001</v>
      </c>
      <c r="K8" s="60">
        <f t="shared" ref="K8:K9" si="25">ROUND(E8*I8,2)</f>
        <v>20189.650000000001</v>
      </c>
      <c r="L8" s="60">
        <f t="shared" ref="L8:L9" si="26">ROUND(F8*I8,2)</f>
        <v>5909.1599999999999</v>
      </c>
      <c r="M8" s="60">
        <f t="shared" ref="M8:M9" si="27">ROUND(G8*I8,2)</f>
        <v>26098.810000000001</v>
      </c>
      <c r="N8" s="60">
        <f t="shared" ref="N8:N9" si="28">ROUND(J8-M8,2)</f>
        <v>2040.0699999999999</v>
      </c>
      <c r="O8" s="61">
        <f t="shared" ref="O8:O9" si="29">M8/J8</f>
        <v>0.9274999573543794</v>
      </c>
      <c r="Q8" s="62"/>
      <c r="R8" s="62"/>
      <c r="T8" s="63"/>
      <c r="U8" s="50"/>
    </row>
    <row r="9" s="32" customFormat="1" ht="17.399999999999999">
      <c r="A9" s="64" t="s">
        <v>31</v>
      </c>
      <c r="B9" s="65" t="s">
        <v>32</v>
      </c>
      <c r="C9" s="66" t="s">
        <v>30</v>
      </c>
      <c r="D9" s="56">
        <v>176</v>
      </c>
      <c r="E9" s="56">
        <v>126.28</v>
      </c>
      <c r="F9" s="57">
        <v>36.960000000000001</v>
      </c>
      <c r="G9" s="56">
        <f t="shared" si="22"/>
        <v>163.24000000000001</v>
      </c>
      <c r="H9" s="56">
        <f t="shared" si="23"/>
        <v>12.76</v>
      </c>
      <c r="I9" s="58">
        <v>81.819999999999993</v>
      </c>
      <c r="J9" s="59">
        <f t="shared" si="24"/>
        <v>14400.32</v>
      </c>
      <c r="K9" s="60">
        <f t="shared" si="25"/>
        <v>10332.23</v>
      </c>
      <c r="L9" s="60">
        <f t="shared" si="26"/>
        <v>3024.0700000000002</v>
      </c>
      <c r="M9" s="60">
        <f t="shared" si="27"/>
        <v>13356.299999999999</v>
      </c>
      <c r="N9" s="60">
        <f t="shared" si="28"/>
        <v>1044.02</v>
      </c>
      <c r="O9" s="61">
        <f t="shared" si="29"/>
        <v>0.92750022221728401</v>
      </c>
      <c r="T9" s="67"/>
      <c r="U9" s="50"/>
    </row>
    <row r="10" s="32" customFormat="1" ht="17.399999999999999">
      <c r="A10" s="41" t="s">
        <v>33</v>
      </c>
      <c r="B10" s="42" t="s">
        <v>34</v>
      </c>
      <c r="C10" s="43"/>
      <c r="D10" s="44" t="s">
        <v>24</v>
      </c>
      <c r="E10" s="45"/>
      <c r="F10" s="46"/>
      <c r="G10" s="45"/>
      <c r="H10" s="45"/>
      <c r="I10" s="47" t="s">
        <v>24</v>
      </c>
      <c r="J10" s="44"/>
      <c r="K10" s="44"/>
      <c r="L10" s="44"/>
      <c r="M10" s="44"/>
      <c r="N10" s="44"/>
      <c r="O10" s="48"/>
      <c r="T10" s="67"/>
    </row>
    <row r="11" s="32" customFormat="1" ht="34.5">
      <c r="A11" s="64" t="s">
        <v>35</v>
      </c>
      <c r="B11" s="65" t="s">
        <v>36</v>
      </c>
      <c r="C11" s="66" t="s">
        <v>37</v>
      </c>
      <c r="D11" s="56">
        <v>176</v>
      </c>
      <c r="E11" s="56">
        <v>126.28</v>
      </c>
      <c r="F11" s="57">
        <v>36.960000000000001</v>
      </c>
      <c r="G11" s="56">
        <f t="shared" si="22"/>
        <v>163.24000000000001</v>
      </c>
      <c r="H11" s="56">
        <f t="shared" si="23"/>
        <v>12.76</v>
      </c>
      <c r="I11" s="58">
        <v>34.030000000000001</v>
      </c>
      <c r="J11" s="59">
        <f>ROUND(I11*D11,2)</f>
        <v>5989.2799999999997</v>
      </c>
      <c r="K11" s="60">
        <f t="shared" ref="K11:K74" si="30">ROUND(E11*I11,2)</f>
        <v>4297.3100000000004</v>
      </c>
      <c r="L11" s="60">
        <f t="shared" ref="L11:L74" si="31">ROUND(F11*I11,2)</f>
        <v>1257.75</v>
      </c>
      <c r="M11" s="60">
        <f t="shared" ref="M11:M74" si="32">ROUND(G11*I11,2)</f>
        <v>5555.0600000000004</v>
      </c>
      <c r="N11" s="60">
        <f t="shared" ref="N11:N74" si="33">ROUND(J11-M11,2)</f>
        <v>434.22000000000003</v>
      </c>
      <c r="O11" s="61">
        <f>M11/J11</f>
        <v>0.92750046750193693</v>
      </c>
      <c r="T11" s="67"/>
    </row>
    <row r="12" s="32" customFormat="1" ht="17.399999999999999">
      <c r="A12" s="68" t="s">
        <v>38</v>
      </c>
      <c r="B12" s="69" t="s">
        <v>39</v>
      </c>
      <c r="C12" s="70"/>
      <c r="D12" s="71" t="s">
        <v>24</v>
      </c>
      <c r="E12" s="72"/>
      <c r="F12" s="73"/>
      <c r="G12" s="72"/>
      <c r="H12" s="72"/>
      <c r="I12" s="71"/>
      <c r="J12" s="71"/>
      <c r="K12" s="71"/>
      <c r="L12" s="71"/>
      <c r="M12" s="71"/>
      <c r="N12" s="71"/>
      <c r="O12" s="74"/>
      <c r="T12" s="67"/>
    </row>
    <row r="13" s="32" customFormat="1" ht="17.399999999999999">
      <c r="A13" s="41" t="s">
        <v>40</v>
      </c>
      <c r="B13" s="42" t="s">
        <v>41</v>
      </c>
      <c r="C13" s="43"/>
      <c r="D13" s="44" t="s">
        <v>24</v>
      </c>
      <c r="E13" s="45"/>
      <c r="F13" s="46"/>
      <c r="G13" s="45"/>
      <c r="H13" s="45"/>
      <c r="I13" s="47"/>
      <c r="J13" s="44"/>
      <c r="K13" s="44"/>
      <c r="L13" s="44"/>
      <c r="M13" s="44"/>
      <c r="N13" s="44"/>
      <c r="O13" s="48"/>
      <c r="T13" s="67"/>
    </row>
    <row r="14" s="32" customFormat="1" ht="17.399999999999999">
      <c r="A14" s="64" t="s">
        <v>42</v>
      </c>
      <c r="B14" s="65" t="s">
        <v>43</v>
      </c>
      <c r="C14" s="66" t="s">
        <v>44</v>
      </c>
      <c r="D14" s="60">
        <v>250</v>
      </c>
      <c r="E14" s="60">
        <v>250</v>
      </c>
      <c r="F14" s="57">
        <v>0</v>
      </c>
      <c r="G14" s="60">
        <f t="shared" si="22"/>
        <v>250</v>
      </c>
      <c r="H14" s="60">
        <f t="shared" si="23"/>
        <v>0</v>
      </c>
      <c r="I14" s="58">
        <v>10.640000000000001</v>
      </c>
      <c r="J14" s="59">
        <f t="shared" ref="J14:J77" si="34">ROUND(I14*D14,2)</f>
        <v>2660</v>
      </c>
      <c r="K14" s="60">
        <f t="shared" si="30"/>
        <v>2660</v>
      </c>
      <c r="L14" s="60">
        <f t="shared" si="31"/>
        <v>0</v>
      </c>
      <c r="M14" s="60">
        <f t="shared" si="32"/>
        <v>2660</v>
      </c>
      <c r="N14" s="60">
        <f t="shared" si="33"/>
        <v>0</v>
      </c>
      <c r="O14" s="61">
        <f t="shared" ref="O14:O77" si="35">M14/J14</f>
        <v>1</v>
      </c>
      <c r="T14" s="67"/>
    </row>
    <row r="15" s="32" customFormat="1" ht="17.399999999999999">
      <c r="A15" s="64" t="s">
        <v>45</v>
      </c>
      <c r="B15" s="65" t="s">
        <v>46</v>
      </c>
      <c r="C15" s="66" t="s">
        <v>44</v>
      </c>
      <c r="D15" s="60">
        <v>120</v>
      </c>
      <c r="E15" s="60">
        <v>120</v>
      </c>
      <c r="F15" s="57">
        <v>0</v>
      </c>
      <c r="G15" s="60">
        <f t="shared" si="22"/>
        <v>120</v>
      </c>
      <c r="H15" s="60">
        <f t="shared" si="23"/>
        <v>0</v>
      </c>
      <c r="I15" s="75">
        <v>4.3799999999999999</v>
      </c>
      <c r="J15" s="59">
        <f t="shared" si="34"/>
        <v>525.60000000000002</v>
      </c>
      <c r="K15" s="60">
        <f t="shared" si="30"/>
        <v>525.60000000000002</v>
      </c>
      <c r="L15" s="60">
        <f t="shared" si="31"/>
        <v>0</v>
      </c>
      <c r="M15" s="60">
        <f t="shared" si="32"/>
        <v>525.60000000000002</v>
      </c>
      <c r="N15" s="60">
        <f t="shared" si="33"/>
        <v>0</v>
      </c>
      <c r="O15" s="61">
        <f t="shared" si="35"/>
        <v>1</v>
      </c>
      <c r="T15" s="67"/>
    </row>
    <row r="16" s="76" customFormat="1" ht="51.75">
      <c r="A16" s="77" t="s">
        <v>47</v>
      </c>
      <c r="B16" s="78" t="s">
        <v>48</v>
      </c>
      <c r="C16" s="79" t="s">
        <v>49</v>
      </c>
      <c r="D16" s="80">
        <v>474.94999999999999</v>
      </c>
      <c r="E16" s="81">
        <v>299.51999999999998</v>
      </c>
      <c r="F16" s="57">
        <v>175.43000000000001</v>
      </c>
      <c r="G16" s="81">
        <f t="shared" si="22"/>
        <v>474.94999999999999</v>
      </c>
      <c r="H16" s="81">
        <f t="shared" si="23"/>
        <v>0</v>
      </c>
      <c r="I16" s="82">
        <v>13.109999999999999</v>
      </c>
      <c r="J16" s="59">
        <f t="shared" si="34"/>
        <v>6226.5900000000001</v>
      </c>
      <c r="K16" s="60">
        <f t="shared" si="30"/>
        <v>3926.71</v>
      </c>
      <c r="L16" s="60">
        <f t="shared" si="31"/>
        <v>2299.8899999999999</v>
      </c>
      <c r="M16" s="60">
        <f t="shared" si="32"/>
        <v>6226.5900000000001</v>
      </c>
      <c r="N16" s="60">
        <f t="shared" si="33"/>
        <v>0</v>
      </c>
      <c r="O16" s="61">
        <f t="shared" si="35"/>
        <v>1</v>
      </c>
      <c r="T16" s="83"/>
    </row>
    <row r="17" s="32" customFormat="1" ht="34.5">
      <c r="A17" s="64" t="s">
        <v>50</v>
      </c>
      <c r="B17" s="65" t="s">
        <v>51</v>
      </c>
      <c r="C17" s="66" t="s">
        <v>49</v>
      </c>
      <c r="D17" s="84">
        <v>150.25</v>
      </c>
      <c r="E17" s="60">
        <v>0</v>
      </c>
      <c r="F17" s="57">
        <v>150.25</v>
      </c>
      <c r="G17" s="60">
        <f t="shared" si="22"/>
        <v>150.25</v>
      </c>
      <c r="H17" s="60">
        <f t="shared" si="23"/>
        <v>0</v>
      </c>
      <c r="I17" s="58">
        <v>279.54000000000002</v>
      </c>
      <c r="J17" s="59">
        <f t="shared" si="34"/>
        <v>42000.889999999999</v>
      </c>
      <c r="K17" s="60">
        <f t="shared" si="30"/>
        <v>0</v>
      </c>
      <c r="L17" s="60">
        <f t="shared" si="31"/>
        <v>42000.889999999999</v>
      </c>
      <c r="M17" s="60">
        <f t="shared" si="32"/>
        <v>42000.889999999999</v>
      </c>
      <c r="N17" s="60">
        <f t="shared" si="33"/>
        <v>0</v>
      </c>
      <c r="O17" s="61">
        <f t="shared" si="35"/>
        <v>1</v>
      </c>
    </row>
    <row r="18" s="32" customFormat="1" ht="17.399999999999999">
      <c r="A18" s="64" t="s">
        <v>52</v>
      </c>
      <c r="B18" s="65" t="s">
        <v>53</v>
      </c>
      <c r="C18" s="66" t="s">
        <v>54</v>
      </c>
      <c r="D18" s="84">
        <v>300</v>
      </c>
      <c r="E18" s="60">
        <v>144</v>
      </c>
      <c r="F18" s="57">
        <v>156</v>
      </c>
      <c r="G18" s="60">
        <f t="shared" si="22"/>
        <v>300</v>
      </c>
      <c r="H18" s="60">
        <f t="shared" si="23"/>
        <v>0</v>
      </c>
      <c r="I18" s="58">
        <v>6.9500000000000002</v>
      </c>
      <c r="J18" s="59">
        <f t="shared" si="34"/>
        <v>2085</v>
      </c>
      <c r="K18" s="60">
        <f t="shared" si="30"/>
        <v>1000.8</v>
      </c>
      <c r="L18" s="60">
        <f t="shared" si="31"/>
        <v>1084.2</v>
      </c>
      <c r="M18" s="60">
        <f t="shared" si="32"/>
        <v>2085</v>
      </c>
      <c r="N18" s="60">
        <f t="shared" si="33"/>
        <v>0</v>
      </c>
      <c r="O18" s="61">
        <f t="shared" si="35"/>
        <v>1</v>
      </c>
    </row>
    <row r="19" s="32" customFormat="1" ht="17.399999999999999">
      <c r="A19" s="64" t="s">
        <v>55</v>
      </c>
      <c r="B19" s="65" t="s">
        <v>56</v>
      </c>
      <c r="C19" s="66" t="s">
        <v>54</v>
      </c>
      <c r="D19" s="84">
        <v>1100</v>
      </c>
      <c r="E19" s="60">
        <v>499.19999999999999</v>
      </c>
      <c r="F19" s="57">
        <v>600.79999999999995</v>
      </c>
      <c r="G19" s="60">
        <f t="shared" si="22"/>
        <v>1100</v>
      </c>
      <c r="H19" s="60">
        <f t="shared" si="23"/>
        <v>0</v>
      </c>
      <c r="I19" s="58">
        <v>83.790000000000006</v>
      </c>
      <c r="J19" s="59">
        <f t="shared" si="34"/>
        <v>92169</v>
      </c>
      <c r="K19" s="60">
        <f t="shared" si="30"/>
        <v>41827.970000000001</v>
      </c>
      <c r="L19" s="60">
        <f t="shared" si="31"/>
        <v>50341.029999999999</v>
      </c>
      <c r="M19" s="60">
        <f t="shared" si="32"/>
        <v>92169</v>
      </c>
      <c r="N19" s="60">
        <f t="shared" si="33"/>
        <v>0</v>
      </c>
      <c r="O19" s="61">
        <f t="shared" si="35"/>
        <v>1</v>
      </c>
    </row>
    <row r="20" s="32" customFormat="1" ht="17.399999999999999">
      <c r="A20" s="64" t="s">
        <v>57</v>
      </c>
      <c r="B20" s="65" t="s">
        <v>58</v>
      </c>
      <c r="C20" s="66" t="s">
        <v>49</v>
      </c>
      <c r="D20" s="84">
        <v>45</v>
      </c>
      <c r="E20" s="60">
        <v>21.600000000000001</v>
      </c>
      <c r="F20" s="57">
        <v>23.399999999999999</v>
      </c>
      <c r="G20" s="60">
        <f t="shared" si="22"/>
        <v>45</v>
      </c>
      <c r="H20" s="60">
        <f t="shared" si="23"/>
        <v>0</v>
      </c>
      <c r="I20" s="58">
        <v>149.00999999999999</v>
      </c>
      <c r="J20" s="59">
        <f t="shared" si="34"/>
        <v>6705.4499999999998</v>
      </c>
      <c r="K20" s="60">
        <f t="shared" si="30"/>
        <v>3218.6199999999999</v>
      </c>
      <c r="L20" s="60">
        <f t="shared" si="31"/>
        <v>3486.8299999999999</v>
      </c>
      <c r="M20" s="60">
        <f t="shared" si="32"/>
        <v>6705.4499999999998</v>
      </c>
      <c r="N20" s="60">
        <f t="shared" si="33"/>
        <v>0</v>
      </c>
      <c r="O20" s="61">
        <f t="shared" si="35"/>
        <v>1</v>
      </c>
    </row>
    <row r="21" s="32" customFormat="1" ht="17.399999999999999">
      <c r="A21" s="64" t="s">
        <v>59</v>
      </c>
      <c r="B21" s="65" t="s">
        <v>60</v>
      </c>
      <c r="C21" s="66" t="s">
        <v>44</v>
      </c>
      <c r="D21" s="84">
        <v>250</v>
      </c>
      <c r="E21" s="60">
        <v>120</v>
      </c>
      <c r="F21" s="57">
        <v>130</v>
      </c>
      <c r="G21" s="60">
        <f t="shared" si="22"/>
        <v>250</v>
      </c>
      <c r="H21" s="60">
        <f t="shared" si="23"/>
        <v>0</v>
      </c>
      <c r="I21" s="58">
        <v>296.88999999999999</v>
      </c>
      <c r="J21" s="59">
        <f t="shared" si="34"/>
        <v>74222.5</v>
      </c>
      <c r="K21" s="60">
        <f t="shared" si="30"/>
        <v>35626.800000000003</v>
      </c>
      <c r="L21" s="60">
        <f t="shared" si="31"/>
        <v>38595.699999999997</v>
      </c>
      <c r="M21" s="60">
        <f t="shared" si="32"/>
        <v>74222.5</v>
      </c>
      <c r="N21" s="60">
        <f t="shared" si="33"/>
        <v>0</v>
      </c>
      <c r="O21" s="61">
        <f t="shared" si="35"/>
        <v>1</v>
      </c>
    </row>
    <row r="22" s="32" customFormat="1" ht="51.75">
      <c r="A22" s="64" t="s">
        <v>61</v>
      </c>
      <c r="B22" s="65" t="s">
        <v>62</v>
      </c>
      <c r="C22" s="66" t="s">
        <v>49</v>
      </c>
      <c r="D22" s="84">
        <v>425.25</v>
      </c>
      <c r="E22" s="60">
        <v>253.34</v>
      </c>
      <c r="F22" s="57">
        <v>171.91</v>
      </c>
      <c r="G22" s="60">
        <f t="shared" si="22"/>
        <v>425.25</v>
      </c>
      <c r="H22" s="60">
        <f t="shared" si="23"/>
        <v>0</v>
      </c>
      <c r="I22" s="58">
        <v>25.59</v>
      </c>
      <c r="J22" s="59">
        <f t="shared" si="34"/>
        <v>10882.15</v>
      </c>
      <c r="K22" s="60">
        <f t="shared" si="30"/>
        <v>6482.9700000000003</v>
      </c>
      <c r="L22" s="60">
        <f t="shared" si="31"/>
        <v>4399.1800000000003</v>
      </c>
      <c r="M22" s="60">
        <f t="shared" si="32"/>
        <v>10882.15</v>
      </c>
      <c r="N22" s="60">
        <f t="shared" si="33"/>
        <v>0</v>
      </c>
      <c r="O22" s="61">
        <f t="shared" si="35"/>
        <v>1</v>
      </c>
    </row>
    <row r="23" s="32" customFormat="1" ht="34.5">
      <c r="A23" s="64" t="s">
        <v>63</v>
      </c>
      <c r="B23" s="65" t="s">
        <v>64</v>
      </c>
      <c r="C23" s="66" t="s">
        <v>12</v>
      </c>
      <c r="D23" s="84">
        <v>10</v>
      </c>
      <c r="E23" s="60">
        <v>4</v>
      </c>
      <c r="F23" s="57">
        <v>6</v>
      </c>
      <c r="G23" s="60">
        <f t="shared" si="22"/>
        <v>10</v>
      </c>
      <c r="H23" s="60">
        <f t="shared" si="23"/>
        <v>0</v>
      </c>
      <c r="I23" s="58">
        <v>4405.3900000000003</v>
      </c>
      <c r="J23" s="59">
        <f t="shared" si="34"/>
        <v>44053.900000000001</v>
      </c>
      <c r="K23" s="60">
        <f t="shared" si="30"/>
        <v>17621.560000000001</v>
      </c>
      <c r="L23" s="60">
        <f t="shared" si="31"/>
        <v>26432.34</v>
      </c>
      <c r="M23" s="60">
        <f t="shared" si="32"/>
        <v>44053.900000000001</v>
      </c>
      <c r="N23" s="60">
        <f t="shared" si="33"/>
        <v>0</v>
      </c>
      <c r="O23" s="61">
        <f t="shared" si="35"/>
        <v>1</v>
      </c>
    </row>
    <row r="24" s="32" customFormat="1" ht="34.799999999999997">
      <c r="A24" s="64" t="s">
        <v>65</v>
      </c>
      <c r="B24" s="65" t="s">
        <v>66</v>
      </c>
      <c r="C24" s="66" t="s">
        <v>12</v>
      </c>
      <c r="D24" s="84">
        <v>1</v>
      </c>
      <c r="E24" s="60">
        <v>0</v>
      </c>
      <c r="F24" s="57">
        <v>1</v>
      </c>
      <c r="G24" s="60">
        <f t="shared" si="22"/>
        <v>1</v>
      </c>
      <c r="H24" s="60">
        <f t="shared" si="23"/>
        <v>0</v>
      </c>
      <c r="I24" s="58">
        <v>2138.6599999999999</v>
      </c>
      <c r="J24" s="59">
        <f t="shared" si="34"/>
        <v>2138.6599999999999</v>
      </c>
      <c r="K24" s="60">
        <f t="shared" si="30"/>
        <v>0</v>
      </c>
      <c r="L24" s="60">
        <f t="shared" si="31"/>
        <v>2138.6599999999999</v>
      </c>
      <c r="M24" s="60">
        <f t="shared" si="32"/>
        <v>2138.6599999999999</v>
      </c>
      <c r="N24" s="60">
        <f t="shared" si="33"/>
        <v>0</v>
      </c>
      <c r="O24" s="61">
        <f t="shared" si="35"/>
        <v>1</v>
      </c>
    </row>
    <row r="25" s="32" customFormat="1" ht="17.399999999999999">
      <c r="A25" s="41" t="s">
        <v>67</v>
      </c>
      <c r="B25" s="42" t="s">
        <v>68</v>
      </c>
      <c r="C25" s="43"/>
      <c r="D25" s="44" t="s">
        <v>24</v>
      </c>
      <c r="E25" s="47"/>
      <c r="F25" s="85"/>
      <c r="G25" s="47"/>
      <c r="H25" s="47"/>
      <c r="I25" s="47"/>
      <c r="J25" s="44"/>
      <c r="K25" s="44"/>
      <c r="L25" s="44"/>
      <c r="M25" s="44"/>
      <c r="N25" s="44"/>
      <c r="O25" s="48"/>
    </row>
    <row r="26" s="32" customFormat="1" ht="17.399999999999999">
      <c r="A26" s="86" t="s">
        <v>69</v>
      </c>
      <c r="B26" s="87" t="s">
        <v>23</v>
      </c>
      <c r="C26" s="88"/>
      <c r="D26" s="89" t="s">
        <v>24</v>
      </c>
      <c r="E26" s="90"/>
      <c r="F26" s="91"/>
      <c r="G26" s="90"/>
      <c r="H26" s="90"/>
      <c r="I26" s="92"/>
      <c r="J26" s="90"/>
      <c r="K26" s="90"/>
      <c r="L26" s="90"/>
      <c r="M26" s="90"/>
      <c r="N26" s="90"/>
      <c r="O26" s="93"/>
    </row>
    <row r="27" s="32" customFormat="1" ht="17.399999999999999">
      <c r="A27" s="64" t="s">
        <v>70</v>
      </c>
      <c r="B27" s="65" t="s">
        <v>43</v>
      </c>
      <c r="C27" s="66" t="s">
        <v>44</v>
      </c>
      <c r="D27" s="84">
        <v>100</v>
      </c>
      <c r="E27" s="60">
        <v>0</v>
      </c>
      <c r="F27" s="57">
        <v>50</v>
      </c>
      <c r="G27" s="60">
        <f t="shared" si="22"/>
        <v>50</v>
      </c>
      <c r="H27" s="60">
        <f t="shared" si="23"/>
        <v>50</v>
      </c>
      <c r="I27" s="58">
        <v>10.640000000000001</v>
      </c>
      <c r="J27" s="59">
        <f t="shared" si="34"/>
        <v>1064</v>
      </c>
      <c r="K27" s="60">
        <f t="shared" si="30"/>
        <v>0</v>
      </c>
      <c r="L27" s="60">
        <f t="shared" si="31"/>
        <v>532</v>
      </c>
      <c r="M27" s="60">
        <f t="shared" si="32"/>
        <v>532</v>
      </c>
      <c r="N27" s="60">
        <f t="shared" si="33"/>
        <v>532</v>
      </c>
      <c r="O27" s="61">
        <f t="shared" si="35"/>
        <v>0.5</v>
      </c>
    </row>
    <row r="28" s="32" customFormat="1" ht="17.399999999999999">
      <c r="A28" s="64" t="s">
        <v>71</v>
      </c>
      <c r="B28" s="65" t="s">
        <v>46</v>
      </c>
      <c r="C28" s="66" t="s">
        <v>44</v>
      </c>
      <c r="D28" s="84">
        <v>100</v>
      </c>
      <c r="E28" s="60">
        <v>0</v>
      </c>
      <c r="F28" s="57">
        <v>50</v>
      </c>
      <c r="G28" s="60">
        <f t="shared" si="22"/>
        <v>50</v>
      </c>
      <c r="H28" s="60">
        <f t="shared" si="23"/>
        <v>50</v>
      </c>
      <c r="I28" s="84">
        <v>4.3799999999999999</v>
      </c>
      <c r="J28" s="59">
        <f t="shared" si="34"/>
        <v>438</v>
      </c>
      <c r="K28" s="60">
        <f t="shared" si="30"/>
        <v>0</v>
      </c>
      <c r="L28" s="60">
        <f t="shared" si="31"/>
        <v>219</v>
      </c>
      <c r="M28" s="60">
        <f t="shared" si="32"/>
        <v>219</v>
      </c>
      <c r="N28" s="60">
        <f t="shared" si="33"/>
        <v>219</v>
      </c>
      <c r="O28" s="61">
        <f t="shared" si="35"/>
        <v>0.5</v>
      </c>
    </row>
    <row r="29" ht="19.800000000000001">
      <c r="A29" s="64" t="s">
        <v>72</v>
      </c>
      <c r="B29" s="65" t="s">
        <v>73</v>
      </c>
      <c r="C29" s="66" t="s">
        <v>44</v>
      </c>
      <c r="D29" s="84">
        <v>100</v>
      </c>
      <c r="E29" s="60">
        <v>0</v>
      </c>
      <c r="F29" s="57">
        <v>50</v>
      </c>
      <c r="G29" s="60">
        <f t="shared" si="22"/>
        <v>50</v>
      </c>
      <c r="H29" s="60">
        <f t="shared" si="23"/>
        <v>50</v>
      </c>
      <c r="I29" s="84">
        <v>4.0700000000000003</v>
      </c>
      <c r="J29" s="59">
        <f t="shared" si="34"/>
        <v>407</v>
      </c>
      <c r="K29" s="60">
        <f t="shared" si="30"/>
        <v>0</v>
      </c>
      <c r="L29" s="60">
        <f t="shared" si="31"/>
        <v>203.5</v>
      </c>
      <c r="M29" s="60">
        <f t="shared" si="32"/>
        <v>203.5</v>
      </c>
      <c r="N29" s="60">
        <f t="shared" si="33"/>
        <v>203.5</v>
      </c>
      <c r="O29" s="61">
        <f t="shared" si="35"/>
        <v>0.5</v>
      </c>
    </row>
    <row r="30" ht="19.800000000000001">
      <c r="A30" s="94" t="s">
        <v>74</v>
      </c>
      <c r="B30" s="95" t="s">
        <v>75</v>
      </c>
      <c r="C30" s="96"/>
      <c r="D30" s="97" t="s">
        <v>24</v>
      </c>
      <c r="E30" s="98"/>
      <c r="F30" s="99"/>
      <c r="G30" s="98"/>
      <c r="H30" s="98"/>
      <c r="I30" s="100" t="s">
        <v>24</v>
      </c>
      <c r="J30" s="98"/>
      <c r="K30" s="98"/>
      <c r="L30" s="98"/>
      <c r="M30" s="98"/>
      <c r="N30" s="98"/>
      <c r="O30" s="101"/>
    </row>
    <row r="31" ht="19.800000000000001">
      <c r="A31" s="64" t="s">
        <v>76</v>
      </c>
      <c r="B31" s="65" t="s">
        <v>77</v>
      </c>
      <c r="C31" s="66" t="s">
        <v>49</v>
      </c>
      <c r="D31" s="84">
        <v>15.25</v>
      </c>
      <c r="E31" s="58">
        <v>0</v>
      </c>
      <c r="F31" s="57">
        <v>4.5</v>
      </c>
      <c r="G31" s="60">
        <f t="shared" si="22"/>
        <v>4.5</v>
      </c>
      <c r="H31" s="60">
        <f t="shared" si="23"/>
        <v>10.75</v>
      </c>
      <c r="I31" s="84">
        <v>6.2699999999999996</v>
      </c>
      <c r="J31" s="59">
        <f t="shared" si="34"/>
        <v>95.620000000000005</v>
      </c>
      <c r="K31" s="60">
        <f t="shared" si="30"/>
        <v>0</v>
      </c>
      <c r="L31" s="60">
        <f t="shared" si="31"/>
        <v>28.219999999999999</v>
      </c>
      <c r="M31" s="60">
        <f t="shared" si="32"/>
        <v>28.219999999999999</v>
      </c>
      <c r="N31" s="60">
        <f t="shared" si="33"/>
        <v>67.400000000000006</v>
      </c>
      <c r="O31" s="61">
        <f t="shared" si="35"/>
        <v>0.29512654256431708</v>
      </c>
    </row>
    <row r="32" ht="19.800000000000001">
      <c r="A32" s="64" t="s">
        <v>78</v>
      </c>
      <c r="B32" s="65" t="s">
        <v>79</v>
      </c>
      <c r="C32" s="66" t="s">
        <v>49</v>
      </c>
      <c r="D32" s="84">
        <v>218.75</v>
      </c>
      <c r="E32" s="58">
        <v>0</v>
      </c>
      <c r="F32" s="57">
        <v>72.920000000000002</v>
      </c>
      <c r="G32" s="60">
        <f t="shared" si="22"/>
        <v>72.920000000000002</v>
      </c>
      <c r="H32" s="60">
        <f t="shared" si="23"/>
        <v>145.83000000000001</v>
      </c>
      <c r="I32" s="84">
        <v>13.869999999999999</v>
      </c>
      <c r="J32" s="59">
        <f t="shared" si="34"/>
        <v>3034.0599999999999</v>
      </c>
      <c r="K32" s="60">
        <f t="shared" si="30"/>
        <v>0</v>
      </c>
      <c r="L32" s="60">
        <f t="shared" si="31"/>
        <v>1011.4</v>
      </c>
      <c r="M32" s="60">
        <f t="shared" si="32"/>
        <v>1011.4</v>
      </c>
      <c r="N32" s="60">
        <f t="shared" si="33"/>
        <v>2022.6600000000001</v>
      </c>
      <c r="O32" s="61">
        <f t="shared" si="35"/>
        <v>0.33334871426405543</v>
      </c>
    </row>
    <row r="33" ht="51.75">
      <c r="A33" s="64" t="s">
        <v>80</v>
      </c>
      <c r="B33" s="65" t="s">
        <v>81</v>
      </c>
      <c r="C33" s="66" t="s">
        <v>82</v>
      </c>
      <c r="D33" s="84">
        <v>178.75</v>
      </c>
      <c r="E33" s="58">
        <v>0</v>
      </c>
      <c r="F33" s="57">
        <v>52.789999999999999</v>
      </c>
      <c r="G33" s="60">
        <f t="shared" si="22"/>
        <v>52.789999999999999</v>
      </c>
      <c r="H33" s="60">
        <f t="shared" si="23"/>
        <v>125.95999999999999</v>
      </c>
      <c r="I33" s="84">
        <v>1.3700000000000001</v>
      </c>
      <c r="J33" s="59">
        <f t="shared" si="34"/>
        <v>244.88999999999999</v>
      </c>
      <c r="K33" s="60">
        <f t="shared" si="30"/>
        <v>0</v>
      </c>
      <c r="L33" s="60">
        <f t="shared" si="31"/>
        <v>72.319999999999993</v>
      </c>
      <c r="M33" s="60">
        <f t="shared" si="32"/>
        <v>72.319999999999993</v>
      </c>
      <c r="N33" s="60">
        <f t="shared" si="33"/>
        <v>172.56999999999999</v>
      </c>
      <c r="O33" s="61">
        <f t="shared" si="35"/>
        <v>0.2953162644452611</v>
      </c>
    </row>
    <row r="34" ht="19.800000000000001">
      <c r="A34" s="64" t="s">
        <v>83</v>
      </c>
      <c r="B34" s="65" t="s">
        <v>84</v>
      </c>
      <c r="C34" s="66" t="s">
        <v>85</v>
      </c>
      <c r="D34" s="84">
        <v>22.870000000000001</v>
      </c>
      <c r="E34" s="58">
        <v>0</v>
      </c>
      <c r="F34" s="57">
        <v>6.75</v>
      </c>
      <c r="G34" s="60">
        <f t="shared" si="22"/>
        <v>6.75</v>
      </c>
      <c r="H34" s="60">
        <f t="shared" si="23"/>
        <v>16.120000000000001</v>
      </c>
      <c r="I34" s="84">
        <v>37.450000000000003</v>
      </c>
      <c r="J34" s="59">
        <f t="shared" si="34"/>
        <v>856.48000000000002</v>
      </c>
      <c r="K34" s="60">
        <f t="shared" si="30"/>
        <v>0</v>
      </c>
      <c r="L34" s="60">
        <f t="shared" si="31"/>
        <v>252.78999999999999</v>
      </c>
      <c r="M34" s="60">
        <f t="shared" si="32"/>
        <v>252.78999999999999</v>
      </c>
      <c r="N34" s="60">
        <f t="shared" si="33"/>
        <v>603.69000000000005</v>
      </c>
      <c r="O34" s="61">
        <f t="shared" si="35"/>
        <v>0.29514991593498974</v>
      </c>
    </row>
    <row r="35" ht="19.800000000000001">
      <c r="A35" s="94" t="s">
        <v>86</v>
      </c>
      <c r="B35" s="95" t="s">
        <v>87</v>
      </c>
      <c r="C35" s="96"/>
      <c r="D35" s="97" t="s">
        <v>24</v>
      </c>
      <c r="E35" s="98"/>
      <c r="F35" s="99"/>
      <c r="G35" s="98"/>
      <c r="H35" s="98"/>
      <c r="I35" s="100" t="s">
        <v>24</v>
      </c>
      <c r="J35" s="98"/>
      <c r="K35" s="98"/>
      <c r="L35" s="98"/>
      <c r="M35" s="98"/>
      <c r="N35" s="98"/>
      <c r="O35" s="101"/>
    </row>
    <row r="36" ht="51.75">
      <c r="A36" s="64" t="s">
        <v>88</v>
      </c>
      <c r="B36" s="65" t="s">
        <v>89</v>
      </c>
      <c r="C36" s="66" t="s">
        <v>49</v>
      </c>
      <c r="D36" s="84">
        <v>300</v>
      </c>
      <c r="E36" s="58">
        <v>0</v>
      </c>
      <c r="F36" s="57">
        <v>90</v>
      </c>
      <c r="G36" s="60">
        <f t="shared" ref="G36:G86" si="36">ROUND(E36+F36,2)</f>
        <v>90</v>
      </c>
      <c r="H36" s="60">
        <f t="shared" ref="H36:H86" si="37">ROUND(D36-G36,2)</f>
        <v>210</v>
      </c>
      <c r="I36" s="84">
        <v>18.5</v>
      </c>
      <c r="J36" s="59">
        <f t="shared" si="34"/>
        <v>5550</v>
      </c>
      <c r="K36" s="60">
        <f t="shared" si="30"/>
        <v>0</v>
      </c>
      <c r="L36" s="60">
        <f t="shared" si="31"/>
        <v>1665</v>
      </c>
      <c r="M36" s="60">
        <f t="shared" si="32"/>
        <v>1665</v>
      </c>
      <c r="N36" s="60">
        <f t="shared" si="33"/>
        <v>3885</v>
      </c>
      <c r="O36" s="61">
        <f t="shared" si="35"/>
        <v>0.29999999999999999</v>
      </c>
    </row>
    <row r="37" ht="19.800000000000001">
      <c r="A37" s="64" t="s">
        <v>90</v>
      </c>
      <c r="B37" s="65" t="s">
        <v>79</v>
      </c>
      <c r="C37" s="66" t="s">
        <v>49</v>
      </c>
      <c r="D37" s="84">
        <v>218.75</v>
      </c>
      <c r="E37" s="58">
        <v>0</v>
      </c>
      <c r="F37" s="57">
        <v>109.37</v>
      </c>
      <c r="G37" s="60">
        <f t="shared" si="36"/>
        <v>109.37</v>
      </c>
      <c r="H37" s="60">
        <f t="shared" si="37"/>
        <v>109.38</v>
      </c>
      <c r="I37" s="84">
        <v>13.869999999999999</v>
      </c>
      <c r="J37" s="59">
        <f t="shared" si="34"/>
        <v>3034.0599999999999</v>
      </c>
      <c r="K37" s="60">
        <f t="shared" si="30"/>
        <v>0</v>
      </c>
      <c r="L37" s="60">
        <f t="shared" si="31"/>
        <v>1516.96</v>
      </c>
      <c r="M37" s="60">
        <f t="shared" si="32"/>
        <v>1516.96</v>
      </c>
      <c r="N37" s="60">
        <f t="shared" si="33"/>
        <v>1517.0999999999999</v>
      </c>
      <c r="O37" s="61">
        <f t="shared" si="35"/>
        <v>0.4999769286039169</v>
      </c>
    </row>
    <row r="38" ht="51.75">
      <c r="A38" s="64" t="s">
        <v>91</v>
      </c>
      <c r="B38" s="65" t="s">
        <v>81</v>
      </c>
      <c r="C38" s="66" t="s">
        <v>82</v>
      </c>
      <c r="D38" s="84">
        <v>10500</v>
      </c>
      <c r="E38" s="58">
        <v>0</v>
      </c>
      <c r="F38" s="57">
        <v>5249.6999999999998</v>
      </c>
      <c r="G38" s="60">
        <f t="shared" si="36"/>
        <v>5249.6999999999998</v>
      </c>
      <c r="H38" s="60">
        <f t="shared" si="37"/>
        <v>5250.3000000000002</v>
      </c>
      <c r="I38" s="84">
        <v>1.3700000000000001</v>
      </c>
      <c r="J38" s="59">
        <f t="shared" si="34"/>
        <v>14385</v>
      </c>
      <c r="K38" s="60">
        <f t="shared" si="30"/>
        <v>0</v>
      </c>
      <c r="L38" s="60">
        <f t="shared" si="31"/>
        <v>7192.0900000000001</v>
      </c>
      <c r="M38" s="60">
        <f t="shared" si="32"/>
        <v>7192.0900000000001</v>
      </c>
      <c r="N38" s="60">
        <f t="shared" si="33"/>
        <v>7192.9099999999999</v>
      </c>
      <c r="O38" s="61">
        <f t="shared" si="35"/>
        <v>0.49997149808828639</v>
      </c>
    </row>
    <row r="39" ht="19.800000000000001">
      <c r="A39" s="94" t="s">
        <v>92</v>
      </c>
      <c r="B39" s="95" t="s">
        <v>93</v>
      </c>
      <c r="C39" s="96"/>
      <c r="D39" s="97" t="s">
        <v>24</v>
      </c>
      <c r="E39" s="98"/>
      <c r="F39" s="99"/>
      <c r="G39" s="98"/>
      <c r="H39" s="98"/>
      <c r="I39" s="100" t="s">
        <v>24</v>
      </c>
      <c r="J39" s="98"/>
      <c r="K39" s="98"/>
      <c r="L39" s="98"/>
      <c r="M39" s="98"/>
      <c r="N39" s="98"/>
      <c r="O39" s="101"/>
    </row>
    <row r="40" ht="19.800000000000001">
      <c r="A40" s="64" t="s">
        <v>94</v>
      </c>
      <c r="B40" s="65" t="s">
        <v>95</v>
      </c>
      <c r="C40" s="66" t="s">
        <v>44</v>
      </c>
      <c r="D40" s="84">
        <v>100</v>
      </c>
      <c r="E40" s="58">
        <v>0</v>
      </c>
      <c r="F40" s="57">
        <v>30</v>
      </c>
      <c r="G40" s="60">
        <f t="shared" si="36"/>
        <v>30</v>
      </c>
      <c r="H40" s="60">
        <f t="shared" si="37"/>
        <v>70</v>
      </c>
      <c r="I40" s="84">
        <v>27.170000000000002</v>
      </c>
      <c r="J40" s="59">
        <f t="shared" si="34"/>
        <v>2717</v>
      </c>
      <c r="K40" s="60">
        <f t="shared" si="30"/>
        <v>0</v>
      </c>
      <c r="L40" s="60">
        <f t="shared" si="31"/>
        <v>815.10000000000002</v>
      </c>
      <c r="M40" s="60">
        <f t="shared" si="32"/>
        <v>815.10000000000002</v>
      </c>
      <c r="N40" s="60">
        <f t="shared" si="33"/>
        <v>1901.9000000000001</v>
      </c>
      <c r="O40" s="61">
        <f t="shared" si="35"/>
        <v>0.29999999999999999</v>
      </c>
    </row>
    <row r="41" ht="19.800000000000001">
      <c r="A41" s="94" t="s">
        <v>96</v>
      </c>
      <c r="B41" s="95" t="s">
        <v>97</v>
      </c>
      <c r="C41" s="96"/>
      <c r="D41" s="97" t="s">
        <v>24</v>
      </c>
      <c r="E41" s="98"/>
      <c r="F41" s="99"/>
      <c r="G41" s="98"/>
      <c r="H41" s="98"/>
      <c r="I41" s="100" t="s">
        <v>24</v>
      </c>
      <c r="J41" s="98"/>
      <c r="K41" s="98"/>
      <c r="L41" s="98"/>
      <c r="M41" s="98"/>
      <c r="N41" s="98"/>
      <c r="O41" s="101"/>
    </row>
    <row r="42" ht="19.800000000000001">
      <c r="A42" s="64" t="s">
        <v>98</v>
      </c>
      <c r="B42" s="65" t="s">
        <v>53</v>
      </c>
      <c r="C42" s="66" t="s">
        <v>54</v>
      </c>
      <c r="D42" s="84">
        <v>300</v>
      </c>
      <c r="E42" s="58">
        <v>0</v>
      </c>
      <c r="F42" s="57">
        <v>90</v>
      </c>
      <c r="G42" s="60">
        <f t="shared" si="36"/>
        <v>90</v>
      </c>
      <c r="H42" s="60">
        <f t="shared" si="37"/>
        <v>210</v>
      </c>
      <c r="I42" s="84">
        <v>6.9500000000000002</v>
      </c>
      <c r="J42" s="59">
        <f t="shared" si="34"/>
        <v>2085</v>
      </c>
      <c r="K42" s="60">
        <f t="shared" si="30"/>
        <v>0</v>
      </c>
      <c r="L42" s="60">
        <f t="shared" si="31"/>
        <v>625.5</v>
      </c>
      <c r="M42" s="60">
        <f t="shared" si="32"/>
        <v>625.5</v>
      </c>
      <c r="N42" s="60">
        <f t="shared" si="33"/>
        <v>1459.5</v>
      </c>
      <c r="O42" s="61">
        <f t="shared" si="35"/>
        <v>0.29999999999999999</v>
      </c>
    </row>
    <row r="43" ht="34.5">
      <c r="A43" s="64" t="s">
        <v>99</v>
      </c>
      <c r="B43" s="65" t="s">
        <v>100</v>
      </c>
      <c r="C43" s="66" t="s">
        <v>49</v>
      </c>
      <c r="D43" s="84">
        <v>248.5</v>
      </c>
      <c r="E43" s="58">
        <v>0</v>
      </c>
      <c r="F43" s="57">
        <v>124.25</v>
      </c>
      <c r="G43" s="60">
        <f t="shared" si="36"/>
        <v>124.25</v>
      </c>
      <c r="H43" s="60">
        <f t="shared" si="37"/>
        <v>124.25</v>
      </c>
      <c r="I43" s="84">
        <v>159.5</v>
      </c>
      <c r="J43" s="59">
        <f t="shared" si="34"/>
        <v>39635.75</v>
      </c>
      <c r="K43" s="60">
        <f t="shared" si="30"/>
        <v>0</v>
      </c>
      <c r="L43" s="60">
        <f t="shared" si="31"/>
        <v>19817.880000000001</v>
      </c>
      <c r="M43" s="60">
        <f t="shared" si="32"/>
        <v>19817.880000000001</v>
      </c>
      <c r="N43" s="60">
        <f t="shared" si="33"/>
        <v>19817.869999999999</v>
      </c>
      <c r="O43" s="61">
        <f t="shared" si="35"/>
        <v>0.50000012614874201</v>
      </c>
    </row>
    <row r="44" ht="51.75">
      <c r="A44" s="64" t="s">
        <v>101</v>
      </c>
      <c r="B44" s="65" t="s">
        <v>81</v>
      </c>
      <c r="C44" s="66" t="s">
        <v>82</v>
      </c>
      <c r="D44" s="84">
        <v>13046.25</v>
      </c>
      <c r="E44" s="58">
        <v>0</v>
      </c>
      <c r="F44" s="57">
        <v>6522.8599999999997</v>
      </c>
      <c r="G44" s="60">
        <f t="shared" si="36"/>
        <v>6522.8599999999997</v>
      </c>
      <c r="H44" s="60">
        <f t="shared" si="37"/>
        <v>6523.3900000000003</v>
      </c>
      <c r="I44" s="84">
        <v>1.3700000000000001</v>
      </c>
      <c r="J44" s="59">
        <f t="shared" si="34"/>
        <v>17873.360000000001</v>
      </c>
      <c r="K44" s="60">
        <f t="shared" si="30"/>
        <v>0</v>
      </c>
      <c r="L44" s="60">
        <f t="shared" si="31"/>
        <v>8936.3199999999997</v>
      </c>
      <c r="M44" s="60">
        <f t="shared" si="32"/>
        <v>8936.3199999999997</v>
      </c>
      <c r="N44" s="60">
        <f t="shared" si="33"/>
        <v>8937.0400000000009</v>
      </c>
      <c r="O44" s="61">
        <f t="shared" si="35"/>
        <v>0.49997985829189362</v>
      </c>
    </row>
    <row r="45" ht="19.800000000000001">
      <c r="A45" s="94" t="s">
        <v>102</v>
      </c>
      <c r="B45" s="95" t="s">
        <v>103</v>
      </c>
      <c r="C45" s="96"/>
      <c r="D45" s="97" t="s">
        <v>24</v>
      </c>
      <c r="E45" s="98"/>
      <c r="F45" s="99"/>
      <c r="G45" s="98"/>
      <c r="H45" s="98"/>
      <c r="I45" s="100" t="s">
        <v>24</v>
      </c>
      <c r="J45" s="98"/>
      <c r="K45" s="98"/>
      <c r="L45" s="98"/>
      <c r="M45" s="98"/>
      <c r="N45" s="98"/>
      <c r="O45" s="101"/>
    </row>
    <row r="46" ht="34.5">
      <c r="A46" s="64" t="s">
        <v>104</v>
      </c>
      <c r="B46" s="65" t="s">
        <v>105</v>
      </c>
      <c r="C46" s="66" t="s">
        <v>54</v>
      </c>
      <c r="D46" s="84">
        <v>300</v>
      </c>
      <c r="E46" s="58">
        <v>0</v>
      </c>
      <c r="F46" s="57">
        <v>90</v>
      </c>
      <c r="G46" s="60">
        <f t="shared" si="36"/>
        <v>90</v>
      </c>
      <c r="H46" s="60">
        <f t="shared" si="37"/>
        <v>210</v>
      </c>
      <c r="I46" s="84">
        <v>85.620000000000005</v>
      </c>
      <c r="J46" s="59">
        <f t="shared" si="34"/>
        <v>25686</v>
      </c>
      <c r="K46" s="60">
        <f t="shared" si="30"/>
        <v>0</v>
      </c>
      <c r="L46" s="60">
        <f t="shared" si="31"/>
        <v>7705.8000000000002</v>
      </c>
      <c r="M46" s="60">
        <f t="shared" si="32"/>
        <v>7705.8000000000002</v>
      </c>
      <c r="N46" s="60">
        <f t="shared" si="33"/>
        <v>17980.200000000001</v>
      </c>
      <c r="O46" s="61">
        <f t="shared" si="35"/>
        <v>0.29999999999999999</v>
      </c>
    </row>
    <row r="47" ht="51.75">
      <c r="A47" s="64" t="s">
        <v>106</v>
      </c>
      <c r="B47" s="65" t="s">
        <v>81</v>
      </c>
      <c r="C47" s="66" t="s">
        <v>82</v>
      </c>
      <c r="D47" s="84">
        <v>2851.1999999999998</v>
      </c>
      <c r="E47" s="58">
        <v>0</v>
      </c>
      <c r="F47" s="57">
        <v>855.36000000000001</v>
      </c>
      <c r="G47" s="60">
        <f t="shared" si="36"/>
        <v>855.36000000000001</v>
      </c>
      <c r="H47" s="60">
        <f t="shared" si="37"/>
        <v>1995.8399999999999</v>
      </c>
      <c r="I47" s="84">
        <v>1.3700000000000001</v>
      </c>
      <c r="J47" s="59">
        <f t="shared" si="34"/>
        <v>3906.1399999999999</v>
      </c>
      <c r="K47" s="60">
        <f t="shared" si="30"/>
        <v>0</v>
      </c>
      <c r="L47" s="60">
        <f t="shared" si="31"/>
        <v>1171.8399999999999</v>
      </c>
      <c r="M47" s="60">
        <f t="shared" si="32"/>
        <v>1171.8399999999999</v>
      </c>
      <c r="N47" s="60">
        <f t="shared" si="33"/>
        <v>2734.3000000000002</v>
      </c>
      <c r="O47" s="61">
        <f t="shared" si="35"/>
        <v>0.29999948798558168</v>
      </c>
    </row>
    <row r="48" ht="19.800000000000001">
      <c r="A48" s="64" t="s">
        <v>107</v>
      </c>
      <c r="B48" s="65" t="s">
        <v>108</v>
      </c>
      <c r="C48" s="66" t="s">
        <v>109</v>
      </c>
      <c r="D48" s="84">
        <v>26.25</v>
      </c>
      <c r="E48" s="58">
        <v>0</v>
      </c>
      <c r="F48" s="57">
        <v>8.0999999999999996</v>
      </c>
      <c r="G48" s="60">
        <f t="shared" si="36"/>
        <v>8.0999999999999996</v>
      </c>
      <c r="H48" s="60">
        <f t="shared" si="37"/>
        <v>18.149999999999999</v>
      </c>
      <c r="I48" s="84">
        <v>301.02999999999997</v>
      </c>
      <c r="J48" s="59">
        <f t="shared" si="34"/>
        <v>7902.04</v>
      </c>
      <c r="K48" s="60">
        <f t="shared" si="30"/>
        <v>0</v>
      </c>
      <c r="L48" s="60">
        <f t="shared" si="31"/>
        <v>2438.3400000000001</v>
      </c>
      <c r="M48" s="60">
        <f t="shared" si="32"/>
        <v>2438.3400000000001</v>
      </c>
      <c r="N48" s="60">
        <f t="shared" si="33"/>
        <v>5463.6999999999998</v>
      </c>
      <c r="O48" s="61">
        <f t="shared" si="35"/>
        <v>0.30857095129865203</v>
      </c>
    </row>
    <row r="49" ht="19.800000000000001">
      <c r="A49" s="94" t="s">
        <v>110</v>
      </c>
      <c r="B49" s="95" t="s">
        <v>111</v>
      </c>
      <c r="C49" s="96"/>
      <c r="D49" s="97"/>
      <c r="E49" s="98"/>
      <c r="F49" s="99"/>
      <c r="G49" s="98"/>
      <c r="H49" s="98"/>
      <c r="I49" s="100"/>
      <c r="J49" s="98"/>
      <c r="K49" s="98"/>
      <c r="L49" s="98"/>
      <c r="M49" s="98"/>
      <c r="N49" s="98"/>
      <c r="O49" s="101"/>
    </row>
    <row r="50" ht="19.800000000000001">
      <c r="A50" s="64" t="s">
        <v>112</v>
      </c>
      <c r="B50" s="65" t="s">
        <v>113</v>
      </c>
      <c r="C50" s="66" t="s">
        <v>44</v>
      </c>
      <c r="D50" s="84">
        <v>100</v>
      </c>
      <c r="E50" s="58">
        <v>0</v>
      </c>
      <c r="F50" s="57">
        <v>0</v>
      </c>
      <c r="G50" s="60">
        <f t="shared" si="36"/>
        <v>0</v>
      </c>
      <c r="H50" s="60">
        <f t="shared" si="37"/>
        <v>100</v>
      </c>
      <c r="I50" s="84">
        <v>1.77</v>
      </c>
      <c r="J50" s="59">
        <f t="shared" si="34"/>
        <v>177</v>
      </c>
      <c r="K50" s="60">
        <f t="shared" si="30"/>
        <v>0</v>
      </c>
      <c r="L50" s="60">
        <f t="shared" si="31"/>
        <v>0</v>
      </c>
      <c r="M50" s="60">
        <f t="shared" si="32"/>
        <v>0</v>
      </c>
      <c r="N50" s="60">
        <f t="shared" si="33"/>
        <v>177</v>
      </c>
      <c r="O50" s="61">
        <f t="shared" si="35"/>
        <v>0</v>
      </c>
    </row>
    <row r="51" ht="19.800000000000001">
      <c r="A51" s="64" t="s">
        <v>114</v>
      </c>
      <c r="B51" s="65" t="s">
        <v>115</v>
      </c>
      <c r="C51" s="66" t="s">
        <v>54</v>
      </c>
      <c r="D51" s="84">
        <v>490</v>
      </c>
      <c r="E51" s="58">
        <v>0</v>
      </c>
      <c r="F51" s="57">
        <v>0</v>
      </c>
      <c r="G51" s="60">
        <f t="shared" si="36"/>
        <v>0</v>
      </c>
      <c r="H51" s="60">
        <f t="shared" si="37"/>
        <v>490</v>
      </c>
      <c r="I51" s="84">
        <v>3.0800000000000001</v>
      </c>
      <c r="J51" s="59">
        <f t="shared" si="34"/>
        <v>1509.2</v>
      </c>
      <c r="K51" s="60">
        <f t="shared" si="30"/>
        <v>0</v>
      </c>
      <c r="L51" s="60">
        <f t="shared" si="31"/>
        <v>0</v>
      </c>
      <c r="M51" s="60">
        <f t="shared" si="32"/>
        <v>0</v>
      </c>
      <c r="N51" s="60">
        <f t="shared" si="33"/>
        <v>1509.2</v>
      </c>
      <c r="O51" s="61">
        <f t="shared" si="35"/>
        <v>0</v>
      </c>
    </row>
    <row r="52" ht="19.800000000000001">
      <c r="A52" s="94" t="s">
        <v>116</v>
      </c>
      <c r="B52" s="95" t="s">
        <v>117</v>
      </c>
      <c r="C52" s="96"/>
      <c r="D52" s="97" t="s">
        <v>24</v>
      </c>
      <c r="E52" s="98"/>
      <c r="F52" s="99"/>
      <c r="G52" s="98"/>
      <c r="H52" s="98"/>
      <c r="I52" s="100" t="s">
        <v>24</v>
      </c>
      <c r="J52" s="98"/>
      <c r="K52" s="98"/>
      <c r="L52" s="98"/>
      <c r="M52" s="98"/>
      <c r="N52" s="98"/>
      <c r="O52" s="101"/>
    </row>
    <row r="53" ht="19.800000000000001">
      <c r="A53" s="64" t="s">
        <v>118</v>
      </c>
      <c r="B53" s="65" t="s">
        <v>119</v>
      </c>
      <c r="C53" s="66" t="s">
        <v>12</v>
      </c>
      <c r="D53" s="84">
        <v>2</v>
      </c>
      <c r="E53" s="58">
        <v>0</v>
      </c>
      <c r="F53" s="57">
        <v>1</v>
      </c>
      <c r="G53" s="60">
        <f t="shared" si="36"/>
        <v>1</v>
      </c>
      <c r="H53" s="60">
        <f t="shared" si="37"/>
        <v>1</v>
      </c>
      <c r="I53" s="84">
        <v>4145.5200000000004</v>
      </c>
      <c r="J53" s="59">
        <f t="shared" si="34"/>
        <v>8291.0400000000009</v>
      </c>
      <c r="K53" s="60">
        <f t="shared" si="30"/>
        <v>0</v>
      </c>
      <c r="L53" s="60">
        <f t="shared" si="31"/>
        <v>4145.5200000000004</v>
      </c>
      <c r="M53" s="60">
        <f t="shared" si="32"/>
        <v>4145.5200000000004</v>
      </c>
      <c r="N53" s="60">
        <f t="shared" si="33"/>
        <v>4145.5200000000004</v>
      </c>
      <c r="O53" s="61">
        <f t="shared" si="35"/>
        <v>0.5</v>
      </c>
    </row>
    <row r="54" ht="19.800000000000001">
      <c r="A54" s="94" t="s">
        <v>120</v>
      </c>
      <c r="B54" s="95" t="s">
        <v>121</v>
      </c>
      <c r="C54" s="96"/>
      <c r="D54" s="97" t="s">
        <v>24</v>
      </c>
      <c r="E54" s="98"/>
      <c r="F54" s="99"/>
      <c r="G54" s="98"/>
      <c r="H54" s="98"/>
      <c r="I54" s="100" t="s">
        <v>24</v>
      </c>
      <c r="J54" s="98"/>
      <c r="K54" s="98"/>
      <c r="L54" s="98"/>
      <c r="M54" s="98"/>
      <c r="N54" s="98"/>
      <c r="O54" s="101"/>
    </row>
    <row r="55" ht="19.800000000000001">
      <c r="A55" s="64" t="s">
        <v>122</v>
      </c>
      <c r="B55" s="65" t="s">
        <v>123</v>
      </c>
      <c r="C55" s="66" t="s">
        <v>124</v>
      </c>
      <c r="D55" s="84">
        <v>700</v>
      </c>
      <c r="E55" s="58">
        <v>0</v>
      </c>
      <c r="F55" s="57">
        <v>700</v>
      </c>
      <c r="G55" s="60">
        <f t="shared" si="36"/>
        <v>700</v>
      </c>
      <c r="H55" s="60">
        <f t="shared" si="37"/>
        <v>0</v>
      </c>
      <c r="I55" s="84">
        <v>31.75</v>
      </c>
      <c r="J55" s="59">
        <f t="shared" si="34"/>
        <v>22225</v>
      </c>
      <c r="K55" s="60">
        <f t="shared" si="30"/>
        <v>0</v>
      </c>
      <c r="L55" s="60">
        <f t="shared" si="31"/>
        <v>22225</v>
      </c>
      <c r="M55" s="60">
        <f t="shared" si="32"/>
        <v>22225</v>
      </c>
      <c r="N55" s="60">
        <f t="shared" si="33"/>
        <v>0</v>
      </c>
      <c r="O55" s="61">
        <f t="shared" si="35"/>
        <v>1</v>
      </c>
    </row>
    <row r="56" ht="34.5">
      <c r="A56" s="64" t="s">
        <v>125</v>
      </c>
      <c r="B56" s="65" t="s">
        <v>126</v>
      </c>
      <c r="C56" s="66" t="s">
        <v>12</v>
      </c>
      <c r="D56" s="84">
        <v>4</v>
      </c>
      <c r="E56" s="58">
        <v>0</v>
      </c>
      <c r="F56" s="57">
        <v>4</v>
      </c>
      <c r="G56" s="60">
        <f t="shared" si="36"/>
        <v>4</v>
      </c>
      <c r="H56" s="60">
        <f t="shared" si="37"/>
        <v>0</v>
      </c>
      <c r="I56" s="84">
        <v>4608.6199999999999</v>
      </c>
      <c r="J56" s="59">
        <f t="shared" si="34"/>
        <v>18434.48</v>
      </c>
      <c r="K56" s="60">
        <f t="shared" si="30"/>
        <v>0</v>
      </c>
      <c r="L56" s="60">
        <f t="shared" si="31"/>
        <v>18434.48</v>
      </c>
      <c r="M56" s="60">
        <f t="shared" si="32"/>
        <v>18434.48</v>
      </c>
      <c r="N56" s="60">
        <f t="shared" si="33"/>
        <v>0</v>
      </c>
      <c r="O56" s="61">
        <f t="shared" si="35"/>
        <v>1</v>
      </c>
    </row>
    <row r="57" ht="19.800000000000001">
      <c r="A57" s="64" t="s">
        <v>127</v>
      </c>
      <c r="B57" s="65" t="s">
        <v>128</v>
      </c>
      <c r="C57" s="66" t="s">
        <v>124</v>
      </c>
      <c r="D57" s="84">
        <v>2000</v>
      </c>
      <c r="E57" s="58">
        <v>0</v>
      </c>
      <c r="F57" s="57">
        <v>2000</v>
      </c>
      <c r="G57" s="60">
        <f t="shared" si="36"/>
        <v>2000</v>
      </c>
      <c r="H57" s="60">
        <f t="shared" si="37"/>
        <v>0</v>
      </c>
      <c r="I57" s="84">
        <v>14.359999999999999</v>
      </c>
      <c r="J57" s="59">
        <f t="shared" si="34"/>
        <v>28720</v>
      </c>
      <c r="K57" s="60">
        <f t="shared" si="30"/>
        <v>0</v>
      </c>
      <c r="L57" s="60">
        <f t="shared" si="31"/>
        <v>28720</v>
      </c>
      <c r="M57" s="60">
        <f t="shared" si="32"/>
        <v>28720</v>
      </c>
      <c r="N57" s="60">
        <f t="shared" si="33"/>
        <v>0</v>
      </c>
      <c r="O57" s="61">
        <f t="shared" si="35"/>
        <v>1</v>
      </c>
    </row>
    <row r="58" ht="20.699999999999999" customHeight="1">
      <c r="A58" s="68" t="s">
        <v>22</v>
      </c>
      <c r="B58" s="69" t="s">
        <v>129</v>
      </c>
      <c r="C58" s="70"/>
      <c r="D58" s="71"/>
      <c r="E58" s="71"/>
      <c r="F58" s="102"/>
      <c r="G58" s="71"/>
      <c r="H58" s="71"/>
      <c r="I58" s="71"/>
      <c r="J58" s="71"/>
      <c r="K58" s="71"/>
      <c r="L58" s="71"/>
      <c r="M58" s="71"/>
      <c r="N58" s="71"/>
      <c r="O58" s="74"/>
    </row>
    <row r="59" ht="20.699999999999999" customHeight="1">
      <c r="A59" s="41" t="s">
        <v>26</v>
      </c>
      <c r="B59" s="42" t="s">
        <v>130</v>
      </c>
      <c r="C59" s="43"/>
      <c r="D59" s="44"/>
      <c r="E59" s="47"/>
      <c r="F59" s="85"/>
      <c r="G59" s="47"/>
      <c r="H59" s="47"/>
      <c r="I59" s="47"/>
      <c r="J59" s="44"/>
      <c r="K59" s="44"/>
      <c r="L59" s="44"/>
      <c r="M59" s="44"/>
      <c r="N59" s="44"/>
      <c r="O59" s="48"/>
    </row>
    <row r="60" ht="20.699999999999999" customHeight="1">
      <c r="A60" s="94" t="s">
        <v>28</v>
      </c>
      <c r="B60" s="95" t="s">
        <v>131</v>
      </c>
      <c r="C60" s="96"/>
      <c r="D60" s="97"/>
      <c r="E60" s="98"/>
      <c r="F60" s="99"/>
      <c r="G60" s="98"/>
      <c r="H60" s="98"/>
      <c r="I60" s="100"/>
      <c r="J60" s="98"/>
      <c r="K60" s="98"/>
      <c r="L60" s="98"/>
      <c r="M60" s="98"/>
      <c r="N60" s="98"/>
      <c r="O60" s="101"/>
    </row>
    <row r="61" ht="20.699999999999999" customHeight="1">
      <c r="A61" s="64" t="s">
        <v>132</v>
      </c>
      <c r="B61" s="103" t="s">
        <v>133</v>
      </c>
      <c r="C61" s="66" t="s">
        <v>134</v>
      </c>
      <c r="D61" s="84">
        <v>4</v>
      </c>
      <c r="E61" s="58">
        <v>4</v>
      </c>
      <c r="F61" s="57">
        <v>0</v>
      </c>
      <c r="G61" s="60">
        <f t="shared" si="36"/>
        <v>4</v>
      </c>
      <c r="H61" s="60">
        <f t="shared" si="37"/>
        <v>0</v>
      </c>
      <c r="I61" s="84">
        <v>88830</v>
      </c>
      <c r="J61" s="59">
        <f t="shared" si="34"/>
        <v>355320</v>
      </c>
      <c r="K61" s="60">
        <f t="shared" si="30"/>
        <v>355320</v>
      </c>
      <c r="L61" s="60">
        <f t="shared" si="31"/>
        <v>0</v>
      </c>
      <c r="M61" s="60">
        <f t="shared" si="32"/>
        <v>355320</v>
      </c>
      <c r="N61" s="60">
        <f t="shared" si="33"/>
        <v>0</v>
      </c>
      <c r="O61" s="61">
        <f t="shared" si="35"/>
        <v>1</v>
      </c>
    </row>
    <row r="62" ht="20.699999999999999" customHeight="1">
      <c r="A62" s="94" t="s">
        <v>31</v>
      </c>
      <c r="B62" s="95" t="s">
        <v>135</v>
      </c>
      <c r="C62" s="96"/>
      <c r="D62" s="97" t="s">
        <v>24</v>
      </c>
      <c r="E62" s="98"/>
      <c r="F62" s="99"/>
      <c r="G62" s="98"/>
      <c r="H62" s="98"/>
      <c r="I62" s="100" t="s">
        <v>24</v>
      </c>
      <c r="J62" s="98"/>
      <c r="K62" s="98"/>
      <c r="L62" s="98"/>
      <c r="M62" s="98"/>
      <c r="N62" s="98"/>
      <c r="O62" s="101"/>
    </row>
    <row r="63" ht="20.699999999999999" customHeight="1">
      <c r="A63" s="64" t="s">
        <v>136</v>
      </c>
      <c r="B63" s="103" t="s">
        <v>137</v>
      </c>
      <c r="C63" s="66" t="s">
        <v>138</v>
      </c>
      <c r="D63" s="84">
        <v>1</v>
      </c>
      <c r="E63" s="58">
        <v>1</v>
      </c>
      <c r="F63" s="57">
        <v>0</v>
      </c>
      <c r="G63" s="60">
        <f t="shared" si="36"/>
        <v>1</v>
      </c>
      <c r="H63" s="60">
        <f t="shared" si="37"/>
        <v>0</v>
      </c>
      <c r="I63" s="84">
        <v>38964.800000000003</v>
      </c>
      <c r="J63" s="59">
        <f t="shared" si="34"/>
        <v>38964.800000000003</v>
      </c>
      <c r="K63" s="60">
        <f t="shared" si="30"/>
        <v>38964.800000000003</v>
      </c>
      <c r="L63" s="60">
        <f t="shared" si="31"/>
        <v>0</v>
      </c>
      <c r="M63" s="60">
        <f t="shared" si="32"/>
        <v>38964.800000000003</v>
      </c>
      <c r="N63" s="60">
        <f t="shared" si="33"/>
        <v>0</v>
      </c>
      <c r="O63" s="61">
        <f t="shared" si="35"/>
        <v>1</v>
      </c>
    </row>
    <row r="64" ht="20.699999999999999" customHeight="1">
      <c r="A64" s="94" t="s">
        <v>139</v>
      </c>
      <c r="B64" s="95" t="s">
        <v>140</v>
      </c>
      <c r="C64" s="96"/>
      <c r="D64" s="97" t="s">
        <v>24</v>
      </c>
      <c r="E64" s="98"/>
      <c r="F64" s="99"/>
      <c r="G64" s="98"/>
      <c r="H64" s="98"/>
      <c r="I64" s="100" t="s">
        <v>24</v>
      </c>
      <c r="J64" s="98"/>
      <c r="K64" s="98"/>
      <c r="L64" s="98"/>
      <c r="M64" s="98"/>
      <c r="N64" s="98"/>
      <c r="O64" s="101"/>
    </row>
    <row r="65" ht="20.699999999999999" customHeight="1">
      <c r="A65" s="64" t="s">
        <v>141</v>
      </c>
      <c r="B65" s="103" t="s">
        <v>142</v>
      </c>
      <c r="C65" s="66" t="s">
        <v>138</v>
      </c>
      <c r="D65" s="84">
        <v>2</v>
      </c>
      <c r="E65" s="58">
        <v>2</v>
      </c>
      <c r="F65" s="57">
        <v>0</v>
      </c>
      <c r="G65" s="60">
        <f t="shared" si="36"/>
        <v>2</v>
      </c>
      <c r="H65" s="60">
        <f t="shared" si="37"/>
        <v>0</v>
      </c>
      <c r="I65" s="84">
        <v>2174.7600000000002</v>
      </c>
      <c r="J65" s="59">
        <f t="shared" si="34"/>
        <v>4349.5200000000004</v>
      </c>
      <c r="K65" s="60">
        <f t="shared" si="30"/>
        <v>4349.5200000000004</v>
      </c>
      <c r="L65" s="60">
        <f t="shared" si="31"/>
        <v>0</v>
      </c>
      <c r="M65" s="60">
        <f t="shared" si="32"/>
        <v>4349.5200000000004</v>
      </c>
      <c r="N65" s="60">
        <f t="shared" si="33"/>
        <v>0</v>
      </c>
      <c r="O65" s="61">
        <f t="shared" si="35"/>
        <v>1</v>
      </c>
    </row>
    <row r="66" ht="20.699999999999999" customHeight="1">
      <c r="A66" s="64" t="s">
        <v>143</v>
      </c>
      <c r="B66" s="103" t="s">
        <v>144</v>
      </c>
      <c r="C66" s="66" t="s">
        <v>138</v>
      </c>
      <c r="D66" s="84">
        <v>6</v>
      </c>
      <c r="E66" s="58">
        <v>6</v>
      </c>
      <c r="F66" s="57">
        <v>0</v>
      </c>
      <c r="G66" s="60">
        <f t="shared" si="36"/>
        <v>6</v>
      </c>
      <c r="H66" s="60">
        <f t="shared" si="37"/>
        <v>0</v>
      </c>
      <c r="I66" s="84">
        <v>7953.6800000000003</v>
      </c>
      <c r="J66" s="59">
        <f t="shared" si="34"/>
        <v>47722.080000000002</v>
      </c>
      <c r="K66" s="60">
        <f t="shared" si="30"/>
        <v>47722.080000000002</v>
      </c>
      <c r="L66" s="60">
        <f t="shared" si="31"/>
        <v>0</v>
      </c>
      <c r="M66" s="60">
        <f t="shared" si="32"/>
        <v>47722.080000000002</v>
      </c>
      <c r="N66" s="60">
        <f t="shared" si="33"/>
        <v>0</v>
      </c>
      <c r="O66" s="61">
        <f t="shared" si="35"/>
        <v>1</v>
      </c>
    </row>
    <row r="67" ht="20.699999999999999" customHeight="1">
      <c r="A67" s="64" t="s">
        <v>145</v>
      </c>
      <c r="B67" s="103" t="s">
        <v>146</v>
      </c>
      <c r="C67" s="66" t="s">
        <v>138</v>
      </c>
      <c r="D67" s="84">
        <v>3</v>
      </c>
      <c r="E67" s="58">
        <v>3</v>
      </c>
      <c r="F67" s="57">
        <v>0</v>
      </c>
      <c r="G67" s="60">
        <f t="shared" si="36"/>
        <v>3</v>
      </c>
      <c r="H67" s="60">
        <f t="shared" si="37"/>
        <v>0</v>
      </c>
      <c r="I67" s="84">
        <v>71.180000000000007</v>
      </c>
      <c r="J67" s="59">
        <f t="shared" si="34"/>
        <v>213.53999999999999</v>
      </c>
      <c r="K67" s="60">
        <f t="shared" si="30"/>
        <v>213.53999999999999</v>
      </c>
      <c r="L67" s="60">
        <f t="shared" si="31"/>
        <v>0</v>
      </c>
      <c r="M67" s="60">
        <f t="shared" si="32"/>
        <v>213.53999999999999</v>
      </c>
      <c r="N67" s="60">
        <f t="shared" si="33"/>
        <v>0</v>
      </c>
      <c r="O67" s="61">
        <f t="shared" si="35"/>
        <v>1</v>
      </c>
    </row>
    <row r="68" ht="20.699999999999999" customHeight="1">
      <c r="A68" s="94" t="s">
        <v>147</v>
      </c>
      <c r="B68" s="95" t="s">
        <v>148</v>
      </c>
      <c r="C68" s="96"/>
      <c r="D68" s="97" t="s">
        <v>24</v>
      </c>
      <c r="E68" s="98"/>
      <c r="F68" s="99"/>
      <c r="G68" s="98"/>
      <c r="H68" s="98"/>
      <c r="I68" s="100" t="s">
        <v>24</v>
      </c>
      <c r="J68" s="98"/>
      <c r="K68" s="98"/>
      <c r="L68" s="98"/>
      <c r="M68" s="98"/>
      <c r="N68" s="98"/>
      <c r="O68" s="101"/>
    </row>
    <row r="69" ht="20.699999999999999" customHeight="1">
      <c r="A69" s="64" t="s">
        <v>149</v>
      </c>
      <c r="B69" s="103" t="s">
        <v>150</v>
      </c>
      <c r="C69" s="66" t="s">
        <v>138</v>
      </c>
      <c r="D69" s="84">
        <v>6</v>
      </c>
      <c r="E69" s="58">
        <v>6</v>
      </c>
      <c r="F69" s="57">
        <v>0</v>
      </c>
      <c r="G69" s="60">
        <f t="shared" si="36"/>
        <v>6</v>
      </c>
      <c r="H69" s="60">
        <f t="shared" si="37"/>
        <v>0</v>
      </c>
      <c r="I69" s="84">
        <v>42101.489999999998</v>
      </c>
      <c r="J69" s="59">
        <f t="shared" si="34"/>
        <v>252608.94</v>
      </c>
      <c r="K69" s="60">
        <f t="shared" si="30"/>
        <v>252608.94</v>
      </c>
      <c r="L69" s="60">
        <f t="shared" si="31"/>
        <v>0</v>
      </c>
      <c r="M69" s="60">
        <f t="shared" si="32"/>
        <v>252608.94</v>
      </c>
      <c r="N69" s="60">
        <f t="shared" si="33"/>
        <v>0</v>
      </c>
      <c r="O69" s="61">
        <f t="shared" si="35"/>
        <v>1</v>
      </c>
    </row>
    <row r="70" ht="20.699999999999999" customHeight="1">
      <c r="A70" s="64" t="s">
        <v>151</v>
      </c>
      <c r="B70" s="103" t="s">
        <v>152</v>
      </c>
      <c r="C70" s="66" t="s">
        <v>138</v>
      </c>
      <c r="D70" s="84">
        <v>1</v>
      </c>
      <c r="E70" s="58">
        <v>1</v>
      </c>
      <c r="F70" s="57">
        <v>0</v>
      </c>
      <c r="G70" s="60">
        <f t="shared" si="36"/>
        <v>1</v>
      </c>
      <c r="H70" s="60">
        <f t="shared" si="37"/>
        <v>0</v>
      </c>
      <c r="I70" s="84">
        <v>20270.32</v>
      </c>
      <c r="J70" s="59">
        <f t="shared" si="34"/>
        <v>20270.32</v>
      </c>
      <c r="K70" s="60">
        <f t="shared" si="30"/>
        <v>20270.32</v>
      </c>
      <c r="L70" s="60">
        <f t="shared" si="31"/>
        <v>0</v>
      </c>
      <c r="M70" s="60">
        <f t="shared" si="32"/>
        <v>20270.32</v>
      </c>
      <c r="N70" s="60">
        <f t="shared" si="33"/>
        <v>0</v>
      </c>
      <c r="O70" s="61">
        <f t="shared" si="35"/>
        <v>1</v>
      </c>
    </row>
    <row r="71" ht="20.699999999999999" customHeight="1">
      <c r="A71" s="41" t="s">
        <v>33</v>
      </c>
      <c r="B71" s="42" t="s">
        <v>153</v>
      </c>
      <c r="C71" s="43"/>
      <c r="D71" s="44" t="s">
        <v>24</v>
      </c>
      <c r="E71" s="47"/>
      <c r="F71" s="85"/>
      <c r="G71" s="47"/>
      <c r="H71" s="47"/>
      <c r="I71" s="47" t="s">
        <v>24</v>
      </c>
      <c r="J71" s="44"/>
      <c r="K71" s="44"/>
      <c r="L71" s="44"/>
      <c r="M71" s="44"/>
      <c r="N71" s="44"/>
      <c r="O71" s="48"/>
    </row>
    <row r="72" ht="20.699999999999999" customHeight="1">
      <c r="A72" s="64" t="s">
        <v>35</v>
      </c>
      <c r="B72" s="103" t="s">
        <v>154</v>
      </c>
      <c r="C72" s="66" t="s">
        <v>155</v>
      </c>
      <c r="D72" s="84">
        <v>128</v>
      </c>
      <c r="E72" s="58">
        <v>128</v>
      </c>
      <c r="F72" s="57">
        <v>0</v>
      </c>
      <c r="G72" s="60">
        <f t="shared" si="36"/>
        <v>128</v>
      </c>
      <c r="H72" s="60">
        <f t="shared" si="37"/>
        <v>0</v>
      </c>
      <c r="I72" s="84">
        <v>1.6200000000000001</v>
      </c>
      <c r="J72" s="59">
        <f t="shared" si="34"/>
        <v>207.36000000000001</v>
      </c>
      <c r="K72" s="60">
        <f t="shared" si="30"/>
        <v>207.36000000000001</v>
      </c>
      <c r="L72" s="60">
        <f t="shared" si="31"/>
        <v>0</v>
      </c>
      <c r="M72" s="60">
        <f t="shared" si="32"/>
        <v>207.36000000000001</v>
      </c>
      <c r="N72" s="60">
        <f t="shared" si="33"/>
        <v>0</v>
      </c>
      <c r="O72" s="61">
        <f t="shared" si="35"/>
        <v>1</v>
      </c>
    </row>
    <row r="73" ht="20.699999999999999" customHeight="1">
      <c r="A73" s="64" t="s">
        <v>156</v>
      </c>
      <c r="B73" s="103" t="s">
        <v>157</v>
      </c>
      <c r="C73" s="66" t="s">
        <v>155</v>
      </c>
      <c r="D73" s="84">
        <v>1984</v>
      </c>
      <c r="E73" s="58">
        <v>1984</v>
      </c>
      <c r="F73" s="57">
        <v>0</v>
      </c>
      <c r="G73" s="60">
        <f t="shared" si="36"/>
        <v>1984</v>
      </c>
      <c r="H73" s="60">
        <f t="shared" si="37"/>
        <v>0</v>
      </c>
      <c r="I73" s="84">
        <v>2.0699999999999998</v>
      </c>
      <c r="J73" s="59">
        <f t="shared" si="34"/>
        <v>4106.8800000000001</v>
      </c>
      <c r="K73" s="60">
        <f t="shared" si="30"/>
        <v>4106.8800000000001</v>
      </c>
      <c r="L73" s="60">
        <f t="shared" si="31"/>
        <v>0</v>
      </c>
      <c r="M73" s="60">
        <f t="shared" si="32"/>
        <v>4106.8800000000001</v>
      </c>
      <c r="N73" s="60">
        <f t="shared" si="33"/>
        <v>0</v>
      </c>
      <c r="O73" s="61">
        <f t="shared" si="35"/>
        <v>1</v>
      </c>
    </row>
    <row r="74" ht="20.699999999999999" customHeight="1">
      <c r="A74" s="64" t="s">
        <v>158</v>
      </c>
      <c r="B74" s="103" t="s">
        <v>159</v>
      </c>
      <c r="C74" s="66" t="s">
        <v>155</v>
      </c>
      <c r="D74" s="84">
        <v>1160</v>
      </c>
      <c r="E74" s="58">
        <v>1160</v>
      </c>
      <c r="F74" s="57">
        <v>0</v>
      </c>
      <c r="G74" s="60">
        <f t="shared" si="36"/>
        <v>1160</v>
      </c>
      <c r="H74" s="60">
        <f t="shared" si="37"/>
        <v>0</v>
      </c>
      <c r="I74" s="84">
        <v>2.7999999999999998</v>
      </c>
      <c r="J74" s="59">
        <f t="shared" si="34"/>
        <v>3248</v>
      </c>
      <c r="K74" s="60">
        <f t="shared" si="30"/>
        <v>3248</v>
      </c>
      <c r="L74" s="60">
        <f t="shared" si="31"/>
        <v>0</v>
      </c>
      <c r="M74" s="60">
        <f t="shared" si="32"/>
        <v>3248</v>
      </c>
      <c r="N74" s="60">
        <f t="shared" si="33"/>
        <v>0</v>
      </c>
      <c r="O74" s="61">
        <f t="shared" si="35"/>
        <v>1</v>
      </c>
    </row>
    <row r="75" ht="20.699999999999999" customHeight="1">
      <c r="A75" s="64" t="s">
        <v>160</v>
      </c>
      <c r="B75" s="103" t="s">
        <v>161</v>
      </c>
      <c r="C75" s="66" t="s">
        <v>155</v>
      </c>
      <c r="D75" s="84">
        <v>4</v>
      </c>
      <c r="E75" s="58">
        <v>4</v>
      </c>
      <c r="F75" s="57">
        <v>0</v>
      </c>
      <c r="G75" s="60">
        <f t="shared" si="36"/>
        <v>4</v>
      </c>
      <c r="H75" s="60">
        <f t="shared" si="37"/>
        <v>0</v>
      </c>
      <c r="I75" s="84">
        <v>1229.76</v>
      </c>
      <c r="J75" s="59">
        <f t="shared" si="34"/>
        <v>4919.04</v>
      </c>
      <c r="K75" s="60">
        <f t="shared" ref="K75:K86" si="38">ROUND(E75*I75,2)</f>
        <v>4919.04</v>
      </c>
      <c r="L75" s="60">
        <f t="shared" ref="L75:L86" si="39">ROUND(F75*I75,2)</f>
        <v>0</v>
      </c>
      <c r="M75" s="60">
        <f t="shared" ref="M75:M86" si="40">ROUND(G75*I75,2)</f>
        <v>4919.04</v>
      </c>
      <c r="N75" s="60">
        <f t="shared" ref="N75:N86" si="41">ROUND(J75-M75,2)</f>
        <v>0</v>
      </c>
      <c r="O75" s="61">
        <f t="shared" si="35"/>
        <v>1</v>
      </c>
    </row>
    <row r="76" ht="20.699999999999999" customHeight="1">
      <c r="A76" s="64" t="s">
        <v>162</v>
      </c>
      <c r="B76" s="103" t="s">
        <v>163</v>
      </c>
      <c r="C76" s="66" t="s">
        <v>155</v>
      </c>
      <c r="D76" s="84">
        <v>4</v>
      </c>
      <c r="E76" s="58">
        <v>4</v>
      </c>
      <c r="F76" s="57">
        <v>0</v>
      </c>
      <c r="G76" s="60">
        <f t="shared" si="36"/>
        <v>4</v>
      </c>
      <c r="H76" s="60">
        <f t="shared" si="37"/>
        <v>0</v>
      </c>
      <c r="I76" s="84">
        <v>6167.1800000000003</v>
      </c>
      <c r="J76" s="59">
        <f t="shared" si="34"/>
        <v>24668.720000000001</v>
      </c>
      <c r="K76" s="60">
        <f t="shared" si="38"/>
        <v>24668.720000000001</v>
      </c>
      <c r="L76" s="60">
        <f t="shared" si="39"/>
        <v>0</v>
      </c>
      <c r="M76" s="60">
        <f t="shared" si="40"/>
        <v>24668.720000000001</v>
      </c>
      <c r="N76" s="60">
        <f t="shared" si="41"/>
        <v>0</v>
      </c>
      <c r="O76" s="61">
        <f t="shared" si="35"/>
        <v>1</v>
      </c>
    </row>
    <row r="77" ht="20.699999999999999" customHeight="1">
      <c r="A77" s="64" t="s">
        <v>164</v>
      </c>
      <c r="B77" s="103" t="s">
        <v>165</v>
      </c>
      <c r="C77" s="66" t="s">
        <v>155</v>
      </c>
      <c r="D77" s="84">
        <v>1</v>
      </c>
      <c r="E77" s="58">
        <v>1</v>
      </c>
      <c r="F77" s="57">
        <v>0</v>
      </c>
      <c r="G77" s="60">
        <f t="shared" si="36"/>
        <v>1</v>
      </c>
      <c r="H77" s="60">
        <f t="shared" si="37"/>
        <v>0</v>
      </c>
      <c r="I77" s="84">
        <v>1381.6900000000001</v>
      </c>
      <c r="J77" s="59">
        <f t="shared" si="34"/>
        <v>1381.6900000000001</v>
      </c>
      <c r="K77" s="60">
        <f t="shared" si="38"/>
        <v>1381.6900000000001</v>
      </c>
      <c r="L77" s="60">
        <f t="shared" si="39"/>
        <v>0</v>
      </c>
      <c r="M77" s="60">
        <f t="shared" si="40"/>
        <v>1381.6900000000001</v>
      </c>
      <c r="N77" s="60">
        <f t="shared" si="41"/>
        <v>0</v>
      </c>
      <c r="O77" s="61">
        <f t="shared" si="35"/>
        <v>1</v>
      </c>
    </row>
    <row r="78" ht="20.699999999999999" customHeight="1">
      <c r="A78" s="64" t="s">
        <v>166</v>
      </c>
      <c r="B78" s="103" t="s">
        <v>167</v>
      </c>
      <c r="C78" s="66" t="s">
        <v>155</v>
      </c>
      <c r="D78" s="84">
        <v>3</v>
      </c>
      <c r="E78" s="58">
        <v>3</v>
      </c>
      <c r="F78" s="57">
        <v>0</v>
      </c>
      <c r="G78" s="60">
        <f t="shared" si="36"/>
        <v>3</v>
      </c>
      <c r="H78" s="60">
        <f t="shared" si="37"/>
        <v>0</v>
      </c>
      <c r="I78" s="84">
        <v>10235.120000000001</v>
      </c>
      <c r="J78" s="59">
        <f t="shared" ref="J78:J86" si="42">ROUND(I78*D78,2)</f>
        <v>30705.360000000001</v>
      </c>
      <c r="K78" s="60">
        <f t="shared" si="38"/>
        <v>30705.360000000001</v>
      </c>
      <c r="L78" s="60">
        <f t="shared" si="39"/>
        <v>0</v>
      </c>
      <c r="M78" s="60">
        <f t="shared" si="40"/>
        <v>30705.360000000001</v>
      </c>
      <c r="N78" s="60">
        <f t="shared" si="41"/>
        <v>0</v>
      </c>
      <c r="O78" s="61">
        <f t="shared" ref="O78:O89" si="43">M78/J78</f>
        <v>1</v>
      </c>
    </row>
    <row r="79" ht="20.699999999999999" customHeight="1">
      <c r="A79" s="64" t="s">
        <v>168</v>
      </c>
      <c r="B79" s="103" t="s">
        <v>169</v>
      </c>
      <c r="C79" s="66" t="s">
        <v>155</v>
      </c>
      <c r="D79" s="84">
        <v>4</v>
      </c>
      <c r="E79" s="58">
        <v>4</v>
      </c>
      <c r="F79" s="57">
        <v>0</v>
      </c>
      <c r="G79" s="60">
        <f t="shared" si="36"/>
        <v>4</v>
      </c>
      <c r="H79" s="60">
        <f t="shared" si="37"/>
        <v>0</v>
      </c>
      <c r="I79" s="84">
        <v>1347.3599999999999</v>
      </c>
      <c r="J79" s="59">
        <f t="shared" si="42"/>
        <v>5389.4399999999996</v>
      </c>
      <c r="K79" s="60">
        <f t="shared" si="38"/>
        <v>5389.4399999999996</v>
      </c>
      <c r="L79" s="60">
        <f t="shared" si="39"/>
        <v>0</v>
      </c>
      <c r="M79" s="60">
        <f t="shared" si="40"/>
        <v>5389.4399999999996</v>
      </c>
      <c r="N79" s="60">
        <f t="shared" si="41"/>
        <v>0</v>
      </c>
      <c r="O79" s="61">
        <f t="shared" si="43"/>
        <v>1</v>
      </c>
    </row>
    <row r="80" ht="20.699999999999999" customHeight="1">
      <c r="A80" s="64" t="s">
        <v>170</v>
      </c>
      <c r="B80" s="103" t="s">
        <v>171</v>
      </c>
      <c r="C80" s="66" t="s">
        <v>155</v>
      </c>
      <c r="D80" s="84">
        <v>2</v>
      </c>
      <c r="E80" s="58">
        <v>2</v>
      </c>
      <c r="F80" s="57">
        <v>0</v>
      </c>
      <c r="G80" s="60">
        <f t="shared" si="36"/>
        <v>2</v>
      </c>
      <c r="H80" s="60">
        <f t="shared" si="37"/>
        <v>0</v>
      </c>
      <c r="I80" s="84">
        <v>1085.4000000000001</v>
      </c>
      <c r="J80" s="59">
        <f t="shared" si="42"/>
        <v>2170.8000000000002</v>
      </c>
      <c r="K80" s="60">
        <f t="shared" si="38"/>
        <v>2170.8000000000002</v>
      </c>
      <c r="L80" s="60">
        <f t="shared" si="39"/>
        <v>0</v>
      </c>
      <c r="M80" s="60">
        <f t="shared" si="40"/>
        <v>2170.8000000000002</v>
      </c>
      <c r="N80" s="60">
        <f t="shared" si="41"/>
        <v>0</v>
      </c>
      <c r="O80" s="61">
        <f t="shared" si="43"/>
        <v>1</v>
      </c>
    </row>
    <row r="81" ht="20.699999999999999" customHeight="1">
      <c r="A81" s="64" t="s">
        <v>172</v>
      </c>
      <c r="B81" s="103" t="s">
        <v>173</v>
      </c>
      <c r="C81" s="66" t="s">
        <v>155</v>
      </c>
      <c r="D81" s="84">
        <v>3</v>
      </c>
      <c r="E81" s="58">
        <v>3</v>
      </c>
      <c r="F81" s="57">
        <v>0</v>
      </c>
      <c r="G81" s="60">
        <f t="shared" si="36"/>
        <v>3</v>
      </c>
      <c r="H81" s="60">
        <f t="shared" si="37"/>
        <v>0</v>
      </c>
      <c r="I81" s="84">
        <v>6079.9200000000001</v>
      </c>
      <c r="J81" s="59">
        <f t="shared" si="42"/>
        <v>18239.759999999998</v>
      </c>
      <c r="K81" s="60">
        <f t="shared" si="38"/>
        <v>18239.759999999998</v>
      </c>
      <c r="L81" s="60">
        <f t="shared" si="39"/>
        <v>0</v>
      </c>
      <c r="M81" s="60">
        <f t="shared" si="40"/>
        <v>18239.759999999998</v>
      </c>
      <c r="N81" s="60">
        <f t="shared" si="41"/>
        <v>0</v>
      </c>
      <c r="O81" s="61">
        <f t="shared" si="43"/>
        <v>1</v>
      </c>
    </row>
    <row r="82" ht="20.699999999999999" customHeight="1">
      <c r="A82" s="64" t="s">
        <v>174</v>
      </c>
      <c r="B82" s="103" t="s">
        <v>175</v>
      </c>
      <c r="C82" s="66" t="s">
        <v>155</v>
      </c>
      <c r="D82" s="84">
        <v>3</v>
      </c>
      <c r="E82" s="58">
        <v>3</v>
      </c>
      <c r="F82" s="57">
        <v>0</v>
      </c>
      <c r="G82" s="60">
        <f t="shared" si="36"/>
        <v>3</v>
      </c>
      <c r="H82" s="60">
        <f t="shared" si="37"/>
        <v>0</v>
      </c>
      <c r="I82" s="84">
        <v>51.520000000000003</v>
      </c>
      <c r="J82" s="59">
        <f t="shared" si="42"/>
        <v>154.56</v>
      </c>
      <c r="K82" s="60">
        <f t="shared" si="38"/>
        <v>154.56</v>
      </c>
      <c r="L82" s="60">
        <f t="shared" si="39"/>
        <v>0</v>
      </c>
      <c r="M82" s="60">
        <f t="shared" si="40"/>
        <v>154.56</v>
      </c>
      <c r="N82" s="60">
        <f t="shared" si="41"/>
        <v>0</v>
      </c>
      <c r="O82" s="61">
        <f t="shared" si="43"/>
        <v>1</v>
      </c>
    </row>
    <row r="83" ht="20.699999999999999" customHeight="1">
      <c r="A83" s="64" t="s">
        <v>176</v>
      </c>
      <c r="B83" s="103" t="s">
        <v>177</v>
      </c>
      <c r="C83" s="66" t="s">
        <v>155</v>
      </c>
      <c r="D83" s="84">
        <v>6</v>
      </c>
      <c r="E83" s="58">
        <v>6</v>
      </c>
      <c r="F83" s="57">
        <v>0</v>
      </c>
      <c r="G83" s="60">
        <f t="shared" si="36"/>
        <v>6</v>
      </c>
      <c r="H83" s="60">
        <f t="shared" si="37"/>
        <v>0</v>
      </c>
      <c r="I83" s="84">
        <v>11.07</v>
      </c>
      <c r="J83" s="59">
        <f t="shared" si="42"/>
        <v>66.420000000000002</v>
      </c>
      <c r="K83" s="60">
        <f t="shared" si="38"/>
        <v>66.420000000000002</v>
      </c>
      <c r="L83" s="60">
        <f t="shared" si="39"/>
        <v>0</v>
      </c>
      <c r="M83" s="60">
        <f t="shared" si="40"/>
        <v>66.420000000000002</v>
      </c>
      <c r="N83" s="60">
        <f t="shared" si="41"/>
        <v>0</v>
      </c>
      <c r="O83" s="61">
        <f t="shared" si="43"/>
        <v>1</v>
      </c>
    </row>
    <row r="84" ht="20.699999999999999" customHeight="1">
      <c r="A84" s="64" t="s">
        <v>178</v>
      </c>
      <c r="B84" s="103" t="s">
        <v>179</v>
      </c>
      <c r="C84" s="66" t="s">
        <v>155</v>
      </c>
      <c r="D84" s="84">
        <v>1</v>
      </c>
      <c r="E84" s="58">
        <v>1</v>
      </c>
      <c r="F84" s="57">
        <v>0</v>
      </c>
      <c r="G84" s="60">
        <f t="shared" si="36"/>
        <v>1</v>
      </c>
      <c r="H84" s="60">
        <f t="shared" si="37"/>
        <v>0</v>
      </c>
      <c r="I84" s="84">
        <v>3328.0799999999999</v>
      </c>
      <c r="J84" s="59">
        <f t="shared" si="42"/>
        <v>3328.0799999999999</v>
      </c>
      <c r="K84" s="60">
        <f t="shared" si="38"/>
        <v>3328.0799999999999</v>
      </c>
      <c r="L84" s="60">
        <f t="shared" si="39"/>
        <v>0</v>
      </c>
      <c r="M84" s="60">
        <f t="shared" si="40"/>
        <v>3328.0799999999999</v>
      </c>
      <c r="N84" s="60">
        <f t="shared" si="41"/>
        <v>0</v>
      </c>
      <c r="O84" s="61">
        <f t="shared" si="43"/>
        <v>1</v>
      </c>
    </row>
    <row r="85" ht="20.699999999999999" customHeight="1">
      <c r="A85" s="41" t="s">
        <v>180</v>
      </c>
      <c r="B85" s="42" t="s">
        <v>68</v>
      </c>
      <c r="C85" s="43"/>
      <c r="D85" s="44" t="s">
        <v>24</v>
      </c>
      <c r="E85" s="45"/>
      <c r="F85" s="46"/>
      <c r="G85" s="45"/>
      <c r="H85" s="45"/>
      <c r="I85" s="47" t="s">
        <v>24</v>
      </c>
      <c r="J85" s="44"/>
      <c r="K85" s="44"/>
      <c r="L85" s="44"/>
      <c r="M85" s="44"/>
      <c r="N85" s="44"/>
      <c r="O85" s="48"/>
    </row>
    <row r="86" ht="20.699999999999999" customHeight="1">
      <c r="A86" s="104" t="s">
        <v>181</v>
      </c>
      <c r="B86" s="105" t="s">
        <v>182</v>
      </c>
      <c r="C86" s="106" t="s">
        <v>155</v>
      </c>
      <c r="D86" s="107">
        <v>100</v>
      </c>
      <c r="E86" s="108">
        <v>100</v>
      </c>
      <c r="F86" s="57">
        <v>0</v>
      </c>
      <c r="G86" s="109">
        <f t="shared" si="36"/>
        <v>100</v>
      </c>
      <c r="H86" s="109">
        <f t="shared" si="37"/>
        <v>0</v>
      </c>
      <c r="I86" s="107">
        <v>1548.8599999999999</v>
      </c>
      <c r="J86" s="110">
        <f t="shared" si="42"/>
        <v>154886</v>
      </c>
      <c r="K86" s="111">
        <f t="shared" si="38"/>
        <v>154886</v>
      </c>
      <c r="L86" s="111">
        <f t="shared" si="39"/>
        <v>0</v>
      </c>
      <c r="M86" s="111">
        <f t="shared" si="40"/>
        <v>154886</v>
      </c>
      <c r="N86" s="111">
        <f t="shared" si="41"/>
        <v>0</v>
      </c>
      <c r="O86" s="112">
        <f t="shared" si="43"/>
        <v>1</v>
      </c>
    </row>
    <row r="87" ht="39" customHeight="1">
      <c r="A87" s="113" t="s">
        <v>183</v>
      </c>
      <c r="B87" s="113"/>
      <c r="C87" s="113"/>
      <c r="D87" s="113"/>
      <c r="E87" s="113"/>
      <c r="F87" s="113"/>
      <c r="G87" s="113"/>
      <c r="H87" s="113"/>
      <c r="I87" s="113"/>
      <c r="J87" s="114">
        <f>SUM(J6:J57)</f>
        <v>540469.33999999997</v>
      </c>
      <c r="K87" s="114">
        <f>SUM(K6:K57)</f>
        <v>147710.22</v>
      </c>
      <c r="L87" s="114">
        <f>SUM(L6:L57)</f>
        <v>308698.75999999995</v>
      </c>
      <c r="M87" s="114">
        <f>SUM(M6:M57)</f>
        <v>456408.97000000009</v>
      </c>
      <c r="N87" s="114">
        <f>SUM(N6:N57)</f>
        <v>84060.37000000001</v>
      </c>
      <c r="O87" s="115">
        <f t="shared" si="43"/>
        <v>0.84446782864685743</v>
      </c>
    </row>
    <row r="88" ht="39" customHeight="1">
      <c r="A88" s="113" t="s">
        <v>184</v>
      </c>
      <c r="B88" s="113"/>
      <c r="C88" s="113"/>
      <c r="D88" s="113"/>
      <c r="E88" s="113"/>
      <c r="F88" s="113"/>
      <c r="G88" s="113"/>
      <c r="H88" s="113"/>
      <c r="I88" s="113"/>
      <c r="J88" s="114">
        <f>SUM(J58:J86)</f>
        <v>972921.30999999994</v>
      </c>
      <c r="K88" s="114">
        <f>SUM(K58:K86)</f>
        <v>972921.30999999994</v>
      </c>
      <c r="L88" s="114">
        <f>SUM(L58:L86)</f>
        <v>0</v>
      </c>
      <c r="M88" s="114">
        <f>SUM(M58:M86)</f>
        <v>972921.30999999994</v>
      </c>
      <c r="N88" s="114">
        <f>SUM(N58:N86)</f>
        <v>0</v>
      </c>
      <c r="O88" s="115">
        <f t="shared" si="43"/>
        <v>1</v>
      </c>
    </row>
    <row r="89" ht="39" customHeight="1">
      <c r="A89" s="113" t="s">
        <v>185</v>
      </c>
      <c r="B89" s="113"/>
      <c r="C89" s="113"/>
      <c r="D89" s="113"/>
      <c r="E89" s="113"/>
      <c r="F89" s="113"/>
      <c r="G89" s="113"/>
      <c r="H89" s="113"/>
      <c r="I89" s="113"/>
      <c r="J89" s="114">
        <f>J87+J88</f>
        <v>1513390.6499999999</v>
      </c>
      <c r="K89" s="114">
        <f>K87+K88</f>
        <v>1120631.53</v>
      </c>
      <c r="L89" s="114">
        <f>L87+L88</f>
        <v>308698.75999999995</v>
      </c>
      <c r="M89" s="114">
        <f>M87+M88</f>
        <v>1429330.28</v>
      </c>
      <c r="N89" s="114">
        <f>N87+N88</f>
        <v>84060.37000000001</v>
      </c>
      <c r="O89" s="115">
        <f t="shared" si="43"/>
        <v>0.9444556037134233</v>
      </c>
      <c r="P89" s="1">
        <v>176</v>
      </c>
      <c r="Q89" s="1">
        <v>1513390.6499999999</v>
      </c>
    </row>
    <row r="90" ht="20.699999999999999" customHeight="1">
      <c r="P90" s="1" t="s">
        <v>186</v>
      </c>
      <c r="Q90" s="1">
        <v>1085812.3400000001</v>
      </c>
    </row>
    <row r="92" ht="20.699999999999999" customHeight="1">
      <c r="P92" s="1">
        <f>P89*Q90</f>
        <v>191102971.84</v>
      </c>
      <c r="Q92" s="1">
        <f>P92/Q89</f>
        <v>126.27471422530594</v>
      </c>
    </row>
  </sheetData>
  <sheetProtection autoFilter="1" deleteColumns="1" deleteRows="1" formatCells="1" formatColumns="1" formatRows="1" insertColumns="1" insertHyperlinks="1" insertRows="1" pivotTables="1" selectLockedCells="1" selectUnlockedCells="1" sheet="0" sort="1"/>
  <autoFilter ref="A5:O28"/>
  <mergeCells count="11">
    <mergeCell ref="A1:C3"/>
    <mergeCell ref="D1:H2"/>
    <mergeCell ref="K1:M1"/>
    <mergeCell ref="N1:O3"/>
    <mergeCell ref="E3:H3"/>
    <mergeCell ref="D4:H4"/>
    <mergeCell ref="J4:N4"/>
    <mergeCell ref="O4:O5"/>
    <mergeCell ref="A87:I87"/>
    <mergeCell ref="A88:I88"/>
    <mergeCell ref="A89:I89"/>
  </mergeCells>
  <printOptions headings="0" gridLines="0"/>
  <pageMargins left="0.39370078740157477" right="0.39370078740157477" top="0.39370078740157477" bottom="0.74803149606299213" header="0.51181102362204722" footer="0.19685039370078738"/>
  <pageSetup paperSize="9" scale="38" firstPageNumber="0" fitToWidth="1" fitToHeight="1" pageOrder="downThenOver" orientation="landscape" usePrinterDefaults="1" blackAndWhite="0" draft="0" cellComments="none" useFirstPageNumber="0" errors="displayed" horizontalDpi="600" verticalDpi="600" copies="1"/>
  <headerFooter alignWithMargins="0">
    <oddFooter>&amp;L&amp;"Times New Roman,Normal"______________________
Thácio Danylo de Oliveira Santos
CREA-SE - 2717881123
INOVE CONSTRUÇÕES E LOCAÇÕES&amp;C&amp;"Times New Roman,Normal"Página &amp;P de &amp;N&amp;R&amp;"Times New Roman,Normal"DESO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6" operator="lessThan" stopIfTrue="1" id="{0020000E-0056-4978-BF77-007D00C20000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G14:H15 G16:G24</xm:sqref>
        </x14:conditionalFormatting>
        <x14:conditionalFormatting xmlns:xm="http://schemas.microsoft.com/office/excel/2006/main">
          <x14:cfRule type="cellIs" priority="95" operator="lessThan" stopIfTrue="1" id="{00A60067-008C-4503-8D24-007B008600A8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J26:K26 K27:K29</xm:sqref>
        </x14:conditionalFormatting>
        <x14:conditionalFormatting xmlns:xm="http://schemas.microsoft.com/office/excel/2006/main">
          <x14:cfRule type="cellIs" priority="94" operator="lessThan" stopIfTrue="1" id="{00CC0046-00AB-4B1C-9D01-00BA00E000E5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O26</xm:sqref>
        </x14:conditionalFormatting>
        <x14:conditionalFormatting xmlns:xm="http://schemas.microsoft.com/office/excel/2006/main">
          <x14:cfRule type="cellIs" priority="93" operator="lessThan" stopIfTrue="1" id="{00B10077-0046-41BD-BB3D-00AB007F00A7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G8:H9 H14:H24 H26:H29</xm:sqref>
        </x14:conditionalFormatting>
        <x14:conditionalFormatting xmlns:xm="http://schemas.microsoft.com/office/excel/2006/main">
          <x14:cfRule type="cellIs" priority="92" operator="lessThan" stopIfTrue="1" id="{003600DA-0093-4C55-8F88-009200790012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K8:N9 K11:N11 K14:N24 L26:N29</xm:sqref>
        </x14:conditionalFormatting>
        <x14:conditionalFormatting xmlns:xm="http://schemas.microsoft.com/office/excel/2006/main">
          <x14:cfRule type="cellIs" priority="91" operator="lessThan" stopIfTrue="1" id="{008300E0-00E9-4845-B398-000A00C400FD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G11:H11 F26:H26 G27:H28</xm:sqref>
        </x14:conditionalFormatting>
        <x14:conditionalFormatting xmlns:xm="http://schemas.microsoft.com/office/excel/2006/main">
          <x14:cfRule type="cellIs" priority="90" operator="lessThan" stopIfTrue="1" id="{00820012-0048-4964-99A3-007F00BC0075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H8:I9 K8:N9 H11:I11 K11:N11 H14:I24 K14:N24 H26:O26 H27:I28 K27:N29</xm:sqref>
        </x14:conditionalFormatting>
        <x14:conditionalFormatting xmlns:xm="http://schemas.microsoft.com/office/excel/2006/main">
          <x14:cfRule type="cellIs" priority="89" operator="lessThan" stopIfTrue="1" id="{0063008A-00D1-467B-82E8-00B200A1003B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J30:O30</xm:sqref>
        </x14:conditionalFormatting>
        <x14:conditionalFormatting xmlns:xm="http://schemas.microsoft.com/office/excel/2006/main">
          <x14:cfRule type="cellIs" priority="88" operator="lessThan" stopIfTrue="1" id="{00160077-004A-45CA-8627-003800150042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F30:H30</xm:sqref>
        </x14:conditionalFormatting>
        <x14:conditionalFormatting xmlns:xm="http://schemas.microsoft.com/office/excel/2006/main">
          <x14:cfRule type="cellIs" priority="87" operator="lessThan" stopIfTrue="1" id="{00D4009D-009B-4981-A624-00FB00A20032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H30:O30</xm:sqref>
        </x14:conditionalFormatting>
        <x14:conditionalFormatting xmlns:xm="http://schemas.microsoft.com/office/excel/2006/main">
          <x14:cfRule type="cellIs" priority="86" operator="lessThan" stopIfTrue="1" id="{009700D3-0053-4C47-B826-00B8003200E8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J35:O35</xm:sqref>
        </x14:conditionalFormatting>
        <x14:conditionalFormatting xmlns:xm="http://schemas.microsoft.com/office/excel/2006/main">
          <x14:cfRule type="cellIs" priority="85" operator="lessThan" stopIfTrue="1" id="{009D0083-0024-4DB7-9A7E-0080009500F3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F35:H35</xm:sqref>
        </x14:conditionalFormatting>
        <x14:conditionalFormatting xmlns:xm="http://schemas.microsoft.com/office/excel/2006/main">
          <x14:cfRule type="cellIs" priority="84" operator="lessThan" stopIfTrue="1" id="{00EA002E-0063-4EDD-BAF9-003700FE0018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H35:O35</xm:sqref>
        </x14:conditionalFormatting>
        <x14:conditionalFormatting xmlns:xm="http://schemas.microsoft.com/office/excel/2006/main">
          <x14:cfRule type="cellIs" priority="83" operator="lessThan" stopIfTrue="1" id="{00C200E6-0089-4EBE-AD6E-0018008600CF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J39:O39</xm:sqref>
        </x14:conditionalFormatting>
        <x14:conditionalFormatting xmlns:xm="http://schemas.microsoft.com/office/excel/2006/main">
          <x14:cfRule type="cellIs" priority="82" operator="lessThan" stopIfTrue="1" id="{003300D2-00B5-46CE-9234-002F00A800C4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F39:H39</xm:sqref>
        </x14:conditionalFormatting>
        <x14:conditionalFormatting xmlns:xm="http://schemas.microsoft.com/office/excel/2006/main">
          <x14:cfRule type="cellIs" priority="81" operator="lessThan" stopIfTrue="1" id="{008900AD-0027-4777-8CA9-00DD00C40057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H39:O39</xm:sqref>
        </x14:conditionalFormatting>
        <x14:conditionalFormatting xmlns:xm="http://schemas.microsoft.com/office/excel/2006/main">
          <x14:cfRule type="cellIs" priority="80" operator="lessThan" stopIfTrue="1" id="{00D70047-00C6-4498-89AB-0057009D001D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J41:O41</xm:sqref>
        </x14:conditionalFormatting>
        <x14:conditionalFormatting xmlns:xm="http://schemas.microsoft.com/office/excel/2006/main">
          <x14:cfRule type="cellIs" priority="79" operator="lessThan" stopIfTrue="1" id="{00750003-009B-4204-9622-002700DA005D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F41:H41</xm:sqref>
        </x14:conditionalFormatting>
        <x14:conditionalFormatting xmlns:xm="http://schemas.microsoft.com/office/excel/2006/main">
          <x14:cfRule type="cellIs" priority="78" operator="lessThan" stopIfTrue="1" id="{007C0057-0054-4FFF-8573-00AA00880093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H41:O41</xm:sqref>
        </x14:conditionalFormatting>
        <x14:conditionalFormatting xmlns:xm="http://schemas.microsoft.com/office/excel/2006/main">
          <x14:cfRule type="cellIs" priority="77" operator="lessThan" stopIfTrue="1" id="{004C004F-00C2-47C5-A80D-0090009600F0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J45:O45</xm:sqref>
        </x14:conditionalFormatting>
        <x14:conditionalFormatting xmlns:xm="http://schemas.microsoft.com/office/excel/2006/main">
          <x14:cfRule type="cellIs" priority="76" operator="lessThan" stopIfTrue="1" id="{0007000A-005B-4803-91E2-0060005800D8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F45:H45</xm:sqref>
        </x14:conditionalFormatting>
        <x14:conditionalFormatting xmlns:xm="http://schemas.microsoft.com/office/excel/2006/main">
          <x14:cfRule type="cellIs" priority="75" operator="lessThan" stopIfTrue="1" id="{0014003B-00B9-415B-B0E4-00F100050063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H45:O45</xm:sqref>
        </x14:conditionalFormatting>
        <x14:conditionalFormatting xmlns:xm="http://schemas.microsoft.com/office/excel/2006/main">
          <x14:cfRule type="cellIs" priority="74" operator="lessThan" stopIfTrue="1" id="{009D00A9-0019-42E4-B38C-00F2003900DC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J49:O49</xm:sqref>
        </x14:conditionalFormatting>
        <x14:conditionalFormatting xmlns:xm="http://schemas.microsoft.com/office/excel/2006/main">
          <x14:cfRule type="cellIs" priority="73" operator="lessThan" stopIfTrue="1" id="{001100B0-00DD-46A8-BF57-006300740045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F49:H49</xm:sqref>
        </x14:conditionalFormatting>
        <x14:conditionalFormatting xmlns:xm="http://schemas.microsoft.com/office/excel/2006/main">
          <x14:cfRule type="cellIs" priority="72" operator="lessThan" stopIfTrue="1" id="{00A200BE-000B-4E25-B745-0019009800D1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H49:O49</xm:sqref>
        </x14:conditionalFormatting>
        <x14:conditionalFormatting xmlns:xm="http://schemas.microsoft.com/office/excel/2006/main">
          <x14:cfRule type="cellIs" priority="71" operator="lessThan" stopIfTrue="1" id="{00C800D7-00CB-4ECC-925D-003E006F0069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G29</xm:sqref>
        </x14:conditionalFormatting>
        <x14:conditionalFormatting xmlns:xm="http://schemas.microsoft.com/office/excel/2006/main">
          <x14:cfRule type="cellIs" priority="70" operator="lessThan" stopIfTrue="1" id="{00BC0012-00EC-4E85-8226-00CF00230028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G31:H34</xm:sqref>
        </x14:conditionalFormatting>
        <x14:conditionalFormatting xmlns:xm="http://schemas.microsoft.com/office/excel/2006/main">
          <x14:cfRule type="cellIs" priority="69" operator="lessThan" stopIfTrue="1" id="{00FE0019-0060-4029-A92B-001C00C400DF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H26:H34</xm:sqref>
        </x14:conditionalFormatting>
        <x14:conditionalFormatting xmlns:xm="http://schemas.microsoft.com/office/excel/2006/main">
          <x14:cfRule type="cellIs" priority="68" operator="lessThan" stopIfTrue="1" id="{00CF00AD-00BC-4006-A180-004B00C60091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G36:H38</xm:sqref>
        </x14:conditionalFormatting>
        <x14:conditionalFormatting xmlns:xm="http://schemas.microsoft.com/office/excel/2006/main">
          <x14:cfRule type="cellIs" priority="67" operator="lessThan" stopIfTrue="1" id="{00B8001F-00B9-405E-9337-00D6008000F7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H36:H38</xm:sqref>
        </x14:conditionalFormatting>
        <x14:conditionalFormatting xmlns:xm="http://schemas.microsoft.com/office/excel/2006/main">
          <x14:cfRule type="cellIs" priority="66" operator="lessThan" stopIfTrue="1" id="{000200D8-00B6-45E8-9AEA-000800AE00FE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G40:H40</xm:sqref>
        </x14:conditionalFormatting>
        <x14:conditionalFormatting xmlns:xm="http://schemas.microsoft.com/office/excel/2006/main">
          <x14:cfRule type="cellIs" priority="65" operator="lessThan" stopIfTrue="1" id="{003B00D2-0033-444E-8033-008400EF0044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H40</xm:sqref>
        </x14:conditionalFormatting>
        <x14:conditionalFormatting xmlns:xm="http://schemas.microsoft.com/office/excel/2006/main">
          <x14:cfRule type="cellIs" priority="64" operator="lessThan" stopIfTrue="1" id="{00B7001D-0057-4AAE-BC37-00BE0048009F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G42:H44</xm:sqref>
        </x14:conditionalFormatting>
        <x14:conditionalFormatting xmlns:xm="http://schemas.microsoft.com/office/excel/2006/main">
          <x14:cfRule type="cellIs" priority="63" operator="lessThan" stopIfTrue="1" id="{000D005B-006B-401A-9018-008000A00096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H42:H44</xm:sqref>
        </x14:conditionalFormatting>
        <x14:conditionalFormatting xmlns:xm="http://schemas.microsoft.com/office/excel/2006/main">
          <x14:cfRule type="cellIs" priority="62" operator="lessThan" stopIfTrue="1" id="{00960044-005D-4017-AB7E-0067004200E6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G46:H48</xm:sqref>
        </x14:conditionalFormatting>
        <x14:conditionalFormatting xmlns:xm="http://schemas.microsoft.com/office/excel/2006/main">
          <x14:cfRule type="cellIs" priority="61" operator="lessThan" stopIfTrue="1" id="{00F10023-003F-4721-A318-0063005E00FE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H46:H48</xm:sqref>
        </x14:conditionalFormatting>
        <x14:conditionalFormatting xmlns:xm="http://schemas.microsoft.com/office/excel/2006/main">
          <x14:cfRule type="cellIs" priority="60" operator="lessThan" stopIfTrue="1" id="{00820057-00C5-4F26-B714-003A00880083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G50:H51 G53:H53 G55:H57</xm:sqref>
        </x14:conditionalFormatting>
        <x14:conditionalFormatting xmlns:xm="http://schemas.microsoft.com/office/excel/2006/main">
          <x14:cfRule type="cellIs" priority="59" operator="lessThan" stopIfTrue="1" id="{00EE00D3-00CA-4C06-A9A8-0006003700CD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J52:O52</xm:sqref>
        </x14:conditionalFormatting>
        <x14:conditionalFormatting xmlns:xm="http://schemas.microsoft.com/office/excel/2006/main">
          <x14:cfRule type="cellIs" priority="58" operator="lessThan" stopIfTrue="1" id="{00A0009E-00CB-481A-A58D-00B200470068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F52:H52</xm:sqref>
        </x14:conditionalFormatting>
        <x14:conditionalFormatting xmlns:xm="http://schemas.microsoft.com/office/excel/2006/main">
          <x14:cfRule type="cellIs" priority="57" operator="lessThan" stopIfTrue="1" id="{00480054-006A-40AA-B47F-008100780095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H52:O52</xm:sqref>
        </x14:conditionalFormatting>
        <x14:conditionalFormatting xmlns:xm="http://schemas.microsoft.com/office/excel/2006/main">
          <x14:cfRule type="cellIs" priority="56" operator="lessThan" stopIfTrue="1" id="{005700A3-00EC-4275-85BF-008700EC00C6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J54:O54</xm:sqref>
        </x14:conditionalFormatting>
        <x14:conditionalFormatting xmlns:xm="http://schemas.microsoft.com/office/excel/2006/main">
          <x14:cfRule type="cellIs" priority="55" operator="lessThan" stopIfTrue="1" id="{008400CF-00BC-462D-8490-002E00AD0025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F54:H54</xm:sqref>
        </x14:conditionalFormatting>
        <x14:conditionalFormatting xmlns:xm="http://schemas.microsoft.com/office/excel/2006/main">
          <x14:cfRule type="cellIs" priority="54" operator="lessThan" stopIfTrue="1" id="{004A002E-00E6-4CF7-BEBD-00B20025000D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H50:H57</xm:sqref>
        </x14:conditionalFormatting>
        <x14:conditionalFormatting xmlns:xm="http://schemas.microsoft.com/office/excel/2006/main">
          <x14:cfRule type="cellIs" priority="53" operator="lessThan" stopIfTrue="1" id="{006700AC-009D-4CF0-9B12-00A500A4008F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H54:O54</xm:sqref>
        </x14:conditionalFormatting>
        <x14:conditionalFormatting xmlns:xm="http://schemas.microsoft.com/office/excel/2006/main">
          <x14:cfRule type="cellIs" priority="52" operator="lessThan" stopIfTrue="1" id="{005E0048-00B6-4DA3-9FDF-006C00DE00EF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K31:N34</xm:sqref>
        </x14:conditionalFormatting>
        <x14:conditionalFormatting xmlns:xm="http://schemas.microsoft.com/office/excel/2006/main">
          <x14:cfRule type="cellIs" priority="51" operator="lessThan" stopIfTrue="1" id="{00F60096-002A-4494-8978-00C1006A0025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K31:N34</xm:sqref>
        </x14:conditionalFormatting>
        <x14:conditionalFormatting xmlns:xm="http://schemas.microsoft.com/office/excel/2006/main">
          <x14:cfRule type="cellIs" priority="50" operator="lessThan" stopIfTrue="1" id="{00BA003B-0098-41B8-B0B8-002F0044005C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K36:N38</xm:sqref>
        </x14:conditionalFormatting>
        <x14:conditionalFormatting xmlns:xm="http://schemas.microsoft.com/office/excel/2006/main">
          <x14:cfRule type="cellIs" priority="49" operator="lessThan" stopIfTrue="1" id="{00770074-00C1-4BFB-8179-0099004C0076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K36:N38</xm:sqref>
        </x14:conditionalFormatting>
        <x14:conditionalFormatting xmlns:xm="http://schemas.microsoft.com/office/excel/2006/main">
          <x14:cfRule type="cellIs" priority="48" operator="lessThan" stopIfTrue="1" id="{00C10090-000A-4DB9-811C-00B300C50086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K40:N40</xm:sqref>
        </x14:conditionalFormatting>
        <x14:conditionalFormatting xmlns:xm="http://schemas.microsoft.com/office/excel/2006/main">
          <x14:cfRule type="cellIs" priority="47" operator="lessThan" stopIfTrue="1" id="{006D0071-00FD-4145-A508-008600D60055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K40:N40</xm:sqref>
        </x14:conditionalFormatting>
        <x14:conditionalFormatting xmlns:xm="http://schemas.microsoft.com/office/excel/2006/main">
          <x14:cfRule type="cellIs" priority="46" operator="lessThan" stopIfTrue="1" id="{0018000F-00C8-4D65-B922-00F1000D00DE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K42:N44</xm:sqref>
        </x14:conditionalFormatting>
        <x14:conditionalFormatting xmlns:xm="http://schemas.microsoft.com/office/excel/2006/main">
          <x14:cfRule type="cellIs" priority="45" operator="lessThan" stopIfTrue="1" id="{009F00F5-00BC-41D3-965B-002300D700D1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K42:N44</xm:sqref>
        </x14:conditionalFormatting>
        <x14:conditionalFormatting xmlns:xm="http://schemas.microsoft.com/office/excel/2006/main">
          <x14:cfRule type="cellIs" priority="44" operator="lessThan" stopIfTrue="1" id="{00A500C1-00CF-43BE-A91F-002200090014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K46:N48</xm:sqref>
        </x14:conditionalFormatting>
        <x14:conditionalFormatting xmlns:xm="http://schemas.microsoft.com/office/excel/2006/main">
          <x14:cfRule type="cellIs" priority="43" operator="lessThan" stopIfTrue="1" id="{001100A8-001B-4A47-87E7-0047005A003D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K46:N48</xm:sqref>
        </x14:conditionalFormatting>
        <x14:conditionalFormatting xmlns:xm="http://schemas.microsoft.com/office/excel/2006/main">
          <x14:cfRule type="cellIs" priority="42" operator="lessThan" stopIfTrue="1" id="{008D00F0-005E-4B04-99A7-00BF00E60019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K50:N51</xm:sqref>
        </x14:conditionalFormatting>
        <x14:conditionalFormatting xmlns:xm="http://schemas.microsoft.com/office/excel/2006/main">
          <x14:cfRule type="cellIs" priority="41" operator="lessThan" stopIfTrue="1" id="{00080074-0078-4681-8C60-000C00AD0029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K50:N51</xm:sqref>
        </x14:conditionalFormatting>
        <x14:conditionalFormatting xmlns:xm="http://schemas.microsoft.com/office/excel/2006/main">
          <x14:cfRule type="cellIs" priority="40" operator="lessThan" stopIfTrue="1" id="{00340024-00EF-44BA-9B91-008200110020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K53:N53</xm:sqref>
        </x14:conditionalFormatting>
        <x14:conditionalFormatting xmlns:xm="http://schemas.microsoft.com/office/excel/2006/main">
          <x14:cfRule type="cellIs" priority="39" operator="lessThan" stopIfTrue="1" id="{00090083-006E-41A2-A6BD-00CA005C0066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K53:N53</xm:sqref>
        </x14:conditionalFormatting>
        <x14:conditionalFormatting xmlns:xm="http://schemas.microsoft.com/office/excel/2006/main">
          <x14:cfRule type="cellIs" priority="38" operator="lessThan" stopIfTrue="1" id="{00410027-0041-499F-97EE-006200380097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K55:N57</xm:sqref>
        </x14:conditionalFormatting>
        <x14:conditionalFormatting xmlns:xm="http://schemas.microsoft.com/office/excel/2006/main">
          <x14:cfRule type="cellIs" priority="37" operator="lessThan" stopIfTrue="1" id="{00D9003C-00DB-460C-9A32-001B00360005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K55:N57</xm:sqref>
        </x14:conditionalFormatting>
        <x14:conditionalFormatting xmlns:xm="http://schemas.microsoft.com/office/excel/2006/main">
          <x14:cfRule type="cellIs" priority="36" operator="lessThan" stopIfTrue="1" id="{00960001-0051-49B5-A016-009A00470032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J60:O60</xm:sqref>
        </x14:conditionalFormatting>
        <x14:conditionalFormatting xmlns:xm="http://schemas.microsoft.com/office/excel/2006/main">
          <x14:cfRule type="cellIs" priority="35" operator="lessThan" stopIfTrue="1" id="{007E0049-00DD-4D5E-BA33-00D800460057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F60:H60</xm:sqref>
        </x14:conditionalFormatting>
        <x14:conditionalFormatting xmlns:xm="http://schemas.microsoft.com/office/excel/2006/main">
          <x14:cfRule type="cellIs" priority="34" operator="lessThan" stopIfTrue="1" id="{005B00FC-005B-4C3D-BD9E-00A3006C00E0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H60:O60</xm:sqref>
        </x14:conditionalFormatting>
        <x14:conditionalFormatting xmlns:xm="http://schemas.microsoft.com/office/excel/2006/main">
          <x14:cfRule type="cellIs" priority="33" operator="lessThan" stopIfTrue="1" id="{003B0094-00CF-407C-BA76-001A00D900ED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J62:O62</xm:sqref>
        </x14:conditionalFormatting>
        <x14:conditionalFormatting xmlns:xm="http://schemas.microsoft.com/office/excel/2006/main">
          <x14:cfRule type="cellIs" priority="32" operator="lessThan" stopIfTrue="1" id="{00F300A0-00DD-4FB8-825A-0034001200D2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F62:H62</xm:sqref>
        </x14:conditionalFormatting>
        <x14:conditionalFormatting xmlns:xm="http://schemas.microsoft.com/office/excel/2006/main">
          <x14:cfRule type="cellIs" priority="31" operator="lessThan" stopIfTrue="1" id="{00970044-004F-4784-BEF0-0039007E0098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H62:O62</xm:sqref>
        </x14:conditionalFormatting>
        <x14:conditionalFormatting xmlns:xm="http://schemas.microsoft.com/office/excel/2006/main">
          <x14:cfRule type="cellIs" priority="30" operator="lessThan" stopIfTrue="1" id="{000300B6-0093-49E7-985F-004800E8007A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J68:O68</xm:sqref>
        </x14:conditionalFormatting>
        <x14:conditionalFormatting xmlns:xm="http://schemas.microsoft.com/office/excel/2006/main">
          <x14:cfRule type="cellIs" priority="29" operator="lessThan" stopIfTrue="1" id="{005600C3-003B-49D9-ABD6-00CF00010069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F68:H68</xm:sqref>
        </x14:conditionalFormatting>
        <x14:conditionalFormatting xmlns:xm="http://schemas.microsoft.com/office/excel/2006/main">
          <x14:cfRule type="cellIs" priority="28" operator="lessThan" stopIfTrue="1" id="{00720048-007B-47CA-9203-001600DA0089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H68:O68</xm:sqref>
        </x14:conditionalFormatting>
        <x14:conditionalFormatting xmlns:xm="http://schemas.microsoft.com/office/excel/2006/main">
          <x14:cfRule type="cellIs" priority="27" operator="lessThan" stopIfTrue="1" id="{007D00BA-00AE-4E1C-B59E-00B5006E00B2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J64:O64</xm:sqref>
        </x14:conditionalFormatting>
        <x14:conditionalFormatting xmlns:xm="http://schemas.microsoft.com/office/excel/2006/main">
          <x14:cfRule type="cellIs" priority="26" operator="lessThan" stopIfTrue="1" id="{0063009F-00D1-4DA4-B9DB-0019001600EF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F64:H64</xm:sqref>
        </x14:conditionalFormatting>
        <x14:conditionalFormatting xmlns:xm="http://schemas.microsoft.com/office/excel/2006/main">
          <x14:cfRule type="cellIs" priority="25" operator="lessThan" stopIfTrue="1" id="{00510012-0006-4A2C-B0FA-000400130002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H64:O64</xm:sqref>
        </x14:conditionalFormatting>
        <x14:conditionalFormatting xmlns:xm="http://schemas.microsoft.com/office/excel/2006/main">
          <x14:cfRule type="cellIs" priority="24" operator="lessThan" stopIfTrue="1" id="{003B0043-0013-46F4-A2BB-0009000800DE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G61:H61</xm:sqref>
        </x14:conditionalFormatting>
        <x14:conditionalFormatting xmlns:xm="http://schemas.microsoft.com/office/excel/2006/main">
          <x14:cfRule type="cellIs" priority="23" operator="lessThan" stopIfTrue="1" id="{005700F4-00E1-432C-A2E2-0014007C002C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H61</xm:sqref>
        </x14:conditionalFormatting>
        <x14:conditionalFormatting xmlns:xm="http://schemas.microsoft.com/office/excel/2006/main">
          <x14:cfRule type="cellIs" priority="22" operator="lessThan" stopIfTrue="1" id="{00A000FD-00FD-467C-B7B7-00E0005D00C7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G63:H63</xm:sqref>
        </x14:conditionalFormatting>
        <x14:conditionalFormatting xmlns:xm="http://schemas.microsoft.com/office/excel/2006/main">
          <x14:cfRule type="cellIs" priority="21" operator="lessThan" stopIfTrue="1" id="{005500C9-001A-4D7D-908A-007F0078003F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H63</xm:sqref>
        </x14:conditionalFormatting>
        <x14:conditionalFormatting xmlns:xm="http://schemas.microsoft.com/office/excel/2006/main">
          <x14:cfRule type="cellIs" priority="20" operator="lessThan" stopIfTrue="1" id="{007700D7-008D-463D-8C27-00D50002005A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G65:H67</xm:sqref>
        </x14:conditionalFormatting>
        <x14:conditionalFormatting xmlns:xm="http://schemas.microsoft.com/office/excel/2006/main">
          <x14:cfRule type="cellIs" priority="19" operator="lessThan" stopIfTrue="1" id="{004E003A-00D0-4CBE-8F67-001D0012008E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H65:H67</xm:sqref>
        </x14:conditionalFormatting>
        <x14:conditionalFormatting xmlns:xm="http://schemas.microsoft.com/office/excel/2006/main">
          <x14:cfRule type="cellIs" priority="18" operator="lessThan" stopIfTrue="1" id="{00E50019-0000-4777-AB9E-006300240088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G69:H70</xm:sqref>
        </x14:conditionalFormatting>
        <x14:conditionalFormatting xmlns:xm="http://schemas.microsoft.com/office/excel/2006/main">
          <x14:cfRule type="cellIs" priority="17" operator="lessThan" stopIfTrue="1" id="{00890030-005E-43D2-952C-0009009800A9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H69:H70</xm:sqref>
        </x14:conditionalFormatting>
        <x14:conditionalFormatting xmlns:xm="http://schemas.microsoft.com/office/excel/2006/main">
          <x14:cfRule type="cellIs" priority="16" operator="lessThan" stopIfTrue="1" id="{004E004D-00D1-42AD-A9F1-004200310083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G72:H84</xm:sqref>
        </x14:conditionalFormatting>
        <x14:conditionalFormatting xmlns:xm="http://schemas.microsoft.com/office/excel/2006/main">
          <x14:cfRule type="cellIs" priority="15" operator="lessThan" stopIfTrue="1" id="{008A00D4-0063-44D9-87D1-009900970061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H72:H84</xm:sqref>
        </x14:conditionalFormatting>
        <x14:conditionalFormatting xmlns:xm="http://schemas.microsoft.com/office/excel/2006/main">
          <x14:cfRule type="cellIs" priority="14" operator="lessThan" stopIfTrue="1" id="{0058003B-00C0-479E-B336-006B00D500BC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K61:N61</xm:sqref>
        </x14:conditionalFormatting>
        <x14:conditionalFormatting xmlns:xm="http://schemas.microsoft.com/office/excel/2006/main">
          <x14:cfRule type="cellIs" priority="13" operator="lessThan" stopIfTrue="1" id="{0016008E-00BA-4135-8D8B-006900DB00C6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K61:N61</xm:sqref>
        </x14:conditionalFormatting>
        <x14:conditionalFormatting xmlns:xm="http://schemas.microsoft.com/office/excel/2006/main">
          <x14:cfRule type="cellIs" priority="12" operator="lessThan" stopIfTrue="1" id="{00E700ED-00C8-4D4C-9BC2-001800FD00E4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K63:N63</xm:sqref>
        </x14:conditionalFormatting>
        <x14:conditionalFormatting xmlns:xm="http://schemas.microsoft.com/office/excel/2006/main">
          <x14:cfRule type="cellIs" priority="11" operator="lessThan" stopIfTrue="1" id="{00320009-0082-4986-9CCE-00510073002B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K63:N63</xm:sqref>
        </x14:conditionalFormatting>
        <x14:conditionalFormatting xmlns:xm="http://schemas.microsoft.com/office/excel/2006/main">
          <x14:cfRule type="cellIs" priority="10" operator="lessThan" stopIfTrue="1" id="{002100AB-0026-41F8-B028-00C000D700EA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K65:N67</xm:sqref>
        </x14:conditionalFormatting>
        <x14:conditionalFormatting xmlns:xm="http://schemas.microsoft.com/office/excel/2006/main">
          <x14:cfRule type="cellIs" priority="9" operator="lessThan" stopIfTrue="1" id="{0023002D-0016-4DAD-8C4E-006900AA0021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K65:N67</xm:sqref>
        </x14:conditionalFormatting>
        <x14:conditionalFormatting xmlns:xm="http://schemas.microsoft.com/office/excel/2006/main">
          <x14:cfRule type="cellIs" priority="8" operator="lessThan" stopIfTrue="1" id="{006B00FE-0058-4B23-853F-001E00CF0002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K69:N70</xm:sqref>
        </x14:conditionalFormatting>
        <x14:conditionalFormatting xmlns:xm="http://schemas.microsoft.com/office/excel/2006/main">
          <x14:cfRule type="cellIs" priority="7" operator="lessThan" stopIfTrue="1" id="{006F0022-0015-4CCC-A300-000A000D0077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K69:N70</xm:sqref>
        </x14:conditionalFormatting>
        <x14:conditionalFormatting xmlns:xm="http://schemas.microsoft.com/office/excel/2006/main">
          <x14:cfRule type="cellIs" priority="6" operator="lessThan" stopIfTrue="1" id="{006900B0-001A-458D-881A-002A0092009B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K72:N84</xm:sqref>
        </x14:conditionalFormatting>
        <x14:conditionalFormatting xmlns:xm="http://schemas.microsoft.com/office/excel/2006/main">
          <x14:cfRule type="cellIs" priority="5" operator="lessThan" stopIfTrue="1" id="{00D90053-005A-4542-A81B-00CF006B003F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K72:N84</xm:sqref>
        </x14:conditionalFormatting>
        <x14:conditionalFormatting xmlns:xm="http://schemas.microsoft.com/office/excel/2006/main">
          <x14:cfRule type="cellIs" priority="4" operator="lessThan" stopIfTrue="1" id="{000100CA-006A-4539-8E11-001D000D0067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G86:H86</xm:sqref>
        </x14:conditionalFormatting>
        <x14:conditionalFormatting xmlns:xm="http://schemas.microsoft.com/office/excel/2006/main">
          <x14:cfRule type="cellIs" priority="3" operator="lessThan" stopIfTrue="1" id="{00680067-0004-44B3-B312-008F00CF00CA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H86</xm:sqref>
        </x14:conditionalFormatting>
        <x14:conditionalFormatting xmlns:xm="http://schemas.microsoft.com/office/excel/2006/main">
          <x14:cfRule type="cellIs" priority="2" operator="lessThan" stopIfTrue="1" id="{00580093-0085-4566-A4B7-0071006E0056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K86:N86</xm:sqref>
        </x14:conditionalFormatting>
        <x14:conditionalFormatting xmlns:xm="http://schemas.microsoft.com/office/excel/2006/main">
          <x14:cfRule type="cellIs" priority="1" operator="lessThan" stopIfTrue="1" id="{00600049-006F-47FD-BB9D-0064008800AA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K86:N86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" zoomScale="53" workbookViewId="0">
      <pane ySplit="5" topLeftCell="A6" activePane="bottomLeft" state="frozen"/>
      <selection activeCell="A1" activeCellId="0" sqref="A1:C3"/>
    </sheetView>
  </sheetViews>
  <sheetFormatPr defaultColWidth="10.09765625" defaultRowHeight="20.699999999999999" customHeight="1"/>
  <cols>
    <col customWidth="1" min="1" max="1" style="1" width="18.69921875"/>
    <col customWidth="1" min="2" max="2" style="1" width="88.19921875"/>
    <col min="3" max="3" style="2" width="10.09765625"/>
    <col customWidth="1" min="4" max="4" style="3" width="17.59765625"/>
    <col customWidth="1" min="5" max="5" style="1" width="17.59765625"/>
    <col customWidth="1" min="6" max="6" style="4" width="17.59765625"/>
    <col customWidth="1" min="7" max="8" style="1" width="17.59765625"/>
    <col customWidth="1" min="9" max="9" style="3" width="19.5"/>
    <col customWidth="1" min="10" max="14" style="1" width="17.59765625"/>
    <col customWidth="1" min="15" max="16" style="1" width="13.09765625"/>
    <col bestFit="1" customWidth="1" min="17" max="17" style="1" width="15.5"/>
    <col bestFit="1" customWidth="1" min="18" max="18" style="1" width="12.69921875"/>
    <col min="19" max="20" style="1" width="10.09765625"/>
    <col bestFit="1" customWidth="1" min="21" max="21" style="1" width="12.09765625"/>
    <col min="22" max="228" style="1" width="10.09765625"/>
  </cols>
  <sheetData>
    <row r="1" ht="54" customHeight="1">
      <c r="A1" s="5" t="s">
        <v>188</v>
      </c>
      <c r="B1" s="5"/>
      <c r="C1" s="5"/>
      <c r="D1" s="6" t="s">
        <v>1</v>
      </c>
      <c r="E1" s="6"/>
      <c r="F1" s="6"/>
      <c r="G1" s="6"/>
      <c r="H1" s="6"/>
      <c r="I1" s="7" t="s">
        <v>2</v>
      </c>
      <c r="J1" s="8" t="s">
        <v>189</v>
      </c>
      <c r="K1" s="9" t="s">
        <v>190</v>
      </c>
      <c r="L1" s="9"/>
      <c r="M1" s="9"/>
      <c r="N1" s="10">
        <v>1</v>
      </c>
      <c r="O1" s="10"/>
      <c r="P1" s="116"/>
    </row>
    <row r="2" ht="20.699999999999999" customHeight="1">
      <c r="A2" s="5"/>
      <c r="B2" s="5"/>
      <c r="C2" s="5"/>
      <c r="D2" s="6"/>
      <c r="E2" s="11"/>
      <c r="F2" s="11"/>
      <c r="G2" s="11"/>
      <c r="H2" s="11"/>
      <c r="I2" s="12" t="s">
        <v>191</v>
      </c>
      <c r="J2" s="13"/>
      <c r="K2" s="14"/>
      <c r="L2" s="13"/>
      <c r="M2" s="15"/>
      <c r="N2" s="10"/>
      <c r="O2" s="10"/>
      <c r="P2" s="116"/>
    </row>
    <row r="3" ht="21.75" customHeight="1">
      <c r="A3" s="5"/>
      <c r="B3" s="5"/>
      <c r="C3" s="5"/>
      <c r="D3" s="16" t="s">
        <v>6</v>
      </c>
      <c r="E3" s="17" t="s">
        <v>192</v>
      </c>
      <c r="F3" s="18"/>
      <c r="G3" s="18"/>
      <c r="H3" s="19"/>
      <c r="I3" s="20" t="s">
        <v>8</v>
      </c>
      <c r="J3" s="13">
        <v>46251</v>
      </c>
      <c r="K3" s="21" t="s">
        <v>9</v>
      </c>
      <c r="L3" s="13">
        <v>46491</v>
      </c>
      <c r="M3" s="22"/>
      <c r="N3" s="10"/>
      <c r="O3" s="10"/>
      <c r="P3" s="116"/>
      <c r="R3" s="23"/>
    </row>
    <row r="4" ht="24.899999999999999" customHeight="1">
      <c r="A4" s="24" t="s">
        <v>10</v>
      </c>
      <c r="B4" s="24" t="s">
        <v>11</v>
      </c>
      <c r="C4" s="24" t="s">
        <v>12</v>
      </c>
      <c r="D4" s="25" t="s">
        <v>13</v>
      </c>
      <c r="E4" s="26"/>
      <c r="F4" s="26"/>
      <c r="G4" s="26"/>
      <c r="H4" s="26"/>
      <c r="I4" s="27"/>
      <c r="J4" s="28" t="s">
        <v>14</v>
      </c>
      <c r="K4" s="28"/>
      <c r="L4" s="28"/>
      <c r="M4" s="28"/>
      <c r="N4" s="28"/>
      <c r="O4" s="28" t="s">
        <v>15</v>
      </c>
      <c r="P4" s="117"/>
    </row>
    <row r="5" ht="30.899999999999999" customHeight="1">
      <c r="A5" s="24"/>
      <c r="B5" s="24"/>
      <c r="C5" s="29"/>
      <c r="D5" s="30" t="s">
        <v>16</v>
      </c>
      <c r="E5" s="31" t="s">
        <v>17</v>
      </c>
      <c r="F5" s="31" t="s">
        <v>18</v>
      </c>
      <c r="G5" s="31" t="s">
        <v>19</v>
      </c>
      <c r="H5" s="31" t="s">
        <v>20</v>
      </c>
      <c r="I5" s="30" t="s">
        <v>21</v>
      </c>
      <c r="J5" s="31" t="s">
        <v>16</v>
      </c>
      <c r="K5" s="31" t="s">
        <v>17</v>
      </c>
      <c r="L5" s="31" t="s">
        <v>18</v>
      </c>
      <c r="M5" s="31" t="s">
        <v>19</v>
      </c>
      <c r="N5" s="31" t="s">
        <v>20</v>
      </c>
      <c r="O5" s="28"/>
      <c r="P5" s="117"/>
    </row>
    <row r="6" ht="30.899999999999999" customHeight="1">
      <c r="A6" s="118"/>
      <c r="B6" s="119" t="s">
        <v>193</v>
      </c>
      <c r="C6" s="120"/>
      <c r="D6" s="121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17"/>
    </row>
    <row r="7" s="32" customFormat="1" ht="17.399999999999999">
      <c r="A7" s="123" t="s">
        <v>194</v>
      </c>
      <c r="B7" s="123" t="s">
        <v>195</v>
      </c>
      <c r="C7" s="124"/>
      <c r="D7" s="125"/>
      <c r="E7" s="125"/>
      <c r="F7" s="125"/>
      <c r="G7" s="125"/>
      <c r="H7" s="125"/>
      <c r="I7" s="125"/>
      <c r="J7" s="126">
        <f>SUBTOTAL(9,J8:J11)</f>
        <v>212163.22999999998</v>
      </c>
      <c r="K7" s="126">
        <f t="shared" ref="K7:N7" si="44">SUBTOTAL(9,K8:K11)</f>
        <v>0</v>
      </c>
      <c r="L7" s="126">
        <f t="shared" si="44"/>
        <v>8486.5300000000007</v>
      </c>
      <c r="M7" s="126">
        <f t="shared" si="44"/>
        <v>8486.5300000000007</v>
      </c>
      <c r="N7" s="126">
        <f t="shared" si="44"/>
        <v>203676.70000000001</v>
      </c>
      <c r="O7" s="125"/>
      <c r="P7" s="127"/>
      <c r="Q7" s="32" t="s">
        <v>25</v>
      </c>
    </row>
    <row r="8" s="40" customFormat="1" ht="17.399999999999999">
      <c r="A8" s="128" t="s">
        <v>196</v>
      </c>
      <c r="B8" s="128" t="s">
        <v>197</v>
      </c>
      <c r="C8" s="129"/>
      <c r="D8" s="130"/>
      <c r="E8" s="130"/>
      <c r="F8" s="130"/>
      <c r="G8" s="130"/>
      <c r="H8" s="130"/>
      <c r="I8" s="130"/>
      <c r="J8" s="131">
        <f>SUBTOTAL(9,J9:J11)</f>
        <v>212163.22999999998</v>
      </c>
      <c r="K8" s="131">
        <f t="shared" ref="K8:N8" si="45">SUBTOTAL(9,K9:K11)</f>
        <v>0</v>
      </c>
      <c r="L8" s="131">
        <f t="shared" si="45"/>
        <v>8486.5300000000007</v>
      </c>
      <c r="M8" s="131">
        <f t="shared" si="45"/>
        <v>8486.5300000000007</v>
      </c>
      <c r="N8" s="131">
        <f t="shared" si="45"/>
        <v>203676.70000000001</v>
      </c>
      <c r="O8" s="130"/>
      <c r="P8" s="132"/>
      <c r="Q8" s="40">
        <v>0.23999999999999999</v>
      </c>
      <c r="T8" s="133"/>
      <c r="U8" s="49"/>
      <c r="V8" s="50"/>
    </row>
    <row r="9" s="51" customFormat="1" ht="17.399999999999999">
      <c r="A9" s="134" t="s">
        <v>198</v>
      </c>
      <c r="B9" s="134" t="s">
        <v>199</v>
      </c>
      <c r="C9" s="135" t="s">
        <v>155</v>
      </c>
      <c r="D9" s="136">
        <v>1</v>
      </c>
      <c r="E9" s="137"/>
      <c r="F9" s="138">
        <f>MC!T8</f>
        <v>4.0000000000000001e-002</v>
      </c>
      <c r="G9" s="137">
        <f t="shared" ref="G9:G33" si="46">ROUND(E9+F9,2)</f>
        <v>4.0000000000000001e-002</v>
      </c>
      <c r="H9" s="137">
        <f>ROUND(D9-G9,2)</f>
        <v>0.95999999999999996</v>
      </c>
      <c r="I9" s="139">
        <v>189331.76999999999</v>
      </c>
      <c r="J9" s="140">
        <f>ROUND(I9*D9,2)</f>
        <v>189331.76999999999</v>
      </c>
      <c r="K9" s="141">
        <f>ROUND(E9*I9,2)</f>
        <v>0</v>
      </c>
      <c r="L9" s="141">
        <f>ROUND(F9*I9,2)</f>
        <v>7573.2700000000004</v>
      </c>
      <c r="M9" s="141">
        <f>ROUND(G9*I9,2)</f>
        <v>7573.2700000000004</v>
      </c>
      <c r="N9" s="141">
        <f>ROUND(J9-M9,2)</f>
        <v>181758.5</v>
      </c>
      <c r="O9" s="142">
        <f>M9/J9</f>
        <v>3.9999995774613002e-002</v>
      </c>
      <c r="P9" s="143">
        <f>L9-M9</f>
        <v>0</v>
      </c>
      <c r="Q9" s="51">
        <v>94.5</v>
      </c>
      <c r="R9" s="62"/>
      <c r="S9" s="62"/>
      <c r="T9" s="133"/>
      <c r="U9" s="63"/>
      <c r="V9" s="50"/>
    </row>
    <row r="10" s="51" customFormat="1" ht="17.399999999999999">
      <c r="A10" s="134" t="s">
        <v>200</v>
      </c>
      <c r="B10" s="134" t="s">
        <v>201</v>
      </c>
      <c r="C10" s="135" t="s">
        <v>155</v>
      </c>
      <c r="D10" s="136">
        <v>1</v>
      </c>
      <c r="E10" s="137"/>
      <c r="F10" s="138">
        <f>MC!T14</f>
        <v>4.0000000000000001e-002</v>
      </c>
      <c r="G10" s="137">
        <f t="shared" si="46"/>
        <v>4.0000000000000001e-002</v>
      </c>
      <c r="H10" s="137">
        <f t="shared" ref="H10:H73" si="47">ROUND(D10-G10,2)</f>
        <v>0.95999999999999996</v>
      </c>
      <c r="I10" s="139">
        <v>18359.18</v>
      </c>
      <c r="J10" s="140">
        <f t="shared" ref="J10:J11" si="48">ROUND(I10*D10,2)</f>
        <v>18359.18</v>
      </c>
      <c r="K10" s="141">
        <f t="shared" ref="K10:K11" si="49">ROUND(E10*I10,2)</f>
        <v>0</v>
      </c>
      <c r="L10" s="141">
        <f t="shared" ref="L10:L11" si="50">ROUND(F10*I10,2)</f>
        <v>734.37</v>
      </c>
      <c r="M10" s="141">
        <f t="shared" ref="M10:M11" si="51">ROUND(G10*I10,2)</f>
        <v>734.37</v>
      </c>
      <c r="N10" s="141">
        <f t="shared" ref="N10:N11" si="52">ROUND(J10-M10,2)</f>
        <v>17624.810000000001</v>
      </c>
      <c r="O10" s="142">
        <f t="shared" ref="O10:O73" si="53">M10/J10</f>
        <v>4.0000152512258171e-002</v>
      </c>
      <c r="P10" s="143">
        <f t="shared" ref="P10:P73" si="54">L10-M10</f>
        <v>0</v>
      </c>
      <c r="Q10" s="51">
        <v>132</v>
      </c>
      <c r="R10" s="62"/>
      <c r="S10" s="62"/>
      <c r="T10" s="133"/>
      <c r="U10" s="63"/>
      <c r="V10" s="50"/>
    </row>
    <row r="11" s="51" customFormat="1" ht="17.399999999999999">
      <c r="A11" s="134" t="s">
        <v>202</v>
      </c>
      <c r="B11" s="134" t="s">
        <v>203</v>
      </c>
      <c r="C11" s="135" t="s">
        <v>155</v>
      </c>
      <c r="D11" s="136">
        <v>1</v>
      </c>
      <c r="E11" s="137"/>
      <c r="F11" s="138">
        <f>MC!T20</f>
        <v>4.0000000000000001e-002</v>
      </c>
      <c r="G11" s="137">
        <f t="shared" si="46"/>
        <v>4.0000000000000001e-002</v>
      </c>
      <c r="H11" s="137">
        <f t="shared" si="47"/>
        <v>0.95999999999999996</v>
      </c>
      <c r="I11" s="139">
        <v>4472.2799999999997</v>
      </c>
      <c r="J11" s="140">
        <f t="shared" si="48"/>
        <v>4472.2799999999997</v>
      </c>
      <c r="K11" s="141">
        <f t="shared" si="49"/>
        <v>0</v>
      </c>
      <c r="L11" s="141">
        <f t="shared" si="50"/>
        <v>178.89000000000001</v>
      </c>
      <c r="M11" s="141">
        <f t="shared" si="51"/>
        <v>178.89000000000001</v>
      </c>
      <c r="N11" s="141">
        <f t="shared" si="52"/>
        <v>4293.3900000000003</v>
      </c>
      <c r="O11" s="142">
        <f t="shared" si="53"/>
        <v>3.999973168048513e-002</v>
      </c>
      <c r="P11" s="143">
        <f t="shared" si="54"/>
        <v>0</v>
      </c>
      <c r="Q11" s="51">
        <v>63</v>
      </c>
      <c r="R11" s="62"/>
      <c r="S11" s="62"/>
      <c r="T11" s="133"/>
      <c r="U11" s="63"/>
      <c r="V11" s="50"/>
    </row>
    <row r="12" s="51" customFormat="1" ht="17.399999999999999">
      <c r="A12" s="123" t="s">
        <v>204</v>
      </c>
      <c r="B12" s="123" t="s">
        <v>205</v>
      </c>
      <c r="C12" s="124"/>
      <c r="D12" s="125"/>
      <c r="E12" s="125"/>
      <c r="F12" s="125"/>
      <c r="G12" s="125"/>
      <c r="H12" s="125"/>
      <c r="I12" s="125"/>
      <c r="J12" s="126">
        <f>SUBTOTAL(9,J13:J39)</f>
        <v>110340.22000000002</v>
      </c>
      <c r="K12" s="126">
        <f t="shared" ref="K12:N12" si="55">SUBTOTAL(9,K13:K39)</f>
        <v>0</v>
      </c>
      <c r="L12" s="126">
        <f t="shared" si="55"/>
        <v>39161.159999999996</v>
      </c>
      <c r="M12" s="126">
        <f t="shared" si="55"/>
        <v>39161.159999999996</v>
      </c>
      <c r="N12" s="126">
        <f t="shared" si="55"/>
        <v>71179.060000000012</v>
      </c>
      <c r="O12" s="125"/>
      <c r="P12" s="143">
        <f t="shared" si="54"/>
        <v>0</v>
      </c>
      <c r="Q12" s="51">
        <v>40</v>
      </c>
      <c r="R12" s="62"/>
      <c r="S12" s="62"/>
      <c r="T12" s="133"/>
      <c r="U12" s="63"/>
      <c r="V12" s="50"/>
    </row>
    <row r="13" s="32" customFormat="1" ht="17.399999999999999">
      <c r="A13" s="128" t="s">
        <v>206</v>
      </c>
      <c r="B13" s="128" t="s">
        <v>207</v>
      </c>
      <c r="C13" s="144"/>
      <c r="D13" s="145"/>
      <c r="E13" s="145"/>
      <c r="F13" s="145"/>
      <c r="G13" s="145"/>
      <c r="H13" s="145"/>
      <c r="I13" s="145"/>
      <c r="J13" s="131">
        <f>SUBTOTAL(9,J14:J21)</f>
        <v>8997.0799999999981</v>
      </c>
      <c r="K13" s="131">
        <f t="shared" ref="K13:N13" si="56">SUBTOTAL(9,K14:K21)</f>
        <v>0</v>
      </c>
      <c r="L13" s="131">
        <f t="shared" si="56"/>
        <v>8738.880000000001</v>
      </c>
      <c r="M13" s="131">
        <f t="shared" si="56"/>
        <v>8738.880000000001</v>
      </c>
      <c r="N13" s="131">
        <f t="shared" si="56"/>
        <v>258.19999999999999</v>
      </c>
      <c r="O13" s="145"/>
      <c r="P13" s="143">
        <f t="shared" si="54"/>
        <v>0</v>
      </c>
      <c r="Q13" s="51">
        <v>132</v>
      </c>
      <c r="T13" s="133"/>
      <c r="U13" s="67"/>
      <c r="V13" s="50"/>
    </row>
    <row r="14" s="32" customFormat="1" ht="31.199999999999999">
      <c r="A14" s="134" t="s">
        <v>208</v>
      </c>
      <c r="B14" s="134" t="s">
        <v>209</v>
      </c>
      <c r="C14" s="135" t="s">
        <v>210</v>
      </c>
      <c r="D14" s="136">
        <v>660</v>
      </c>
      <c r="E14" s="137"/>
      <c r="F14" s="138">
        <f>MC!T28</f>
        <v>660</v>
      </c>
      <c r="G14" s="137">
        <f>ROUND(E14+F14,2)</f>
        <v>660</v>
      </c>
      <c r="H14" s="137">
        <f t="shared" si="47"/>
        <v>0</v>
      </c>
      <c r="I14" s="139">
        <v>0.91000000000000003</v>
      </c>
      <c r="J14" s="140">
        <f t="shared" ref="J14:J21" si="57">ROUND(I14*D14,2)</f>
        <v>600.60000000000002</v>
      </c>
      <c r="K14" s="141">
        <f t="shared" ref="K14:K28" si="58">ROUND(E14*I14,2)</f>
        <v>0</v>
      </c>
      <c r="L14" s="141">
        <f t="shared" ref="L14:L28" si="59">ROUND(F14*I14,2)</f>
        <v>600.60000000000002</v>
      </c>
      <c r="M14" s="141">
        <f t="shared" ref="M14:M28" si="60">ROUND(G14*I14,2)</f>
        <v>600.60000000000002</v>
      </c>
      <c r="N14" s="141">
        <f t="shared" ref="N14:N28" si="61">ROUND(J14-M14,2)</f>
        <v>0</v>
      </c>
      <c r="O14" s="142">
        <f t="shared" si="53"/>
        <v>1</v>
      </c>
      <c r="P14" s="143">
        <f t="shared" si="54"/>
        <v>0</v>
      </c>
      <c r="Q14" s="51" t="e">
        <v>#VALUE!</v>
      </c>
      <c r="U14" s="67"/>
    </row>
    <row r="15" s="32" customFormat="1" ht="33">
      <c r="A15" s="134" t="s">
        <v>211</v>
      </c>
      <c r="B15" s="134" t="s">
        <v>212</v>
      </c>
      <c r="C15" s="135" t="s">
        <v>85</v>
      </c>
      <c r="D15" s="136">
        <v>128.69999999999999</v>
      </c>
      <c r="E15" s="137"/>
      <c r="F15" s="138">
        <f>MC!T34</f>
        <v>128.69999999999999</v>
      </c>
      <c r="G15" s="137">
        <f t="shared" si="46"/>
        <v>128.69999999999999</v>
      </c>
      <c r="H15" s="137">
        <f t="shared" si="47"/>
        <v>0</v>
      </c>
      <c r="I15" s="139">
        <v>2.7599999999999998</v>
      </c>
      <c r="J15" s="140">
        <f t="shared" si="57"/>
        <v>355.20999999999998</v>
      </c>
      <c r="K15" s="141">
        <f t="shared" si="58"/>
        <v>0</v>
      </c>
      <c r="L15" s="141">
        <f t="shared" si="59"/>
        <v>355.20999999999998</v>
      </c>
      <c r="M15" s="141">
        <f t="shared" si="60"/>
        <v>355.20999999999998</v>
      </c>
      <c r="N15" s="141">
        <f t="shared" si="61"/>
        <v>0</v>
      </c>
      <c r="O15" s="142">
        <f t="shared" si="53"/>
        <v>1</v>
      </c>
      <c r="P15" s="143">
        <f t="shared" si="54"/>
        <v>0</v>
      </c>
      <c r="Q15" s="51">
        <v>132</v>
      </c>
      <c r="T15" s="133"/>
      <c r="U15" s="67"/>
    </row>
    <row r="16" s="32" customFormat="1" ht="17.399999999999999">
      <c r="A16" s="134" t="s">
        <v>213</v>
      </c>
      <c r="B16" s="134" t="s">
        <v>214</v>
      </c>
      <c r="C16" s="135" t="s">
        <v>215</v>
      </c>
      <c r="D16" s="136">
        <v>1544.4000000000001</v>
      </c>
      <c r="E16" s="137"/>
      <c r="F16" s="138">
        <f>MC!T40</f>
        <v>1544.4000000000001</v>
      </c>
      <c r="G16" s="137">
        <f t="shared" ref="G16:G21" si="62">ROUND(E16+F16,2)</f>
        <v>1544.4000000000001</v>
      </c>
      <c r="H16" s="137">
        <f t="shared" si="47"/>
        <v>0</v>
      </c>
      <c r="I16" s="139">
        <v>0.66000000000000003</v>
      </c>
      <c r="J16" s="140">
        <f t="shared" si="57"/>
        <v>1019.3</v>
      </c>
      <c r="K16" s="141">
        <f t="shared" si="58"/>
        <v>0</v>
      </c>
      <c r="L16" s="141">
        <f t="shared" si="59"/>
        <v>1019.3000000000001</v>
      </c>
      <c r="M16" s="141">
        <f t="shared" si="60"/>
        <v>1019.3000000000001</v>
      </c>
      <c r="N16" s="141">
        <f t="shared" si="61"/>
        <v>0</v>
      </c>
      <c r="O16" s="142">
        <f t="shared" si="53"/>
        <v>1.0000000000000002</v>
      </c>
      <c r="P16" s="143">
        <f t="shared" si="54"/>
        <v>0</v>
      </c>
      <c r="U16" s="67"/>
    </row>
    <row r="17" s="32" customFormat="1" ht="17.399999999999999">
      <c r="A17" s="134" t="s">
        <v>216</v>
      </c>
      <c r="B17" s="134" t="s">
        <v>217</v>
      </c>
      <c r="C17" s="135" t="s">
        <v>85</v>
      </c>
      <c r="D17" s="136">
        <v>158.33000000000001</v>
      </c>
      <c r="E17" s="137"/>
      <c r="F17" s="138">
        <f>MC!T46</f>
        <v>158.33000000000001</v>
      </c>
      <c r="G17" s="137">
        <f t="shared" si="62"/>
        <v>158.33000000000001</v>
      </c>
      <c r="H17" s="137">
        <f t="shared" si="47"/>
        <v>0</v>
      </c>
      <c r="I17" s="139">
        <v>29.07</v>
      </c>
      <c r="J17" s="140">
        <f t="shared" si="57"/>
        <v>4602.6499999999996</v>
      </c>
      <c r="K17" s="141">
        <f t="shared" si="58"/>
        <v>0</v>
      </c>
      <c r="L17" s="141">
        <f t="shared" si="59"/>
        <v>4602.6500000000005</v>
      </c>
      <c r="M17" s="141">
        <f t="shared" si="60"/>
        <v>4602.6500000000005</v>
      </c>
      <c r="N17" s="141">
        <f t="shared" si="61"/>
        <v>0</v>
      </c>
      <c r="O17" s="142">
        <f t="shared" si="53"/>
        <v>1.0000000000000002</v>
      </c>
      <c r="P17" s="143">
        <f t="shared" si="54"/>
        <v>0</v>
      </c>
      <c r="U17" s="67"/>
    </row>
    <row r="18" s="32" customFormat="1" ht="17.399999999999999">
      <c r="A18" s="134" t="s">
        <v>218</v>
      </c>
      <c r="B18" s="134" t="s">
        <v>219</v>
      </c>
      <c r="C18" s="135" t="s">
        <v>210</v>
      </c>
      <c r="D18" s="136">
        <v>600</v>
      </c>
      <c r="E18" s="137"/>
      <c r="F18" s="138">
        <f>MC!T52</f>
        <v>600</v>
      </c>
      <c r="G18" s="137">
        <f t="shared" si="62"/>
        <v>600</v>
      </c>
      <c r="H18" s="137">
        <f t="shared" si="47"/>
        <v>0</v>
      </c>
      <c r="I18" s="139">
        <v>2.1699999999999999</v>
      </c>
      <c r="J18" s="140">
        <f t="shared" si="57"/>
        <v>1302</v>
      </c>
      <c r="K18" s="141">
        <f t="shared" si="58"/>
        <v>0</v>
      </c>
      <c r="L18" s="141">
        <f t="shared" si="59"/>
        <v>1302</v>
      </c>
      <c r="M18" s="141">
        <f t="shared" si="60"/>
        <v>1302</v>
      </c>
      <c r="N18" s="141">
        <f t="shared" si="61"/>
        <v>0</v>
      </c>
      <c r="O18" s="142">
        <f t="shared" si="53"/>
        <v>1</v>
      </c>
      <c r="P18" s="143">
        <f t="shared" si="54"/>
        <v>0</v>
      </c>
      <c r="U18" s="67"/>
    </row>
    <row r="19" s="32" customFormat="1" ht="33">
      <c r="A19" s="134" t="s">
        <v>220</v>
      </c>
      <c r="B19" s="134" t="s">
        <v>221</v>
      </c>
      <c r="C19" s="135" t="s">
        <v>109</v>
      </c>
      <c r="D19" s="136">
        <v>36.18</v>
      </c>
      <c r="E19" s="137"/>
      <c r="F19" s="138">
        <f>MC!T58</f>
        <v>36.18</v>
      </c>
      <c r="G19" s="137">
        <f t="shared" si="62"/>
        <v>36.18</v>
      </c>
      <c r="H19" s="137">
        <f t="shared" si="47"/>
        <v>0</v>
      </c>
      <c r="I19" s="139">
        <v>13.06</v>
      </c>
      <c r="J19" s="140">
        <f t="shared" si="57"/>
        <v>472.50999999999999</v>
      </c>
      <c r="K19" s="141">
        <f t="shared" si="58"/>
        <v>0</v>
      </c>
      <c r="L19" s="141">
        <f t="shared" si="59"/>
        <v>472.50999999999999</v>
      </c>
      <c r="M19" s="141">
        <f t="shared" si="60"/>
        <v>472.50999999999999</v>
      </c>
      <c r="N19" s="141">
        <f t="shared" si="61"/>
        <v>0</v>
      </c>
      <c r="O19" s="142">
        <f t="shared" si="53"/>
        <v>1</v>
      </c>
      <c r="P19" s="143">
        <f t="shared" si="54"/>
        <v>0</v>
      </c>
      <c r="U19" s="67"/>
    </row>
    <row r="20" s="76" customFormat="1" ht="17.399999999999999">
      <c r="A20" s="134" t="s">
        <v>222</v>
      </c>
      <c r="B20" s="134" t="s">
        <v>214</v>
      </c>
      <c r="C20" s="135" t="s">
        <v>215</v>
      </c>
      <c r="D20" s="136">
        <v>586.13</v>
      </c>
      <c r="E20" s="137"/>
      <c r="F20" s="138">
        <f>MC!T64</f>
        <v>585.77999999999997</v>
      </c>
      <c r="G20" s="137">
        <f t="shared" si="62"/>
        <v>585.77999999999997</v>
      </c>
      <c r="H20" s="137">
        <f t="shared" si="47"/>
        <v>0.35000000000000003</v>
      </c>
      <c r="I20" s="139">
        <v>0.66000000000000003</v>
      </c>
      <c r="J20" s="140">
        <f t="shared" si="57"/>
        <v>386.85000000000002</v>
      </c>
      <c r="K20" s="141">
        <f t="shared" si="58"/>
        <v>0</v>
      </c>
      <c r="L20" s="141">
        <f t="shared" si="59"/>
        <v>386.61000000000001</v>
      </c>
      <c r="M20" s="141">
        <f t="shared" si="60"/>
        <v>386.61000000000001</v>
      </c>
      <c r="N20" s="141">
        <f t="shared" si="61"/>
        <v>0.23999999999999999</v>
      </c>
      <c r="O20" s="142">
        <f t="shared" si="53"/>
        <v>0.99937960449786734</v>
      </c>
      <c r="P20" s="143">
        <f t="shared" si="54"/>
        <v>0</v>
      </c>
      <c r="U20" s="83"/>
    </row>
    <row r="21" s="32" customFormat="1" ht="17.399999999999999">
      <c r="A21" s="134" t="s">
        <v>223</v>
      </c>
      <c r="B21" s="134" t="s">
        <v>224</v>
      </c>
      <c r="C21" s="135" t="s">
        <v>225</v>
      </c>
      <c r="D21" s="136">
        <v>36.18</v>
      </c>
      <c r="E21" s="137"/>
      <c r="F21" s="138">
        <v>0</v>
      </c>
      <c r="G21" s="137">
        <f t="shared" si="62"/>
        <v>0</v>
      </c>
      <c r="H21" s="137">
        <f t="shared" si="47"/>
        <v>36.18</v>
      </c>
      <c r="I21" s="139">
        <v>7.1299999999999999</v>
      </c>
      <c r="J21" s="140">
        <f t="shared" si="57"/>
        <v>257.95999999999998</v>
      </c>
      <c r="K21" s="141">
        <f t="shared" si="58"/>
        <v>0</v>
      </c>
      <c r="L21" s="141">
        <f t="shared" si="59"/>
        <v>0</v>
      </c>
      <c r="M21" s="141">
        <f t="shared" si="60"/>
        <v>0</v>
      </c>
      <c r="N21" s="141">
        <f t="shared" si="61"/>
        <v>257.95999999999998</v>
      </c>
      <c r="O21" s="142">
        <f t="shared" si="53"/>
        <v>0</v>
      </c>
      <c r="P21" s="143">
        <f t="shared" si="54"/>
        <v>0</v>
      </c>
    </row>
    <row r="22" s="32" customFormat="1" ht="17.399999999999999">
      <c r="A22" s="128" t="s">
        <v>226</v>
      </c>
      <c r="B22" s="128" t="s">
        <v>227</v>
      </c>
      <c r="C22" s="144"/>
      <c r="D22" s="145"/>
      <c r="E22" s="145"/>
      <c r="F22" s="145"/>
      <c r="G22" s="145"/>
      <c r="H22" s="145"/>
      <c r="I22" s="145"/>
      <c r="J22" s="131">
        <f>SUBTOTAL(9,J23)</f>
        <v>16449</v>
      </c>
      <c r="K22" s="131">
        <f t="shared" ref="K22:N22" si="63">SUBTOTAL(9,K23)</f>
        <v>0</v>
      </c>
      <c r="L22" s="131">
        <f t="shared" si="63"/>
        <v>16449</v>
      </c>
      <c r="M22" s="131">
        <f t="shared" si="63"/>
        <v>16449</v>
      </c>
      <c r="N22" s="131">
        <f t="shared" si="63"/>
        <v>0</v>
      </c>
      <c r="O22" s="145"/>
      <c r="P22" s="143">
        <f t="shared" si="54"/>
        <v>0</v>
      </c>
    </row>
    <row r="23" s="32" customFormat="1" ht="17.399999999999999">
      <c r="A23" s="134" t="s">
        <v>228</v>
      </c>
      <c r="B23" s="134" t="s">
        <v>229</v>
      </c>
      <c r="C23" s="135" t="s">
        <v>230</v>
      </c>
      <c r="D23" s="136">
        <v>100</v>
      </c>
      <c r="E23" s="141"/>
      <c r="F23" s="138">
        <f>MC!T71</f>
        <v>100</v>
      </c>
      <c r="G23" s="141">
        <f t="shared" si="46"/>
        <v>100</v>
      </c>
      <c r="H23" s="141">
        <f t="shared" si="47"/>
        <v>0</v>
      </c>
      <c r="I23" s="139">
        <v>164.49000000000001</v>
      </c>
      <c r="J23" s="140">
        <f t="shared" ref="J23:J28" si="64">ROUND(I23*D23,2)</f>
        <v>16449</v>
      </c>
      <c r="K23" s="141">
        <f t="shared" si="58"/>
        <v>0</v>
      </c>
      <c r="L23" s="141">
        <f t="shared" si="59"/>
        <v>16449</v>
      </c>
      <c r="M23" s="141">
        <f t="shared" si="60"/>
        <v>16449</v>
      </c>
      <c r="N23" s="141">
        <f t="shared" si="61"/>
        <v>0</v>
      </c>
      <c r="O23" s="142">
        <f t="shared" si="53"/>
        <v>1</v>
      </c>
      <c r="P23" s="143">
        <f t="shared" si="54"/>
        <v>0</v>
      </c>
    </row>
    <row r="24" s="32" customFormat="1" ht="17.399999999999999">
      <c r="A24" s="128" t="s">
        <v>231</v>
      </c>
      <c r="B24" s="128" t="s">
        <v>232</v>
      </c>
      <c r="C24" s="144"/>
      <c r="D24" s="145"/>
      <c r="E24" s="145"/>
      <c r="F24" s="145"/>
      <c r="G24" s="145"/>
      <c r="H24" s="145"/>
      <c r="I24" s="145"/>
      <c r="J24" s="131">
        <f>SUBTOTAL(9,J25:J28)</f>
        <v>54884.879999999997</v>
      </c>
      <c r="K24" s="131">
        <f t="shared" ref="K24:N24" si="65">SUBTOTAL(9,K25:K28)</f>
        <v>0</v>
      </c>
      <c r="L24" s="131">
        <f t="shared" si="65"/>
        <v>12500.4</v>
      </c>
      <c r="M24" s="131">
        <f t="shared" si="65"/>
        <v>12500.4</v>
      </c>
      <c r="N24" s="131">
        <f t="shared" si="65"/>
        <v>42384.479999999996</v>
      </c>
      <c r="O24" s="145"/>
      <c r="P24" s="143">
        <f t="shared" si="54"/>
        <v>0</v>
      </c>
    </row>
    <row r="25" s="32" customFormat="1" ht="17.399999999999999">
      <c r="A25" s="134" t="s">
        <v>233</v>
      </c>
      <c r="B25" s="134" t="s">
        <v>234</v>
      </c>
      <c r="C25" s="135" t="s">
        <v>235</v>
      </c>
      <c r="D25" s="136">
        <v>108.8</v>
      </c>
      <c r="E25" s="141"/>
      <c r="F25" s="138">
        <f>MC!T78</f>
        <v>0</v>
      </c>
      <c r="G25" s="141">
        <f t="shared" si="46"/>
        <v>0</v>
      </c>
      <c r="H25" s="141">
        <f t="shared" si="47"/>
        <v>108.8</v>
      </c>
      <c r="I25" s="139">
        <v>249.99000000000001</v>
      </c>
      <c r="J25" s="140">
        <f t="shared" si="64"/>
        <v>27198.91</v>
      </c>
      <c r="K25" s="141">
        <f t="shared" si="58"/>
        <v>0</v>
      </c>
      <c r="L25" s="141">
        <f t="shared" si="59"/>
        <v>0</v>
      </c>
      <c r="M25" s="141">
        <f t="shared" si="60"/>
        <v>0</v>
      </c>
      <c r="N25" s="141">
        <f t="shared" si="61"/>
        <v>27198.91</v>
      </c>
      <c r="O25" s="142">
        <f t="shared" si="53"/>
        <v>0</v>
      </c>
      <c r="P25" s="143">
        <f t="shared" si="54"/>
        <v>0</v>
      </c>
    </row>
    <row r="26" s="32" customFormat="1" ht="33">
      <c r="A26" s="134" t="s">
        <v>236</v>
      </c>
      <c r="B26" s="134" t="s">
        <v>237</v>
      </c>
      <c r="C26" s="135" t="s">
        <v>235</v>
      </c>
      <c r="D26" s="136">
        <v>75.239999999999995</v>
      </c>
      <c r="E26" s="141"/>
      <c r="F26" s="138">
        <f>MC!T84</f>
        <v>55</v>
      </c>
      <c r="G26" s="141">
        <f t="shared" ref="G26:G30" si="66">ROUND(E26+F26,2)</f>
        <v>55</v>
      </c>
      <c r="H26" s="141">
        <f t="shared" si="47"/>
        <v>20.240000000000002</v>
      </c>
      <c r="I26" s="139">
        <v>227.28</v>
      </c>
      <c r="J26" s="140">
        <f t="shared" si="64"/>
        <v>17100.549999999999</v>
      </c>
      <c r="K26" s="141">
        <f t="shared" si="58"/>
        <v>0</v>
      </c>
      <c r="L26" s="141">
        <f t="shared" si="59"/>
        <v>12500.4</v>
      </c>
      <c r="M26" s="141">
        <f t="shared" si="60"/>
        <v>12500.4</v>
      </c>
      <c r="N26" s="141">
        <f t="shared" si="61"/>
        <v>4600.1500000000005</v>
      </c>
      <c r="O26" s="142">
        <f t="shared" si="53"/>
        <v>0.7309940323556845</v>
      </c>
      <c r="P26" s="143">
        <f t="shared" si="54"/>
        <v>0</v>
      </c>
    </row>
    <row r="27" s="32" customFormat="1" ht="49.5">
      <c r="A27" s="134" t="s">
        <v>238</v>
      </c>
      <c r="B27" s="134" t="s">
        <v>239</v>
      </c>
      <c r="C27" s="135" t="s">
        <v>155</v>
      </c>
      <c r="D27" s="136">
        <v>1</v>
      </c>
      <c r="E27" s="141"/>
      <c r="F27" s="138">
        <v>0</v>
      </c>
      <c r="G27" s="141">
        <f t="shared" si="66"/>
        <v>0</v>
      </c>
      <c r="H27" s="141">
        <f t="shared" si="47"/>
        <v>1</v>
      </c>
      <c r="I27" s="139">
        <v>9343.3899999999994</v>
      </c>
      <c r="J27" s="140">
        <f t="shared" si="64"/>
        <v>9343.3899999999994</v>
      </c>
      <c r="K27" s="141">
        <f t="shared" si="58"/>
        <v>0</v>
      </c>
      <c r="L27" s="141">
        <f t="shared" si="59"/>
        <v>0</v>
      </c>
      <c r="M27" s="141">
        <f t="shared" si="60"/>
        <v>0</v>
      </c>
      <c r="N27" s="141">
        <f t="shared" si="61"/>
        <v>9343.3899999999994</v>
      </c>
      <c r="O27" s="142">
        <f t="shared" si="53"/>
        <v>0</v>
      </c>
      <c r="P27" s="143">
        <f t="shared" si="54"/>
        <v>0</v>
      </c>
    </row>
    <row r="28" s="32" customFormat="1" ht="17.399999999999999">
      <c r="A28" s="134" t="s">
        <v>240</v>
      </c>
      <c r="B28" s="134" t="s">
        <v>241</v>
      </c>
      <c r="C28" s="135" t="s">
        <v>155</v>
      </c>
      <c r="D28" s="136">
        <v>1</v>
      </c>
      <c r="E28" s="141"/>
      <c r="F28" s="138">
        <v>0</v>
      </c>
      <c r="G28" s="141">
        <f t="shared" si="66"/>
        <v>0</v>
      </c>
      <c r="H28" s="141">
        <f t="shared" si="47"/>
        <v>1</v>
      </c>
      <c r="I28" s="139">
        <v>1242.03</v>
      </c>
      <c r="J28" s="140">
        <f t="shared" si="64"/>
        <v>1242.03</v>
      </c>
      <c r="K28" s="141">
        <f t="shared" si="58"/>
        <v>0</v>
      </c>
      <c r="L28" s="141">
        <f t="shared" si="59"/>
        <v>0</v>
      </c>
      <c r="M28" s="141">
        <f t="shared" si="60"/>
        <v>0</v>
      </c>
      <c r="N28" s="141">
        <f t="shared" si="61"/>
        <v>1242.03</v>
      </c>
      <c r="O28" s="142">
        <f t="shared" si="53"/>
        <v>0</v>
      </c>
      <c r="P28" s="143">
        <f t="shared" si="54"/>
        <v>0</v>
      </c>
    </row>
    <row r="29" s="32" customFormat="1" ht="17.399999999999999">
      <c r="A29" s="128" t="s">
        <v>242</v>
      </c>
      <c r="B29" s="128" t="s">
        <v>243</v>
      </c>
      <c r="C29" s="144"/>
      <c r="D29" s="145"/>
      <c r="E29" s="145"/>
      <c r="F29" s="145"/>
      <c r="G29" s="145"/>
      <c r="H29" s="145"/>
      <c r="I29" s="145"/>
      <c r="J29" s="131">
        <f>SUBTOTAL(9,J30:J33)</f>
        <v>25633.010000000002</v>
      </c>
      <c r="K29" s="131">
        <f t="shared" ref="K29:N29" si="67">SUBTOTAL(9,K30:K33)</f>
        <v>0</v>
      </c>
      <c r="L29" s="131">
        <f t="shared" si="67"/>
        <v>1472.8800000000001</v>
      </c>
      <c r="M29" s="131">
        <f t="shared" si="67"/>
        <v>1472.8800000000001</v>
      </c>
      <c r="N29" s="131">
        <f t="shared" si="67"/>
        <v>24160.130000000001</v>
      </c>
      <c r="O29" s="145"/>
      <c r="P29" s="143">
        <f t="shared" si="54"/>
        <v>0</v>
      </c>
    </row>
    <row r="30" s="32" customFormat="1" ht="33">
      <c r="A30" s="134" t="s">
        <v>244</v>
      </c>
      <c r="B30" s="134" t="s">
        <v>245</v>
      </c>
      <c r="C30" s="135" t="s">
        <v>12</v>
      </c>
      <c r="D30" s="136">
        <v>1</v>
      </c>
      <c r="E30" s="146"/>
      <c r="F30" s="138">
        <f>MC!T91</f>
        <v>0.5</v>
      </c>
      <c r="G30" s="141">
        <f t="shared" si="66"/>
        <v>0.5</v>
      </c>
      <c r="H30" s="141">
        <f t="shared" si="47"/>
        <v>0.5</v>
      </c>
      <c r="I30" s="139">
        <v>730.25999999999999</v>
      </c>
      <c r="J30" s="140">
        <f t="shared" ref="J30:J33" si="68">ROUND(I30*D30,2)</f>
        <v>730.25999999999999</v>
      </c>
      <c r="K30" s="141">
        <f t="shared" ref="K30:K33" si="69">ROUND(E30*I30,2)</f>
        <v>0</v>
      </c>
      <c r="L30" s="141">
        <f t="shared" ref="L30:L33" si="70">ROUND(F30*I30,2)</f>
        <v>365.13</v>
      </c>
      <c r="M30" s="141">
        <f t="shared" ref="M30:M33" si="71">ROUND(G30*I30,2)</f>
        <v>365.13</v>
      </c>
      <c r="N30" s="141">
        <f t="shared" ref="N30:N33" si="72">ROUND(J30-M30,2)</f>
        <v>365.13</v>
      </c>
      <c r="O30" s="142">
        <f t="shared" si="53"/>
        <v>0.5</v>
      </c>
      <c r="P30" s="143">
        <f t="shared" si="54"/>
        <v>0</v>
      </c>
    </row>
    <row r="31" ht="33">
      <c r="A31" s="134" t="s">
        <v>246</v>
      </c>
      <c r="B31" s="134" t="s">
        <v>247</v>
      </c>
      <c r="C31" s="135" t="s">
        <v>155</v>
      </c>
      <c r="D31" s="136">
        <v>1</v>
      </c>
      <c r="E31" s="146"/>
      <c r="F31" s="138">
        <f>MC!T97</f>
        <v>0.5</v>
      </c>
      <c r="G31" s="141">
        <f t="shared" si="46"/>
        <v>0.5</v>
      </c>
      <c r="H31" s="141">
        <f t="shared" si="47"/>
        <v>0.5</v>
      </c>
      <c r="I31" s="139">
        <v>2215.4899999999998</v>
      </c>
      <c r="J31" s="140">
        <f t="shared" si="68"/>
        <v>2215.4899999999998</v>
      </c>
      <c r="K31" s="141">
        <f t="shared" si="69"/>
        <v>0</v>
      </c>
      <c r="L31" s="141">
        <f t="shared" si="70"/>
        <v>1107.75</v>
      </c>
      <c r="M31" s="141">
        <f t="shared" si="71"/>
        <v>1107.75</v>
      </c>
      <c r="N31" s="141">
        <f t="shared" si="72"/>
        <v>1107.74</v>
      </c>
      <c r="O31" s="142">
        <f t="shared" si="53"/>
        <v>0.50000225683708799</v>
      </c>
      <c r="P31" s="143">
        <f t="shared" si="54"/>
        <v>0</v>
      </c>
    </row>
    <row r="32" ht="33">
      <c r="A32" s="134" t="s">
        <v>248</v>
      </c>
      <c r="B32" s="134" t="s">
        <v>249</v>
      </c>
      <c r="C32" s="135" t="s">
        <v>155</v>
      </c>
      <c r="D32" s="136">
        <v>1</v>
      </c>
      <c r="E32" s="146"/>
      <c r="F32" s="138">
        <v>0</v>
      </c>
      <c r="G32" s="141">
        <f t="shared" si="46"/>
        <v>0</v>
      </c>
      <c r="H32" s="141">
        <f t="shared" si="47"/>
        <v>1</v>
      </c>
      <c r="I32" s="139">
        <v>8184.3500000000004</v>
      </c>
      <c r="J32" s="140">
        <f t="shared" si="68"/>
        <v>8184.3500000000004</v>
      </c>
      <c r="K32" s="141">
        <f t="shared" si="69"/>
        <v>0</v>
      </c>
      <c r="L32" s="141">
        <f t="shared" si="70"/>
        <v>0</v>
      </c>
      <c r="M32" s="141">
        <f t="shared" si="71"/>
        <v>0</v>
      </c>
      <c r="N32" s="141">
        <f t="shared" si="72"/>
        <v>8184.3500000000004</v>
      </c>
      <c r="O32" s="142">
        <f t="shared" si="53"/>
        <v>0</v>
      </c>
      <c r="P32" s="143">
        <f t="shared" si="54"/>
        <v>0</v>
      </c>
    </row>
    <row r="33" ht="19.800000000000001">
      <c r="A33" s="134" t="s">
        <v>250</v>
      </c>
      <c r="B33" s="134" t="s">
        <v>251</v>
      </c>
      <c r="C33" s="135" t="s">
        <v>109</v>
      </c>
      <c r="D33" s="136">
        <v>307.19999999999999</v>
      </c>
      <c r="E33" s="146"/>
      <c r="F33" s="138">
        <f>MC!T103</f>
        <v>0</v>
      </c>
      <c r="G33" s="141">
        <f t="shared" si="46"/>
        <v>0</v>
      </c>
      <c r="H33" s="141">
        <f t="shared" si="47"/>
        <v>307.19999999999999</v>
      </c>
      <c r="I33" s="139">
        <v>47.210000000000001</v>
      </c>
      <c r="J33" s="140">
        <f t="shared" si="68"/>
        <v>14502.91</v>
      </c>
      <c r="K33" s="141">
        <f t="shared" si="69"/>
        <v>0</v>
      </c>
      <c r="L33" s="141">
        <f t="shared" si="70"/>
        <v>0</v>
      </c>
      <c r="M33" s="141">
        <f t="shared" si="71"/>
        <v>0</v>
      </c>
      <c r="N33" s="141">
        <f t="shared" si="72"/>
        <v>14502.91</v>
      </c>
      <c r="O33" s="142">
        <f t="shared" si="53"/>
        <v>0</v>
      </c>
      <c r="P33" s="143">
        <f t="shared" si="54"/>
        <v>0</v>
      </c>
    </row>
    <row r="34" ht="19.800000000000001">
      <c r="A34" s="128" t="s">
        <v>252</v>
      </c>
      <c r="B34" s="128" t="s">
        <v>253</v>
      </c>
      <c r="C34" s="144"/>
      <c r="D34" s="145"/>
      <c r="E34" s="145"/>
      <c r="F34" s="145"/>
      <c r="G34" s="145"/>
      <c r="H34" s="145"/>
      <c r="I34" s="145"/>
      <c r="J34" s="131">
        <f>SUBTOTAL(9,J35:J39)</f>
        <v>4376.25</v>
      </c>
      <c r="K34" s="131">
        <f t="shared" ref="K34:N34" si="73">SUBTOTAL(9,K35:K39)</f>
        <v>0</v>
      </c>
      <c r="L34" s="131">
        <f t="shared" si="73"/>
        <v>0</v>
      </c>
      <c r="M34" s="131">
        <f t="shared" si="73"/>
        <v>0</v>
      </c>
      <c r="N34" s="131">
        <f t="shared" si="73"/>
        <v>4376.25</v>
      </c>
      <c r="O34" s="145"/>
      <c r="P34" s="143">
        <f t="shared" si="54"/>
        <v>0</v>
      </c>
    </row>
    <row r="35" ht="19.800000000000001">
      <c r="A35" s="134" t="s">
        <v>254</v>
      </c>
      <c r="B35" s="134" t="s">
        <v>255</v>
      </c>
      <c r="C35" s="135" t="s">
        <v>235</v>
      </c>
      <c r="D35" s="136">
        <v>184.03999999999999</v>
      </c>
      <c r="E35" s="146"/>
      <c r="F35" s="138">
        <f>MC!T105</f>
        <v>0</v>
      </c>
      <c r="G35" s="141">
        <f t="shared" ref="G35:G98" si="74">ROUND(E35+F35,2)</f>
        <v>0</v>
      </c>
      <c r="H35" s="141">
        <f t="shared" si="47"/>
        <v>184.03999999999999</v>
      </c>
      <c r="I35" s="139">
        <v>7.1100000000000003</v>
      </c>
      <c r="J35" s="140">
        <f t="shared" ref="J35:J39" si="75">ROUND(I35*D35,2)</f>
        <v>1308.52</v>
      </c>
      <c r="K35" s="141">
        <f t="shared" ref="K35:K39" si="76">ROUND(E35*I35,2)</f>
        <v>0</v>
      </c>
      <c r="L35" s="141">
        <f t="shared" ref="L35:L39" si="77">ROUND(F35*I35,2)</f>
        <v>0</v>
      </c>
      <c r="M35" s="141">
        <f t="shared" ref="M35:M39" si="78">ROUND(G35*I35,2)</f>
        <v>0</v>
      </c>
      <c r="N35" s="141">
        <f t="shared" ref="N35:N39" si="79">ROUND(J35-M35,2)</f>
        <v>1308.52</v>
      </c>
      <c r="O35" s="142">
        <f t="shared" si="53"/>
        <v>0</v>
      </c>
      <c r="P35" s="143">
        <f t="shared" si="54"/>
        <v>0</v>
      </c>
      <c r="Q35" s="1">
        <f t="shared" ref="Q35:Q39" si="80">D35*0.8</f>
        <v>147.232</v>
      </c>
    </row>
    <row r="36" ht="19.800000000000001">
      <c r="A36" s="134" t="s">
        <v>256</v>
      </c>
      <c r="B36" s="134" t="s">
        <v>257</v>
      </c>
      <c r="C36" s="135" t="s">
        <v>235</v>
      </c>
      <c r="D36" s="136">
        <v>210</v>
      </c>
      <c r="E36" s="146"/>
      <c r="F36" s="138">
        <f>MC!T106</f>
        <v>0</v>
      </c>
      <c r="G36" s="141">
        <f t="shared" si="74"/>
        <v>0</v>
      </c>
      <c r="H36" s="141">
        <f t="shared" si="47"/>
        <v>210</v>
      </c>
      <c r="I36" s="139">
        <v>12.35</v>
      </c>
      <c r="J36" s="140">
        <f t="shared" si="75"/>
        <v>2593.5</v>
      </c>
      <c r="K36" s="141">
        <f t="shared" si="76"/>
        <v>0</v>
      </c>
      <c r="L36" s="141">
        <f t="shared" si="77"/>
        <v>0</v>
      </c>
      <c r="M36" s="141">
        <f t="shared" si="78"/>
        <v>0</v>
      </c>
      <c r="N36" s="141">
        <f t="shared" si="79"/>
        <v>2593.5</v>
      </c>
      <c r="O36" s="142">
        <f t="shared" si="53"/>
        <v>0</v>
      </c>
      <c r="P36" s="143">
        <f t="shared" si="54"/>
        <v>0</v>
      </c>
      <c r="Q36" s="1">
        <f t="shared" si="80"/>
        <v>168</v>
      </c>
    </row>
    <row r="37" ht="43.200000000000003" customHeight="1">
      <c r="A37" s="134" t="s">
        <v>258</v>
      </c>
      <c r="B37" s="134" t="s">
        <v>259</v>
      </c>
      <c r="C37" s="135" t="s">
        <v>109</v>
      </c>
      <c r="D37" s="136">
        <v>19.75</v>
      </c>
      <c r="E37" s="146"/>
      <c r="F37" s="138">
        <f>MC!T107</f>
        <v>0</v>
      </c>
      <c r="G37" s="141">
        <f t="shared" si="74"/>
        <v>0</v>
      </c>
      <c r="H37" s="141">
        <f t="shared" si="47"/>
        <v>19.75</v>
      </c>
      <c r="I37" s="139">
        <v>8.7799999999999994</v>
      </c>
      <c r="J37" s="140">
        <f t="shared" si="75"/>
        <v>173.41</v>
      </c>
      <c r="K37" s="141">
        <f t="shared" si="76"/>
        <v>0</v>
      </c>
      <c r="L37" s="141">
        <f t="shared" si="77"/>
        <v>0</v>
      </c>
      <c r="M37" s="141">
        <f t="shared" si="78"/>
        <v>0</v>
      </c>
      <c r="N37" s="141">
        <f t="shared" si="79"/>
        <v>173.41</v>
      </c>
      <c r="O37" s="142">
        <f t="shared" si="53"/>
        <v>0</v>
      </c>
      <c r="P37" s="143">
        <f t="shared" si="54"/>
        <v>0</v>
      </c>
      <c r="Q37" s="1">
        <f t="shared" si="80"/>
        <v>15.800000000000001</v>
      </c>
    </row>
    <row r="38" ht="19.800000000000001">
      <c r="A38" s="134" t="s">
        <v>260</v>
      </c>
      <c r="B38" s="134" t="s">
        <v>214</v>
      </c>
      <c r="C38" s="135" t="s">
        <v>215</v>
      </c>
      <c r="D38" s="136">
        <v>355.55000000000001</v>
      </c>
      <c r="E38" s="146"/>
      <c r="F38" s="138">
        <f>MC!T108</f>
        <v>0</v>
      </c>
      <c r="G38" s="141">
        <f t="shared" si="74"/>
        <v>0</v>
      </c>
      <c r="H38" s="141">
        <f t="shared" si="47"/>
        <v>355.55000000000001</v>
      </c>
      <c r="I38" s="139">
        <v>0.66000000000000003</v>
      </c>
      <c r="J38" s="140">
        <f t="shared" si="75"/>
        <v>234.66</v>
      </c>
      <c r="K38" s="141">
        <f t="shared" si="76"/>
        <v>0</v>
      </c>
      <c r="L38" s="141">
        <f t="shared" si="77"/>
        <v>0</v>
      </c>
      <c r="M38" s="141">
        <f t="shared" si="78"/>
        <v>0</v>
      </c>
      <c r="N38" s="141">
        <f t="shared" si="79"/>
        <v>234.66</v>
      </c>
      <c r="O38" s="142">
        <f t="shared" si="53"/>
        <v>0</v>
      </c>
      <c r="P38" s="143">
        <f t="shared" si="54"/>
        <v>0</v>
      </c>
      <c r="Q38" s="1">
        <f t="shared" si="80"/>
        <v>284.44</v>
      </c>
    </row>
    <row r="39" ht="19.800000000000001">
      <c r="A39" s="134" t="s">
        <v>261</v>
      </c>
      <c r="B39" s="134" t="s">
        <v>262</v>
      </c>
      <c r="C39" s="135" t="s">
        <v>225</v>
      </c>
      <c r="D39" s="136">
        <v>19.75</v>
      </c>
      <c r="E39" s="146"/>
      <c r="F39" s="138">
        <f>MC!T109</f>
        <v>0</v>
      </c>
      <c r="G39" s="141">
        <f t="shared" si="74"/>
        <v>0</v>
      </c>
      <c r="H39" s="141">
        <f t="shared" si="47"/>
        <v>19.75</v>
      </c>
      <c r="I39" s="139">
        <v>3.3500000000000001</v>
      </c>
      <c r="J39" s="140">
        <f t="shared" si="75"/>
        <v>66.159999999999997</v>
      </c>
      <c r="K39" s="141">
        <f t="shared" si="76"/>
        <v>0</v>
      </c>
      <c r="L39" s="141">
        <f t="shared" si="77"/>
        <v>0</v>
      </c>
      <c r="M39" s="141">
        <f t="shared" si="78"/>
        <v>0</v>
      </c>
      <c r="N39" s="141">
        <f t="shared" si="79"/>
        <v>66.159999999999997</v>
      </c>
      <c r="O39" s="142">
        <f t="shared" si="53"/>
        <v>0</v>
      </c>
      <c r="P39" s="143">
        <f t="shared" si="54"/>
        <v>0</v>
      </c>
      <c r="Q39" s="1">
        <f t="shared" si="80"/>
        <v>15.800000000000001</v>
      </c>
    </row>
    <row r="40" ht="19.800000000000001">
      <c r="A40" s="123" t="s">
        <v>263</v>
      </c>
      <c r="B40" s="123" t="s">
        <v>264</v>
      </c>
      <c r="C40" s="147"/>
      <c r="D40" s="148"/>
      <c r="E40" s="148"/>
      <c r="F40" s="148"/>
      <c r="G40" s="148"/>
      <c r="H40" s="148"/>
      <c r="I40" s="148"/>
      <c r="J40" s="126">
        <f>SUBTOTAL(9,J41:J46)</f>
        <v>9420.9599999999991</v>
      </c>
      <c r="K40" s="126">
        <f t="shared" ref="K40:N40" si="81">SUBTOTAL(9,K41:K46)</f>
        <v>0</v>
      </c>
      <c r="L40" s="126">
        <f t="shared" si="81"/>
        <v>3310.1700000000001</v>
      </c>
      <c r="M40" s="126">
        <f t="shared" si="81"/>
        <v>3310.1700000000001</v>
      </c>
      <c r="N40" s="126">
        <f t="shared" si="81"/>
        <v>6110.7900000000009</v>
      </c>
      <c r="O40" s="125"/>
      <c r="P40" s="143">
        <f t="shared" si="54"/>
        <v>0</v>
      </c>
    </row>
    <row r="41" ht="19.800000000000001">
      <c r="A41" s="128" t="s">
        <v>265</v>
      </c>
      <c r="B41" s="128" t="s">
        <v>266</v>
      </c>
      <c r="C41" s="144"/>
      <c r="D41" s="145"/>
      <c r="E41" s="145"/>
      <c r="F41" s="145"/>
      <c r="G41" s="145"/>
      <c r="H41" s="145"/>
      <c r="I41" s="145"/>
      <c r="J41" s="131">
        <f>SUBTOTAL(9,J42:J43)</f>
        <v>4710.4799999999996</v>
      </c>
      <c r="K41" s="131">
        <f t="shared" ref="K41:N41" si="82">SUBTOTAL(9,K42:K43)</f>
        <v>0</v>
      </c>
      <c r="L41" s="131">
        <f t="shared" si="82"/>
        <v>3310.1700000000001</v>
      </c>
      <c r="M41" s="131">
        <f t="shared" si="82"/>
        <v>3310.1700000000001</v>
      </c>
      <c r="N41" s="131">
        <f t="shared" si="82"/>
        <v>1400.3100000000002</v>
      </c>
      <c r="O41" s="145"/>
      <c r="P41" s="143">
        <f t="shared" si="54"/>
        <v>0</v>
      </c>
    </row>
    <row r="42" ht="19.800000000000001">
      <c r="A42" s="134" t="s">
        <v>267</v>
      </c>
      <c r="B42" s="134" t="s">
        <v>268</v>
      </c>
      <c r="C42" s="135" t="s">
        <v>269</v>
      </c>
      <c r="D42" s="136">
        <v>200</v>
      </c>
      <c r="E42" s="146"/>
      <c r="F42" s="138">
        <f>MC!T112</f>
        <v>148</v>
      </c>
      <c r="G42" s="141">
        <f t="shared" si="74"/>
        <v>148</v>
      </c>
      <c r="H42" s="141">
        <f t="shared" si="47"/>
        <v>52</v>
      </c>
      <c r="I42" s="139">
        <v>6.8300000000000001</v>
      </c>
      <c r="J42" s="140">
        <f t="shared" ref="J42:J43" si="83">ROUND(I42*D42,2)</f>
        <v>1366</v>
      </c>
      <c r="K42" s="141">
        <f t="shared" ref="K42:K43" si="84">ROUND(E42*I42,2)</f>
        <v>0</v>
      </c>
      <c r="L42" s="141">
        <f t="shared" ref="L42:L43" si="85">ROUND(F42*I42,2)</f>
        <v>1010.84</v>
      </c>
      <c r="M42" s="141">
        <f t="shared" ref="M42:M43" si="86">ROUND(G42*I42,2)</f>
        <v>1010.84</v>
      </c>
      <c r="N42" s="141">
        <f t="shared" ref="N42:N43" si="87">ROUND(J42-M42,2)</f>
        <v>355.16000000000003</v>
      </c>
      <c r="O42" s="142">
        <f t="shared" si="53"/>
        <v>0.73999999999999999</v>
      </c>
      <c r="P42" s="143">
        <f t="shared" si="54"/>
        <v>0</v>
      </c>
    </row>
    <row r="43" ht="49.5">
      <c r="A43" s="134" t="s">
        <v>270</v>
      </c>
      <c r="B43" s="134" t="s">
        <v>271</v>
      </c>
      <c r="C43" s="135" t="s">
        <v>272</v>
      </c>
      <c r="D43" s="136">
        <v>16</v>
      </c>
      <c r="E43" s="146"/>
      <c r="F43" s="138">
        <f>MC!T119</f>
        <v>11</v>
      </c>
      <c r="G43" s="141">
        <f t="shared" si="74"/>
        <v>11</v>
      </c>
      <c r="H43" s="141">
        <f t="shared" si="47"/>
        <v>5</v>
      </c>
      <c r="I43" s="139">
        <v>209.03</v>
      </c>
      <c r="J43" s="140">
        <f t="shared" si="83"/>
        <v>3344.48</v>
      </c>
      <c r="K43" s="141">
        <f t="shared" si="84"/>
        <v>0</v>
      </c>
      <c r="L43" s="141">
        <f t="shared" si="85"/>
        <v>2299.3299999999999</v>
      </c>
      <c r="M43" s="141">
        <f t="shared" si="86"/>
        <v>2299.3299999999999</v>
      </c>
      <c r="N43" s="141">
        <f t="shared" si="87"/>
        <v>1045.1500000000001</v>
      </c>
      <c r="O43" s="142">
        <f t="shared" si="53"/>
        <v>0.6875</v>
      </c>
      <c r="P43" s="143">
        <f t="shared" si="54"/>
        <v>0</v>
      </c>
    </row>
    <row r="44" ht="19.800000000000001">
      <c r="A44" s="128" t="s">
        <v>273</v>
      </c>
      <c r="B44" s="128" t="s">
        <v>274</v>
      </c>
      <c r="C44" s="144"/>
      <c r="D44" s="145"/>
      <c r="E44" s="145"/>
      <c r="F44" s="145"/>
      <c r="G44" s="145"/>
      <c r="H44" s="145"/>
      <c r="I44" s="145"/>
      <c r="J44" s="131">
        <f>SUBTOTAL(9,J45:J46)</f>
        <v>4710.4799999999996</v>
      </c>
      <c r="K44" s="131">
        <f>SUBTOTAL(9,K45:K46)</f>
        <v>0</v>
      </c>
      <c r="L44" s="131">
        <f>SUBTOTAL(9,L45:L46)</f>
        <v>0</v>
      </c>
      <c r="M44" s="131">
        <f>SUBTOTAL(9,M45:M46)</f>
        <v>0</v>
      </c>
      <c r="N44" s="131">
        <f>SUBTOTAL(9,N45:N46)</f>
        <v>4710.4799999999996</v>
      </c>
      <c r="O44" s="145"/>
      <c r="P44" s="143">
        <f t="shared" si="54"/>
        <v>0</v>
      </c>
    </row>
    <row r="45" ht="19.800000000000001">
      <c r="A45" s="134" t="s">
        <v>275</v>
      </c>
      <c r="B45" s="134" t="s">
        <v>268</v>
      </c>
      <c r="C45" s="135" t="s">
        <v>269</v>
      </c>
      <c r="D45" s="136">
        <v>200</v>
      </c>
      <c r="E45" s="146"/>
      <c r="F45" s="138">
        <f>MC!T127</f>
        <v>0</v>
      </c>
      <c r="G45" s="141">
        <f t="shared" si="74"/>
        <v>0</v>
      </c>
      <c r="H45" s="141">
        <f t="shared" si="47"/>
        <v>200</v>
      </c>
      <c r="I45" s="139">
        <v>6.8300000000000001</v>
      </c>
      <c r="J45" s="140">
        <f t="shared" ref="J45:J46" si="88">ROUND(I45*D45,2)</f>
        <v>1366</v>
      </c>
      <c r="K45" s="141">
        <f t="shared" ref="K45:K46" si="89">ROUND(E45*I45,2)</f>
        <v>0</v>
      </c>
      <c r="L45" s="141">
        <f t="shared" ref="L45:L46" si="90">ROUND(F45*I45,2)</f>
        <v>0</v>
      </c>
      <c r="M45" s="141">
        <f t="shared" ref="M45:M46" si="91">ROUND(G45*I45,2)</f>
        <v>0</v>
      </c>
      <c r="N45" s="141">
        <f t="shared" ref="N45:N46" si="92">ROUND(J45-M45,2)</f>
        <v>1366</v>
      </c>
      <c r="O45" s="142">
        <f t="shared" si="53"/>
        <v>0</v>
      </c>
      <c r="P45" s="143">
        <f t="shared" si="54"/>
        <v>0</v>
      </c>
    </row>
    <row r="46" ht="49.5">
      <c r="A46" s="134" t="s">
        <v>276</v>
      </c>
      <c r="B46" s="134" t="s">
        <v>271</v>
      </c>
      <c r="C46" s="135" t="s">
        <v>272</v>
      </c>
      <c r="D46" s="136">
        <v>16</v>
      </c>
      <c r="E46" s="146"/>
      <c r="F46" s="138">
        <f>MC!T128</f>
        <v>0</v>
      </c>
      <c r="G46" s="141">
        <f t="shared" si="74"/>
        <v>0</v>
      </c>
      <c r="H46" s="141">
        <f t="shared" si="47"/>
        <v>16</v>
      </c>
      <c r="I46" s="139">
        <v>209.03</v>
      </c>
      <c r="J46" s="140">
        <f t="shared" si="88"/>
        <v>3344.48</v>
      </c>
      <c r="K46" s="141">
        <f t="shared" si="89"/>
        <v>0</v>
      </c>
      <c r="L46" s="141">
        <f t="shared" si="90"/>
        <v>0</v>
      </c>
      <c r="M46" s="141">
        <f t="shared" si="91"/>
        <v>0</v>
      </c>
      <c r="N46" s="141">
        <f t="shared" si="92"/>
        <v>3344.48</v>
      </c>
      <c r="O46" s="142">
        <f t="shared" si="53"/>
        <v>0</v>
      </c>
      <c r="P46" s="143">
        <f t="shared" si="54"/>
        <v>0</v>
      </c>
    </row>
    <row r="47" ht="19.800000000000001">
      <c r="A47" s="123" t="s">
        <v>277</v>
      </c>
      <c r="B47" s="123" t="s">
        <v>23</v>
      </c>
      <c r="C47" s="123"/>
      <c r="D47" s="149"/>
      <c r="E47" s="149"/>
      <c r="F47" s="149"/>
      <c r="G47" s="149"/>
      <c r="H47" s="149"/>
      <c r="I47" s="149"/>
      <c r="J47" s="126">
        <f>SUBTOTAL(9,J48:J57)</f>
        <v>27292.850000000002</v>
      </c>
      <c r="K47" s="126">
        <f t="shared" ref="K47:N47" si="93">SUBTOTAL(9,K48:K57)</f>
        <v>0</v>
      </c>
      <c r="L47" s="126">
        <f t="shared" si="93"/>
        <v>6134.7300000000005</v>
      </c>
      <c r="M47" s="126">
        <f t="shared" si="93"/>
        <v>6134.7300000000005</v>
      </c>
      <c r="N47" s="126">
        <f t="shared" si="93"/>
        <v>21158.120000000003</v>
      </c>
      <c r="O47" s="149"/>
      <c r="P47" s="143">
        <f t="shared" si="54"/>
        <v>0</v>
      </c>
    </row>
    <row r="48" ht="19.800000000000001">
      <c r="A48" s="128" t="s">
        <v>278</v>
      </c>
      <c r="B48" s="128" t="s">
        <v>279</v>
      </c>
      <c r="C48" s="144"/>
      <c r="D48" s="145"/>
      <c r="E48" s="145"/>
      <c r="F48" s="145"/>
      <c r="G48" s="145"/>
      <c r="H48" s="145"/>
      <c r="I48" s="145"/>
      <c r="J48" s="131">
        <f>SUBTOTAL(9,J49:J50)</f>
        <v>7411.3199999999997</v>
      </c>
      <c r="K48" s="131">
        <f>SUBTOTAL(9,K49:K50)</f>
        <v>0</v>
      </c>
      <c r="L48" s="131">
        <f>SUBTOTAL(9,L49:L50)</f>
        <v>4799.4800000000005</v>
      </c>
      <c r="M48" s="131">
        <f>SUBTOTAL(9,M49:M50)</f>
        <v>4799.4800000000005</v>
      </c>
      <c r="N48" s="131">
        <f>SUBTOTAL(9,N49:N50)</f>
        <v>2611.8400000000001</v>
      </c>
      <c r="O48" s="145"/>
      <c r="P48" s="143">
        <f t="shared" si="54"/>
        <v>0</v>
      </c>
    </row>
    <row r="49" ht="19.800000000000001">
      <c r="A49" s="134" t="s">
        <v>280</v>
      </c>
      <c r="B49" s="134" t="s">
        <v>281</v>
      </c>
      <c r="C49" s="135" t="s">
        <v>235</v>
      </c>
      <c r="D49" s="136">
        <v>18</v>
      </c>
      <c r="E49" s="146"/>
      <c r="F49" s="138">
        <f>MC!T131</f>
        <v>12.960000000000001</v>
      </c>
      <c r="G49" s="141">
        <f t="shared" si="74"/>
        <v>12.960000000000001</v>
      </c>
      <c r="H49" s="141">
        <f t="shared" si="47"/>
        <v>5.04</v>
      </c>
      <c r="I49" s="139">
        <v>370.32999999999998</v>
      </c>
      <c r="J49" s="140">
        <f t="shared" ref="J49:J70" si="94">ROUND(I49*D49,2)</f>
        <v>6665.9399999999996</v>
      </c>
      <c r="K49" s="141">
        <f t="shared" ref="K49:K50" si="95">ROUND(E49*I49,2)</f>
        <v>0</v>
      </c>
      <c r="L49" s="141">
        <f t="shared" ref="L49:L50" si="96">ROUND(F49*I49,2)</f>
        <v>4799.4800000000005</v>
      </c>
      <c r="M49" s="141">
        <f t="shared" ref="M49:M50" si="97">ROUND(G49*I49,2)</f>
        <v>4799.4800000000005</v>
      </c>
      <c r="N49" s="141">
        <f t="shared" ref="N49:N50" si="98">ROUND(J49-M49,2)</f>
        <v>1866.46</v>
      </c>
      <c r="O49" s="142">
        <f t="shared" si="53"/>
        <v>0.72000048005232586</v>
      </c>
      <c r="P49" s="143">
        <f t="shared" si="54"/>
        <v>0</v>
      </c>
    </row>
    <row r="50" ht="33">
      <c r="A50" s="134" t="s">
        <v>282</v>
      </c>
      <c r="B50" s="134" t="s">
        <v>283</v>
      </c>
      <c r="C50" s="135" t="s">
        <v>155</v>
      </c>
      <c r="D50" s="136">
        <v>1</v>
      </c>
      <c r="E50" s="146"/>
      <c r="F50" s="138">
        <f>MC!T137</f>
        <v>0</v>
      </c>
      <c r="G50" s="141">
        <f t="shared" si="74"/>
        <v>0</v>
      </c>
      <c r="H50" s="141">
        <f t="shared" si="47"/>
        <v>1</v>
      </c>
      <c r="I50" s="139">
        <v>745.38</v>
      </c>
      <c r="J50" s="140">
        <f t="shared" si="94"/>
        <v>745.38</v>
      </c>
      <c r="K50" s="141">
        <f t="shared" si="95"/>
        <v>0</v>
      </c>
      <c r="L50" s="141">
        <f t="shared" si="96"/>
        <v>0</v>
      </c>
      <c r="M50" s="141">
        <f t="shared" si="97"/>
        <v>0</v>
      </c>
      <c r="N50" s="141">
        <f t="shared" si="98"/>
        <v>745.38</v>
      </c>
      <c r="O50" s="142">
        <f t="shared" si="53"/>
        <v>0</v>
      </c>
      <c r="P50" s="143">
        <f t="shared" si="54"/>
        <v>0</v>
      </c>
    </row>
    <row r="51" ht="19.800000000000001">
      <c r="A51" s="128" t="s">
        <v>284</v>
      </c>
      <c r="B51" s="128" t="s">
        <v>285</v>
      </c>
      <c r="C51" s="144"/>
      <c r="D51" s="145"/>
      <c r="E51" s="145"/>
      <c r="F51" s="145"/>
      <c r="G51" s="145"/>
      <c r="H51" s="145"/>
      <c r="I51" s="145"/>
      <c r="J51" s="131">
        <f>SUBTOTAL(9,J52:J55)</f>
        <v>11902.969999999999</v>
      </c>
      <c r="K51" s="131">
        <f t="shared" ref="K51:N51" si="99">SUBTOTAL(9,K52:K55)</f>
        <v>0</v>
      </c>
      <c r="L51" s="131">
        <f t="shared" si="99"/>
        <v>836.58999999999992</v>
      </c>
      <c r="M51" s="131">
        <f t="shared" si="99"/>
        <v>836.58999999999992</v>
      </c>
      <c r="N51" s="131">
        <f t="shared" si="99"/>
        <v>11066.379999999999</v>
      </c>
      <c r="O51" s="145"/>
      <c r="P51" s="143">
        <f t="shared" si="54"/>
        <v>0</v>
      </c>
    </row>
    <row r="52" ht="19.800000000000001">
      <c r="A52" s="134" t="s">
        <v>286</v>
      </c>
      <c r="B52" s="134" t="s">
        <v>287</v>
      </c>
      <c r="C52" s="135" t="s">
        <v>155</v>
      </c>
      <c r="D52" s="136">
        <v>184</v>
      </c>
      <c r="E52" s="146"/>
      <c r="F52" s="138">
        <f>MC!T144</f>
        <v>51</v>
      </c>
      <c r="G52" s="141">
        <f t="shared" si="74"/>
        <v>51</v>
      </c>
      <c r="H52" s="141">
        <f t="shared" si="47"/>
        <v>133</v>
      </c>
      <c r="I52" s="139">
        <v>11.01</v>
      </c>
      <c r="J52" s="140">
        <f>ROUND(I52*D52,2)</f>
        <v>2025.8399999999999</v>
      </c>
      <c r="K52" s="141">
        <f t="shared" ref="K52:K55" si="100">ROUND(E52*I52,2)</f>
        <v>0</v>
      </c>
      <c r="L52" s="141">
        <f t="shared" ref="L52:L55" si="101">ROUND(F52*I52,2)</f>
        <v>561.50999999999999</v>
      </c>
      <c r="M52" s="141">
        <f t="shared" ref="M52:M55" si="102">ROUND(G52*I52,2)</f>
        <v>561.50999999999999</v>
      </c>
      <c r="N52" s="141">
        <f t="shared" ref="N52:N55" si="103">ROUND(J52-M52,2)</f>
        <v>1464.3299999999999</v>
      </c>
      <c r="O52" s="142">
        <f t="shared" si="53"/>
        <v>0.27717391304347827</v>
      </c>
      <c r="P52" s="143">
        <f t="shared" si="54"/>
        <v>0</v>
      </c>
    </row>
    <row r="53" ht="33">
      <c r="A53" s="134" t="s">
        <v>288</v>
      </c>
      <c r="B53" s="134" t="s">
        <v>289</v>
      </c>
      <c r="C53" s="135" t="s">
        <v>290</v>
      </c>
      <c r="D53" s="136">
        <v>92</v>
      </c>
      <c r="E53" s="146"/>
      <c r="F53" s="138">
        <f>MC!T156</f>
        <v>26</v>
      </c>
      <c r="G53" s="141">
        <f t="shared" si="74"/>
        <v>26</v>
      </c>
      <c r="H53" s="141">
        <f t="shared" si="47"/>
        <v>66</v>
      </c>
      <c r="I53" s="139">
        <v>10.58</v>
      </c>
      <c r="J53" s="140">
        <f t="shared" si="94"/>
        <v>973.36000000000001</v>
      </c>
      <c r="K53" s="141">
        <f t="shared" si="100"/>
        <v>0</v>
      </c>
      <c r="L53" s="141">
        <f t="shared" si="101"/>
        <v>275.07999999999998</v>
      </c>
      <c r="M53" s="141">
        <f t="shared" si="102"/>
        <v>275.07999999999998</v>
      </c>
      <c r="N53" s="141">
        <f t="shared" si="103"/>
        <v>698.27999999999997</v>
      </c>
      <c r="O53" s="142">
        <f t="shared" si="53"/>
        <v>0.28260869565217389</v>
      </c>
      <c r="P53" s="143">
        <f t="shared" si="54"/>
        <v>0</v>
      </c>
    </row>
    <row r="54" ht="30.600000000000001" customHeight="1">
      <c r="A54" s="134" t="s">
        <v>291</v>
      </c>
      <c r="B54" s="134" t="s">
        <v>292</v>
      </c>
      <c r="C54" s="135" t="s">
        <v>230</v>
      </c>
      <c r="D54" s="136">
        <v>92.129999999999995</v>
      </c>
      <c r="E54" s="146"/>
      <c r="F54" s="138">
        <f>MC!T168</f>
        <v>0</v>
      </c>
      <c r="G54" s="141">
        <f t="shared" si="74"/>
        <v>0</v>
      </c>
      <c r="H54" s="141">
        <f t="shared" si="47"/>
        <v>92.129999999999995</v>
      </c>
      <c r="I54" s="139">
        <v>3.6400000000000001</v>
      </c>
      <c r="J54" s="140">
        <f t="shared" si="94"/>
        <v>335.35000000000002</v>
      </c>
      <c r="K54" s="141">
        <f t="shared" si="100"/>
        <v>0</v>
      </c>
      <c r="L54" s="141">
        <f t="shared" si="101"/>
        <v>0</v>
      </c>
      <c r="M54" s="141">
        <f t="shared" si="102"/>
        <v>0</v>
      </c>
      <c r="N54" s="141">
        <f t="shared" si="103"/>
        <v>335.35000000000002</v>
      </c>
      <c r="O54" s="142">
        <f t="shared" si="53"/>
        <v>0</v>
      </c>
      <c r="P54" s="143">
        <f t="shared" si="54"/>
        <v>0</v>
      </c>
    </row>
    <row r="55" ht="19.800000000000001">
      <c r="A55" s="134" t="s">
        <v>293</v>
      </c>
      <c r="B55" s="134" t="s">
        <v>294</v>
      </c>
      <c r="C55" s="135" t="s">
        <v>230</v>
      </c>
      <c r="D55" s="136">
        <v>1842.6700000000001</v>
      </c>
      <c r="E55" s="146"/>
      <c r="F55" s="138">
        <f>MC!T169</f>
        <v>0</v>
      </c>
      <c r="G55" s="141">
        <f t="shared" si="74"/>
        <v>0</v>
      </c>
      <c r="H55" s="141">
        <f t="shared" si="47"/>
        <v>1842.6700000000001</v>
      </c>
      <c r="I55" s="139">
        <v>4.6500000000000004</v>
      </c>
      <c r="J55" s="140">
        <f t="shared" si="94"/>
        <v>8568.4200000000001</v>
      </c>
      <c r="K55" s="141">
        <f t="shared" si="100"/>
        <v>0</v>
      </c>
      <c r="L55" s="141">
        <f t="shared" si="101"/>
        <v>0</v>
      </c>
      <c r="M55" s="141">
        <f t="shared" si="102"/>
        <v>0</v>
      </c>
      <c r="N55" s="141">
        <f t="shared" si="103"/>
        <v>8568.4200000000001</v>
      </c>
      <c r="O55" s="142">
        <f t="shared" si="53"/>
        <v>0</v>
      </c>
      <c r="P55" s="143">
        <f t="shared" si="54"/>
        <v>0</v>
      </c>
    </row>
    <row r="56" ht="19.800000000000001">
      <c r="A56" s="128" t="s">
        <v>295</v>
      </c>
      <c r="B56" s="128" t="s">
        <v>296</v>
      </c>
      <c r="C56" s="144"/>
      <c r="D56" s="145"/>
      <c r="E56" s="145"/>
      <c r="F56" s="145"/>
      <c r="G56" s="145"/>
      <c r="H56" s="145"/>
      <c r="I56" s="145"/>
      <c r="J56" s="131">
        <f>SUBTOTAL(9,J57)</f>
        <v>7978.5600000000004</v>
      </c>
      <c r="K56" s="131">
        <f t="shared" ref="K56:N56" si="104">SUBTOTAL(9,K57)</f>
        <v>0</v>
      </c>
      <c r="L56" s="131">
        <f t="shared" si="104"/>
        <v>498.66000000000003</v>
      </c>
      <c r="M56" s="131">
        <f t="shared" si="104"/>
        <v>498.66000000000003</v>
      </c>
      <c r="N56" s="131">
        <f t="shared" si="104"/>
        <v>7479.9000000000005</v>
      </c>
      <c r="O56" s="145"/>
      <c r="P56" s="143">
        <f t="shared" si="54"/>
        <v>0</v>
      </c>
    </row>
    <row r="57" ht="19.800000000000001">
      <c r="A57" s="134" t="s">
        <v>297</v>
      </c>
      <c r="B57" s="134" t="s">
        <v>298</v>
      </c>
      <c r="C57" s="135" t="s">
        <v>299</v>
      </c>
      <c r="D57" s="136">
        <v>16</v>
      </c>
      <c r="E57" s="146"/>
      <c r="F57" s="138">
        <f>MC!T176</f>
        <v>1</v>
      </c>
      <c r="G57" s="141">
        <f t="shared" si="74"/>
        <v>1</v>
      </c>
      <c r="H57" s="141">
        <f t="shared" si="47"/>
        <v>15</v>
      </c>
      <c r="I57" s="139">
        <v>498.66000000000003</v>
      </c>
      <c r="J57" s="140">
        <f>ROUND(I57*D57,2)</f>
        <v>7978.5600000000004</v>
      </c>
      <c r="K57" s="141">
        <f t="shared" ref="K57:K62" si="105">ROUND(E57*I57,2)</f>
        <v>0</v>
      </c>
      <c r="L57" s="141">
        <f t="shared" ref="L57:L62" si="106">ROUND(F57*I57,2)</f>
        <v>498.66000000000003</v>
      </c>
      <c r="M57" s="141">
        <f t="shared" ref="M57:M62" si="107">ROUND(G57*I57,2)</f>
        <v>498.66000000000003</v>
      </c>
      <c r="N57" s="141">
        <f t="shared" ref="N57:N62" si="108">ROUND(J57-M57,2)</f>
        <v>7479.9000000000005</v>
      </c>
      <c r="O57" s="142">
        <f t="shared" si="53"/>
        <v>6.25e-002</v>
      </c>
      <c r="P57" s="143">
        <f t="shared" si="54"/>
        <v>0</v>
      </c>
    </row>
    <row r="58" ht="31.800000000000001" customHeight="1">
      <c r="A58" s="150" t="s">
        <v>300</v>
      </c>
      <c r="B58" s="150" t="s">
        <v>301</v>
      </c>
      <c r="C58" s="123"/>
      <c r="D58" s="149"/>
      <c r="E58" s="149"/>
      <c r="F58" s="149"/>
      <c r="G58" s="149"/>
      <c r="H58" s="149"/>
      <c r="I58" s="149"/>
      <c r="J58" s="126">
        <f>SUBTOTAL(9,J59:J150)</f>
        <v>3830756.9500000016</v>
      </c>
      <c r="K58" s="126">
        <f t="shared" ref="K58:N58" si="109">SUBTOTAL(9,K59:K150)</f>
        <v>0</v>
      </c>
      <c r="L58" s="126">
        <f t="shared" si="109"/>
        <v>93109.709999999977</v>
      </c>
      <c r="M58" s="126">
        <f t="shared" si="109"/>
        <v>93109.709999999977</v>
      </c>
      <c r="N58" s="126">
        <f t="shared" si="109"/>
        <v>3737647.2400000021</v>
      </c>
      <c r="O58" s="149"/>
      <c r="P58" s="143">
        <f t="shared" si="54"/>
        <v>0</v>
      </c>
    </row>
    <row r="59" ht="19.800000000000001">
      <c r="A59" s="151" t="s">
        <v>302</v>
      </c>
      <c r="B59" s="151" t="s">
        <v>23</v>
      </c>
      <c r="C59" s="152"/>
      <c r="D59" s="153"/>
      <c r="E59" s="153"/>
      <c r="F59" s="153"/>
      <c r="G59" s="153"/>
      <c r="H59" s="153"/>
      <c r="I59" s="153"/>
      <c r="J59" s="131">
        <f>SUBTOTAL(9,J60:J62)</f>
        <v>97767.920000000013</v>
      </c>
      <c r="K59" s="131">
        <f t="shared" ref="K59:N59" si="110">SUBTOTAL(9,K60:K62)</f>
        <v>0</v>
      </c>
      <c r="L59" s="131">
        <f t="shared" si="110"/>
        <v>0</v>
      </c>
      <c r="M59" s="131">
        <f t="shared" si="110"/>
        <v>0</v>
      </c>
      <c r="N59" s="131">
        <f t="shared" si="110"/>
        <v>97767.920000000013</v>
      </c>
      <c r="O59" s="153"/>
      <c r="P59" s="143">
        <f t="shared" si="54"/>
        <v>0</v>
      </c>
    </row>
    <row r="60" ht="19.800000000000001">
      <c r="A60" s="154" t="s">
        <v>303</v>
      </c>
      <c r="B60" s="154" t="s">
        <v>304</v>
      </c>
      <c r="C60" s="155" t="s">
        <v>109</v>
      </c>
      <c r="D60" s="156">
        <v>224.05000000000001</v>
      </c>
      <c r="E60" s="146"/>
      <c r="F60" s="138">
        <f>MC!T184</f>
        <v>0</v>
      </c>
      <c r="G60" s="141">
        <f t="shared" si="74"/>
        <v>0</v>
      </c>
      <c r="H60" s="141">
        <f t="shared" si="47"/>
        <v>224.05000000000001</v>
      </c>
      <c r="I60" s="157">
        <v>422.38</v>
      </c>
      <c r="J60" s="140">
        <f t="shared" ref="J60:J62" si="111">ROUND(I60*D60,2)</f>
        <v>94634.240000000005</v>
      </c>
      <c r="K60" s="141">
        <f t="shared" si="105"/>
        <v>0</v>
      </c>
      <c r="L60" s="141">
        <f t="shared" si="106"/>
        <v>0</v>
      </c>
      <c r="M60" s="141">
        <f t="shared" si="107"/>
        <v>0</v>
      </c>
      <c r="N60" s="141">
        <f t="shared" si="108"/>
        <v>94634.240000000005</v>
      </c>
      <c r="O60" s="142">
        <f t="shared" si="53"/>
        <v>0</v>
      </c>
      <c r="P60" s="143">
        <f t="shared" si="54"/>
        <v>0</v>
      </c>
    </row>
    <row r="61" ht="45.600000000000001" customHeight="1">
      <c r="A61" s="154" t="s">
        <v>305</v>
      </c>
      <c r="B61" s="154" t="s">
        <v>259</v>
      </c>
      <c r="C61" s="155" t="s">
        <v>109</v>
      </c>
      <c r="D61" s="156">
        <v>336.06999999999999</v>
      </c>
      <c r="E61" s="146"/>
      <c r="F61" s="138">
        <f>MC!T185</f>
        <v>0</v>
      </c>
      <c r="G61" s="141">
        <f t="shared" si="74"/>
        <v>0</v>
      </c>
      <c r="H61" s="141">
        <f t="shared" si="47"/>
        <v>336.06999999999999</v>
      </c>
      <c r="I61" s="157">
        <v>8.7799999999999994</v>
      </c>
      <c r="J61" s="140">
        <f t="shared" si="111"/>
        <v>2950.6900000000001</v>
      </c>
      <c r="K61" s="141">
        <f t="shared" si="105"/>
        <v>0</v>
      </c>
      <c r="L61" s="141">
        <f t="shared" si="106"/>
        <v>0</v>
      </c>
      <c r="M61" s="141">
        <f t="shared" si="107"/>
        <v>0</v>
      </c>
      <c r="N61" s="141">
        <f t="shared" si="108"/>
        <v>2950.6900000000001</v>
      </c>
      <c r="O61" s="142">
        <f t="shared" si="53"/>
        <v>0</v>
      </c>
      <c r="P61" s="143">
        <f t="shared" si="54"/>
        <v>0</v>
      </c>
    </row>
    <row r="62" ht="19.800000000000001">
      <c r="A62" s="154" t="s">
        <v>306</v>
      </c>
      <c r="B62" s="154" t="s">
        <v>214</v>
      </c>
      <c r="C62" s="155" t="s">
        <v>215</v>
      </c>
      <c r="D62" s="156">
        <v>277.25999999999999</v>
      </c>
      <c r="E62" s="146"/>
      <c r="F62" s="138">
        <f>MC!T186</f>
        <v>0</v>
      </c>
      <c r="G62" s="141">
        <f t="shared" si="74"/>
        <v>0</v>
      </c>
      <c r="H62" s="141">
        <f t="shared" si="47"/>
        <v>277.25999999999999</v>
      </c>
      <c r="I62" s="157">
        <v>0.66000000000000003</v>
      </c>
      <c r="J62" s="140">
        <f t="shared" si="111"/>
        <v>182.99000000000001</v>
      </c>
      <c r="K62" s="141">
        <f t="shared" si="105"/>
        <v>0</v>
      </c>
      <c r="L62" s="141">
        <f t="shared" si="106"/>
        <v>0</v>
      </c>
      <c r="M62" s="141">
        <f t="shared" si="107"/>
        <v>0</v>
      </c>
      <c r="N62" s="141">
        <f t="shared" si="108"/>
        <v>182.99000000000001</v>
      </c>
      <c r="O62" s="142">
        <f t="shared" si="53"/>
        <v>0</v>
      </c>
      <c r="P62" s="143">
        <f t="shared" si="54"/>
        <v>0</v>
      </c>
    </row>
    <row r="63" ht="19.800000000000001">
      <c r="A63" s="151" t="s">
        <v>307</v>
      </c>
      <c r="B63" s="151" t="s">
        <v>308</v>
      </c>
      <c r="C63" s="152"/>
      <c r="D63" s="153"/>
      <c r="E63" s="153"/>
      <c r="F63" s="153"/>
      <c r="G63" s="153"/>
      <c r="H63" s="153"/>
      <c r="I63" s="153"/>
      <c r="J63" s="131">
        <f>SUBTOTAL(9,J64:J66)</f>
        <v>58017.159999999996</v>
      </c>
      <c r="K63" s="131">
        <f t="shared" ref="K63:N63" si="112">SUBTOTAL(9,K64:K66)</f>
        <v>0</v>
      </c>
      <c r="L63" s="131">
        <f t="shared" si="112"/>
        <v>0</v>
      </c>
      <c r="M63" s="131">
        <f t="shared" si="112"/>
        <v>0</v>
      </c>
      <c r="N63" s="131">
        <f t="shared" si="112"/>
        <v>58017.160000000003</v>
      </c>
      <c r="O63" s="153"/>
      <c r="P63" s="143">
        <f t="shared" si="54"/>
        <v>0</v>
      </c>
    </row>
    <row r="64" ht="19.800000000000001">
      <c r="A64" s="154" t="s">
        <v>309</v>
      </c>
      <c r="B64" s="154" t="s">
        <v>310</v>
      </c>
      <c r="C64" s="155" t="s">
        <v>235</v>
      </c>
      <c r="D64" s="156">
        <v>25615.23</v>
      </c>
      <c r="E64" s="146"/>
      <c r="F64" s="138">
        <f>MC!T188</f>
        <v>0</v>
      </c>
      <c r="G64" s="141">
        <f t="shared" si="74"/>
        <v>0</v>
      </c>
      <c r="H64" s="141">
        <f t="shared" si="47"/>
        <v>25615.23</v>
      </c>
      <c r="I64" s="157">
        <v>1.24</v>
      </c>
      <c r="J64" s="140">
        <f t="shared" si="94"/>
        <v>31762.889999999999</v>
      </c>
      <c r="K64" s="141">
        <f t="shared" ref="K64:K70" si="113">ROUND(E64*I64,2)</f>
        <v>0</v>
      </c>
      <c r="L64" s="141">
        <f t="shared" ref="L64:L70" si="114">ROUND(F64*I64,2)</f>
        <v>0</v>
      </c>
      <c r="M64" s="141">
        <f t="shared" ref="M64:M70" si="115">ROUND(G64*I64,2)</f>
        <v>0</v>
      </c>
      <c r="N64" s="141">
        <f t="shared" ref="N64:N70" si="116">ROUND(J64-M64,2)</f>
        <v>31762.889999999999</v>
      </c>
      <c r="O64" s="142">
        <f t="shared" si="53"/>
        <v>0</v>
      </c>
      <c r="P64" s="143">
        <f t="shared" si="54"/>
        <v>0</v>
      </c>
    </row>
    <row r="65" ht="31.199999999999999">
      <c r="A65" s="154" t="s">
        <v>311</v>
      </c>
      <c r="B65" s="154" t="s">
        <v>312</v>
      </c>
      <c r="C65" s="155" t="s">
        <v>109</v>
      </c>
      <c r="D65" s="156">
        <v>8035.6899999999996</v>
      </c>
      <c r="E65" s="146"/>
      <c r="F65" s="138">
        <f>MC!T189</f>
        <v>0</v>
      </c>
      <c r="G65" s="141">
        <f t="shared" si="74"/>
        <v>0</v>
      </c>
      <c r="H65" s="141">
        <f t="shared" si="47"/>
        <v>8035.6900000000005</v>
      </c>
      <c r="I65" s="157">
        <v>2.3399999999999999</v>
      </c>
      <c r="J65" s="140">
        <f t="shared" si="94"/>
        <v>18803.509999999998</v>
      </c>
      <c r="K65" s="141">
        <f t="shared" si="113"/>
        <v>0</v>
      </c>
      <c r="L65" s="141">
        <f t="shared" si="114"/>
        <v>0</v>
      </c>
      <c r="M65" s="141">
        <f t="shared" si="115"/>
        <v>0</v>
      </c>
      <c r="N65" s="141">
        <f t="shared" si="116"/>
        <v>18803.510000000002</v>
      </c>
      <c r="O65" s="142">
        <f t="shared" si="53"/>
        <v>0</v>
      </c>
      <c r="P65" s="143">
        <f t="shared" si="54"/>
        <v>0</v>
      </c>
    </row>
    <row r="66" ht="19.800000000000001">
      <c r="A66" s="154" t="s">
        <v>313</v>
      </c>
      <c r="B66" s="154" t="s">
        <v>314</v>
      </c>
      <c r="C66" s="155" t="s">
        <v>109</v>
      </c>
      <c r="D66" s="156">
        <v>7602.8199999999997</v>
      </c>
      <c r="E66" s="146"/>
      <c r="F66" s="138">
        <f>MC!T190</f>
        <v>0</v>
      </c>
      <c r="G66" s="141">
        <f t="shared" si="74"/>
        <v>0</v>
      </c>
      <c r="H66" s="141">
        <f t="shared" si="47"/>
        <v>7602.8199999999997</v>
      </c>
      <c r="I66" s="157">
        <v>0.97999999999999998</v>
      </c>
      <c r="J66" s="140">
        <f t="shared" si="94"/>
        <v>7450.7600000000002</v>
      </c>
      <c r="K66" s="141">
        <f t="shared" si="113"/>
        <v>0</v>
      </c>
      <c r="L66" s="141">
        <f t="shared" si="114"/>
        <v>0</v>
      </c>
      <c r="M66" s="141">
        <f t="shared" si="115"/>
        <v>0</v>
      </c>
      <c r="N66" s="141">
        <f t="shared" si="116"/>
        <v>7450.7600000000002</v>
      </c>
      <c r="O66" s="142">
        <f t="shared" si="53"/>
        <v>0</v>
      </c>
      <c r="P66" s="143">
        <f t="shared" si="54"/>
        <v>0</v>
      </c>
    </row>
    <row r="67" ht="31.199999999999999">
      <c r="A67" s="154" t="s">
        <v>315</v>
      </c>
      <c r="B67" s="154" t="s">
        <v>316</v>
      </c>
      <c r="C67" s="155" t="s">
        <v>215</v>
      </c>
      <c r="D67" s="156">
        <v>4181.5500000000002</v>
      </c>
      <c r="E67" s="146"/>
      <c r="F67" s="138">
        <f>MC!T191</f>
        <v>0</v>
      </c>
      <c r="G67" s="141">
        <f t="shared" si="74"/>
        <v>0</v>
      </c>
      <c r="H67" s="141">
        <f t="shared" si="47"/>
        <v>4181.5500000000002</v>
      </c>
      <c r="I67" s="157">
        <v>0.97999999999999998</v>
      </c>
      <c r="J67" s="140">
        <f t="shared" si="94"/>
        <v>4097.9200000000001</v>
      </c>
      <c r="K67" s="141">
        <f t="shared" si="113"/>
        <v>0</v>
      </c>
      <c r="L67" s="141">
        <f t="shared" si="114"/>
        <v>0</v>
      </c>
      <c r="M67" s="141">
        <f t="shared" si="115"/>
        <v>0</v>
      </c>
      <c r="N67" s="141">
        <f t="shared" si="116"/>
        <v>4097.9200000000001</v>
      </c>
      <c r="O67" s="142">
        <f t="shared" si="53"/>
        <v>0</v>
      </c>
      <c r="P67" s="143">
        <f t="shared" si="54"/>
        <v>0</v>
      </c>
    </row>
    <row r="68" ht="20.699999999999999" customHeight="1">
      <c r="A68" s="154" t="s">
        <v>317</v>
      </c>
      <c r="B68" s="154" t="s">
        <v>318</v>
      </c>
      <c r="C68" s="155" t="s">
        <v>109</v>
      </c>
      <c r="D68" s="156">
        <v>4407.4300000000003</v>
      </c>
      <c r="E68" s="146"/>
      <c r="F68" s="138">
        <f>MC!T192</f>
        <v>0</v>
      </c>
      <c r="G68" s="141">
        <f t="shared" si="74"/>
        <v>0</v>
      </c>
      <c r="H68" s="141">
        <f t="shared" si="47"/>
        <v>4407.4300000000003</v>
      </c>
      <c r="I68" s="157">
        <v>0.57999999999999996</v>
      </c>
      <c r="J68" s="140">
        <f t="shared" si="94"/>
        <v>2556.3099999999999</v>
      </c>
      <c r="K68" s="141">
        <f t="shared" si="113"/>
        <v>0</v>
      </c>
      <c r="L68" s="141">
        <f t="shared" si="114"/>
        <v>0</v>
      </c>
      <c r="M68" s="141">
        <f t="shared" si="115"/>
        <v>0</v>
      </c>
      <c r="N68" s="141">
        <f t="shared" si="116"/>
        <v>2556.3099999999999</v>
      </c>
      <c r="O68" s="142">
        <f t="shared" si="53"/>
        <v>0</v>
      </c>
      <c r="P68" s="143">
        <f t="shared" si="54"/>
        <v>0</v>
      </c>
    </row>
    <row r="69" ht="32.399999999999999" customHeight="1">
      <c r="A69" s="154" t="s">
        <v>319</v>
      </c>
      <c r="B69" s="154" t="s">
        <v>320</v>
      </c>
      <c r="C69" s="155" t="s">
        <v>235</v>
      </c>
      <c r="D69" s="156">
        <v>18426.66</v>
      </c>
      <c r="E69" s="146"/>
      <c r="F69" s="138">
        <f>MC!T193</f>
        <v>0</v>
      </c>
      <c r="G69" s="141">
        <f t="shared" si="74"/>
        <v>0</v>
      </c>
      <c r="H69" s="141">
        <f t="shared" si="47"/>
        <v>18426.66</v>
      </c>
      <c r="I69" s="157">
        <v>1.4399999999999999</v>
      </c>
      <c r="J69" s="140">
        <f t="shared" si="94"/>
        <v>26534.389999999999</v>
      </c>
      <c r="K69" s="141">
        <f t="shared" si="113"/>
        <v>0</v>
      </c>
      <c r="L69" s="141">
        <f t="shared" si="114"/>
        <v>0</v>
      </c>
      <c r="M69" s="141">
        <f t="shared" si="115"/>
        <v>0</v>
      </c>
      <c r="N69" s="141">
        <f t="shared" si="116"/>
        <v>26534.389999999999</v>
      </c>
      <c r="O69" s="142">
        <f t="shared" si="53"/>
        <v>0</v>
      </c>
      <c r="P69" s="143">
        <f t="shared" si="54"/>
        <v>0</v>
      </c>
    </row>
    <row r="70" ht="19.800000000000001">
      <c r="A70" s="154" t="s">
        <v>321</v>
      </c>
      <c r="B70" s="154" t="s">
        <v>322</v>
      </c>
      <c r="C70" s="155" t="s">
        <v>109</v>
      </c>
      <c r="D70" s="156">
        <v>1286.5799999999999</v>
      </c>
      <c r="E70" s="146"/>
      <c r="F70" s="138">
        <f>MC!T194</f>
        <v>0</v>
      </c>
      <c r="G70" s="141">
        <f t="shared" si="74"/>
        <v>0</v>
      </c>
      <c r="H70" s="141">
        <f t="shared" si="47"/>
        <v>1286.5799999999999</v>
      </c>
      <c r="I70" s="157">
        <v>5.8300000000000001</v>
      </c>
      <c r="J70" s="140">
        <f t="shared" si="94"/>
        <v>7500.7600000000002</v>
      </c>
      <c r="K70" s="141">
        <f t="shared" si="113"/>
        <v>0</v>
      </c>
      <c r="L70" s="141">
        <f t="shared" si="114"/>
        <v>0</v>
      </c>
      <c r="M70" s="141">
        <f t="shared" si="115"/>
        <v>0</v>
      </c>
      <c r="N70" s="141">
        <f t="shared" si="116"/>
        <v>7500.7600000000002</v>
      </c>
      <c r="O70" s="142">
        <f t="shared" si="53"/>
        <v>0</v>
      </c>
      <c r="P70" s="143">
        <f t="shared" si="54"/>
        <v>0</v>
      </c>
    </row>
    <row r="71" s="32" customFormat="1" ht="17.399999999999999">
      <c r="A71" s="151" t="s">
        <v>323</v>
      </c>
      <c r="B71" s="151" t="s">
        <v>324</v>
      </c>
      <c r="C71" s="152"/>
      <c r="D71" s="153"/>
      <c r="E71" s="153"/>
      <c r="F71" s="153"/>
      <c r="G71" s="153"/>
      <c r="H71" s="153"/>
      <c r="I71" s="153"/>
      <c r="J71" s="131">
        <f>SUBTOTAL(9,J72:J84)</f>
        <v>3081184.3000000003</v>
      </c>
      <c r="K71" s="131">
        <f t="shared" ref="K71:N71" si="117">SUBTOTAL(9,K72:K84)</f>
        <v>0</v>
      </c>
      <c r="L71" s="131">
        <f t="shared" si="117"/>
        <v>0</v>
      </c>
      <c r="M71" s="131">
        <f t="shared" si="117"/>
        <v>0</v>
      </c>
      <c r="N71" s="131">
        <f t="shared" si="117"/>
        <v>3081184.3000000003</v>
      </c>
      <c r="O71" s="153"/>
      <c r="P71" s="143">
        <f t="shared" si="54"/>
        <v>0</v>
      </c>
    </row>
    <row r="72" s="32" customFormat="1" ht="17.399999999999999">
      <c r="A72" s="158" t="s">
        <v>325</v>
      </c>
      <c r="B72" s="158" t="s">
        <v>326</v>
      </c>
      <c r="C72" s="159"/>
      <c r="D72" s="160"/>
      <c r="E72" s="160"/>
      <c r="F72" s="160"/>
      <c r="G72" s="160"/>
      <c r="H72" s="160"/>
      <c r="I72" s="160"/>
      <c r="J72" s="161">
        <f>SUBTOTAL(9,J73:J75)</f>
        <v>312761.09000000003</v>
      </c>
      <c r="K72" s="161">
        <f t="shared" ref="K72:N72" si="118">SUBTOTAL(9,K73:K75)</f>
        <v>0</v>
      </c>
      <c r="L72" s="161">
        <f t="shared" si="118"/>
        <v>0</v>
      </c>
      <c r="M72" s="161">
        <f t="shared" si="118"/>
        <v>0</v>
      </c>
      <c r="N72" s="161">
        <f t="shared" si="118"/>
        <v>312761.09000000003</v>
      </c>
      <c r="O72" s="160"/>
      <c r="P72" s="143">
        <f t="shared" si="54"/>
        <v>0</v>
      </c>
    </row>
    <row r="73" ht="31.199999999999999">
      <c r="A73" s="154" t="s">
        <v>327</v>
      </c>
      <c r="B73" s="154" t="s">
        <v>328</v>
      </c>
      <c r="C73" s="155" t="s">
        <v>225</v>
      </c>
      <c r="D73" s="156">
        <v>2763.9899999999998</v>
      </c>
      <c r="E73" s="146"/>
      <c r="F73" s="138">
        <f>MC!T197</f>
        <v>0</v>
      </c>
      <c r="G73" s="141">
        <f t="shared" si="74"/>
        <v>0</v>
      </c>
      <c r="H73" s="141">
        <f t="shared" si="47"/>
        <v>2763.9900000000002</v>
      </c>
      <c r="I73" s="157">
        <v>74.590000000000003</v>
      </c>
      <c r="J73" s="140">
        <f t="shared" ref="J73:J75" si="119">ROUND(I73*D73,2)</f>
        <v>206166.01000000001</v>
      </c>
      <c r="K73" s="141">
        <f t="shared" ref="K73:K75" si="120">ROUND(E73*I73,2)</f>
        <v>0</v>
      </c>
      <c r="L73" s="141">
        <f t="shared" ref="L73:L75" si="121">ROUND(F73*I73,2)</f>
        <v>0</v>
      </c>
      <c r="M73" s="141">
        <f t="shared" ref="M73:M75" si="122">ROUND(G73*I73,2)</f>
        <v>0</v>
      </c>
      <c r="N73" s="141">
        <f t="shared" ref="N73:N75" si="123">ROUND(J73-M73,2)</f>
        <v>206166.01000000001</v>
      </c>
      <c r="O73" s="142">
        <f t="shared" si="53"/>
        <v>0</v>
      </c>
      <c r="P73" s="143">
        <f t="shared" si="54"/>
        <v>0</v>
      </c>
      <c r="Q73" s="1">
        <v>2177.9100000000326</v>
      </c>
      <c r="R73" s="1">
        <f>Q73/I73</f>
        <v>29.198418018501574</v>
      </c>
    </row>
    <row r="74" ht="31.199999999999999">
      <c r="A74" s="154" t="s">
        <v>329</v>
      </c>
      <c r="B74" s="154" t="s">
        <v>212</v>
      </c>
      <c r="C74" s="155" t="s">
        <v>85</v>
      </c>
      <c r="D74" s="156">
        <v>2520.3400000000001</v>
      </c>
      <c r="E74" s="146"/>
      <c r="F74" s="138">
        <f>MC!T198</f>
        <v>0</v>
      </c>
      <c r="G74" s="141">
        <f t="shared" si="74"/>
        <v>0</v>
      </c>
      <c r="H74" s="141">
        <f t="shared" ref="H74:H101" si="124">ROUND(D74-G74,2)</f>
        <v>2520.3400000000001</v>
      </c>
      <c r="I74" s="157">
        <v>2.7599999999999998</v>
      </c>
      <c r="J74" s="140">
        <f t="shared" si="119"/>
        <v>6956.1400000000003</v>
      </c>
      <c r="K74" s="141">
        <f t="shared" si="120"/>
        <v>0</v>
      </c>
      <c r="L74" s="141">
        <f t="shared" si="121"/>
        <v>0</v>
      </c>
      <c r="M74" s="141">
        <f t="shared" si="122"/>
        <v>0</v>
      </c>
      <c r="N74" s="141">
        <f t="shared" si="123"/>
        <v>6956.1400000000003</v>
      </c>
      <c r="O74" s="142">
        <f t="shared" ref="O74:O101" si="125">M74/J74</f>
        <v>0</v>
      </c>
      <c r="P74" s="143">
        <f t="shared" ref="P74:P127" si="126">L74-M74</f>
        <v>0</v>
      </c>
    </row>
    <row r="75" ht="20.699999999999999" customHeight="1">
      <c r="A75" s="154" t="s">
        <v>330</v>
      </c>
      <c r="B75" s="154" t="s">
        <v>214</v>
      </c>
      <c r="C75" s="155" t="s">
        <v>215</v>
      </c>
      <c r="D75" s="156">
        <v>150968.09</v>
      </c>
      <c r="E75" s="146"/>
      <c r="F75" s="138">
        <f>MC!T199</f>
        <v>0</v>
      </c>
      <c r="G75" s="141">
        <f t="shared" si="74"/>
        <v>0</v>
      </c>
      <c r="H75" s="141">
        <f t="shared" si="124"/>
        <v>150968.09</v>
      </c>
      <c r="I75" s="157">
        <v>0.66000000000000003</v>
      </c>
      <c r="J75" s="140">
        <f t="shared" si="119"/>
        <v>99638.940000000002</v>
      </c>
      <c r="K75" s="141">
        <f t="shared" si="120"/>
        <v>0</v>
      </c>
      <c r="L75" s="141">
        <f t="shared" si="121"/>
        <v>0</v>
      </c>
      <c r="M75" s="141">
        <f t="shared" si="122"/>
        <v>0</v>
      </c>
      <c r="N75" s="141">
        <f t="shared" si="123"/>
        <v>99638.940000000002</v>
      </c>
      <c r="O75" s="142">
        <f t="shared" si="125"/>
        <v>0</v>
      </c>
      <c r="P75" s="143">
        <f t="shared" si="126"/>
        <v>0</v>
      </c>
    </row>
    <row r="76" s="32" customFormat="1" ht="17.399999999999999">
      <c r="A76" s="158" t="s">
        <v>331</v>
      </c>
      <c r="B76" s="158" t="s">
        <v>332</v>
      </c>
      <c r="C76" s="159"/>
      <c r="D76" s="160"/>
      <c r="E76" s="160"/>
      <c r="F76" s="160"/>
      <c r="G76" s="160"/>
      <c r="H76" s="160"/>
      <c r="I76" s="160"/>
      <c r="J76" s="161">
        <f>SUBTOTAL(9,J77:J78)</f>
        <v>2145600.29</v>
      </c>
      <c r="K76" s="161">
        <f t="shared" ref="K76:N76" si="127">SUBTOTAL(9,K77:K78)</f>
        <v>0</v>
      </c>
      <c r="L76" s="161">
        <f t="shared" si="127"/>
        <v>0</v>
      </c>
      <c r="M76" s="161">
        <f t="shared" si="127"/>
        <v>0</v>
      </c>
      <c r="N76" s="161">
        <f t="shared" si="127"/>
        <v>2145600.29</v>
      </c>
      <c r="O76" s="160"/>
      <c r="P76" s="143">
        <f t="shared" si="126"/>
        <v>0</v>
      </c>
    </row>
    <row r="77" ht="19.800000000000001">
      <c r="A77" s="154" t="s">
        <v>333</v>
      </c>
      <c r="B77" s="154" t="s">
        <v>334</v>
      </c>
      <c r="C77" s="155" t="s">
        <v>235</v>
      </c>
      <c r="D77" s="156">
        <v>18426.66</v>
      </c>
      <c r="E77" s="146"/>
      <c r="F77" s="138">
        <f>MC!T201</f>
        <v>0</v>
      </c>
      <c r="G77" s="141">
        <f t="shared" si="74"/>
        <v>0</v>
      </c>
      <c r="H77" s="141">
        <f t="shared" si="124"/>
        <v>18426.66</v>
      </c>
      <c r="I77" s="157">
        <v>1.3999999999999999</v>
      </c>
      <c r="J77" s="140">
        <f t="shared" ref="J77:J78" si="128">ROUND(I77*D77,2)</f>
        <v>25797.32</v>
      </c>
      <c r="K77" s="141">
        <f t="shared" ref="K77:K78" si="129">ROUND(E77*I77,2)</f>
        <v>0</v>
      </c>
      <c r="L77" s="141">
        <f t="shared" ref="L77:L78" si="130">ROUND(F77*I77,2)</f>
        <v>0</v>
      </c>
      <c r="M77" s="141">
        <f t="shared" ref="M77:M78" si="131">ROUND(G77*I77,2)</f>
        <v>0</v>
      </c>
      <c r="N77" s="141">
        <f t="shared" ref="N77:N78" si="132">ROUND(J77-M77,2)</f>
        <v>25797.32</v>
      </c>
      <c r="O77" s="142">
        <f t="shared" si="125"/>
        <v>0</v>
      </c>
      <c r="P77" s="143">
        <f t="shared" si="126"/>
        <v>0</v>
      </c>
      <c r="Q77" s="1">
        <v>979.20000000000005</v>
      </c>
    </row>
    <row r="78" ht="31.199999999999999">
      <c r="A78" s="154" t="s">
        <v>335</v>
      </c>
      <c r="B78" s="154" t="s">
        <v>336</v>
      </c>
      <c r="C78" s="155" t="s">
        <v>235</v>
      </c>
      <c r="D78" s="156">
        <v>18426.66</v>
      </c>
      <c r="E78" s="146"/>
      <c r="F78" s="138">
        <f>MC!T202</f>
        <v>0</v>
      </c>
      <c r="G78" s="141">
        <f t="shared" si="74"/>
        <v>0</v>
      </c>
      <c r="H78" s="141">
        <f t="shared" si="124"/>
        <v>18426.66</v>
      </c>
      <c r="I78" s="157">
        <v>115.04000000000001</v>
      </c>
      <c r="J78" s="140">
        <f t="shared" si="128"/>
        <v>2119802.9700000002</v>
      </c>
      <c r="K78" s="141">
        <f t="shared" si="129"/>
        <v>0</v>
      </c>
      <c r="L78" s="141">
        <f t="shared" si="130"/>
        <v>0</v>
      </c>
      <c r="M78" s="141">
        <f t="shared" si="131"/>
        <v>0</v>
      </c>
      <c r="N78" s="141">
        <f t="shared" si="132"/>
        <v>2119802.9700000002</v>
      </c>
      <c r="O78" s="142">
        <f t="shared" si="125"/>
        <v>0</v>
      </c>
      <c r="P78" s="143">
        <f t="shared" si="126"/>
        <v>0</v>
      </c>
      <c r="Q78" s="1">
        <v>240.96000000000001</v>
      </c>
    </row>
    <row r="79" ht="20.699999999999999" customHeight="1">
      <c r="A79" s="158" t="s">
        <v>337</v>
      </c>
      <c r="B79" s="158" t="s">
        <v>338</v>
      </c>
      <c r="C79" s="159"/>
      <c r="D79" s="160"/>
      <c r="E79" s="160"/>
      <c r="F79" s="160"/>
      <c r="G79" s="160"/>
      <c r="H79" s="160"/>
      <c r="I79" s="160"/>
      <c r="J79" s="161">
        <f>SUBTOTAL(9,J80:J84)</f>
        <v>622822.92000000004</v>
      </c>
      <c r="K79" s="161">
        <f t="shared" ref="K79:N79" si="133">SUBTOTAL(9,K80:K84)</f>
        <v>0</v>
      </c>
      <c r="L79" s="161">
        <f t="shared" si="133"/>
        <v>0</v>
      </c>
      <c r="M79" s="161">
        <f t="shared" si="133"/>
        <v>0</v>
      </c>
      <c r="N79" s="161">
        <f t="shared" si="133"/>
        <v>622822.92000000004</v>
      </c>
      <c r="O79" s="160"/>
      <c r="P79" s="143">
        <f t="shared" si="126"/>
        <v>0</v>
      </c>
      <c r="Q79" s="1">
        <v>470.39999999999998</v>
      </c>
    </row>
    <row r="80" ht="19.800000000000001">
      <c r="A80" s="154" t="s">
        <v>339</v>
      </c>
      <c r="B80" s="154" t="s">
        <v>340</v>
      </c>
      <c r="C80" s="155" t="s">
        <v>235</v>
      </c>
      <c r="D80" s="156">
        <v>7188.5699999999997</v>
      </c>
      <c r="E80" s="146"/>
      <c r="F80" s="138">
        <f>MC!T204</f>
        <v>0</v>
      </c>
      <c r="G80" s="141">
        <f t="shared" si="74"/>
        <v>0</v>
      </c>
      <c r="H80" s="141">
        <f t="shared" si="124"/>
        <v>7188.5699999999997</v>
      </c>
      <c r="I80" s="157">
        <v>7.4400000000000004</v>
      </c>
      <c r="J80" s="140">
        <f t="shared" ref="J80:J84" si="134">ROUND(I80*D80,2)</f>
        <v>53482.959999999999</v>
      </c>
      <c r="K80" s="141">
        <f t="shared" ref="K80:K84" si="135">ROUND(E80*I80,2)</f>
        <v>0</v>
      </c>
      <c r="L80" s="141">
        <f t="shared" ref="L80:L84" si="136">ROUND(F80*I80,2)</f>
        <v>0</v>
      </c>
      <c r="M80" s="141">
        <f t="shared" ref="M80:M84" si="137">ROUND(G80*I80,2)</f>
        <v>0</v>
      </c>
      <c r="N80" s="141">
        <f t="shared" ref="N80:N84" si="138">ROUND(J80-M80,2)</f>
        <v>53482.959999999999</v>
      </c>
      <c r="O80" s="142">
        <f t="shared" si="125"/>
        <v>0</v>
      </c>
      <c r="P80" s="143">
        <f t="shared" si="126"/>
        <v>0</v>
      </c>
      <c r="Q80" s="1">
        <v>337.33999999999997</v>
      </c>
    </row>
    <row r="81" s="32" customFormat="1" ht="17.399999999999999">
      <c r="A81" s="154" t="s">
        <v>341</v>
      </c>
      <c r="B81" s="154" t="s">
        <v>342</v>
      </c>
      <c r="C81" s="155" t="s">
        <v>235</v>
      </c>
      <c r="D81" s="156">
        <v>7188.5699999999997</v>
      </c>
      <c r="E81" s="146"/>
      <c r="F81" s="138">
        <f>MC!T205</f>
        <v>0</v>
      </c>
      <c r="G81" s="141">
        <f t="shared" si="74"/>
        <v>0</v>
      </c>
      <c r="H81" s="141">
        <f t="shared" si="124"/>
        <v>7188.5699999999997</v>
      </c>
      <c r="I81" s="157">
        <v>5.4900000000000002</v>
      </c>
      <c r="J81" s="140">
        <f t="shared" si="134"/>
        <v>39465.25</v>
      </c>
      <c r="K81" s="141">
        <f t="shared" si="135"/>
        <v>0</v>
      </c>
      <c r="L81" s="141">
        <f t="shared" si="136"/>
        <v>0</v>
      </c>
      <c r="M81" s="141">
        <f t="shared" si="137"/>
        <v>0</v>
      </c>
      <c r="N81" s="141">
        <f t="shared" si="138"/>
        <v>39465.25</v>
      </c>
      <c r="O81" s="142">
        <f t="shared" si="125"/>
        <v>0</v>
      </c>
      <c r="P81" s="143">
        <f t="shared" si="126"/>
        <v>0</v>
      </c>
      <c r="Q81" s="32">
        <v>71133.979999999996</v>
      </c>
    </row>
    <row r="82" ht="31.199999999999999">
      <c r="A82" s="154" t="s">
        <v>343</v>
      </c>
      <c r="B82" s="154" t="s">
        <v>344</v>
      </c>
      <c r="C82" s="155" t="s">
        <v>109</v>
      </c>
      <c r="D82" s="156">
        <v>503.19999999999999</v>
      </c>
      <c r="E82" s="146"/>
      <c r="F82" s="138">
        <f>MC!T206</f>
        <v>0</v>
      </c>
      <c r="G82" s="141">
        <f t="shared" si="74"/>
        <v>0</v>
      </c>
      <c r="H82" s="141">
        <f t="shared" si="124"/>
        <v>503.19999999999999</v>
      </c>
      <c r="I82" s="157">
        <v>797.63999999999999</v>
      </c>
      <c r="J82" s="140">
        <f t="shared" si="134"/>
        <v>401372.45000000001</v>
      </c>
      <c r="K82" s="141">
        <f t="shared" si="135"/>
        <v>0</v>
      </c>
      <c r="L82" s="141">
        <f t="shared" si="136"/>
        <v>0</v>
      </c>
      <c r="M82" s="141">
        <f t="shared" si="137"/>
        <v>0</v>
      </c>
      <c r="N82" s="141">
        <f t="shared" si="138"/>
        <v>401372.45000000001</v>
      </c>
      <c r="O82" s="142">
        <f t="shared" si="125"/>
        <v>0</v>
      </c>
      <c r="P82" s="143">
        <f t="shared" si="126"/>
        <v>0</v>
      </c>
    </row>
    <row r="83" ht="31.199999999999999">
      <c r="A83" s="154" t="s">
        <v>345</v>
      </c>
      <c r="B83" s="154" t="s">
        <v>346</v>
      </c>
      <c r="C83" s="155" t="s">
        <v>230</v>
      </c>
      <c r="D83" s="156">
        <v>5515</v>
      </c>
      <c r="E83" s="146"/>
      <c r="F83" s="138">
        <f>MC!T207</f>
        <v>0</v>
      </c>
      <c r="G83" s="141">
        <f t="shared" si="74"/>
        <v>0</v>
      </c>
      <c r="H83" s="141">
        <f t="shared" si="124"/>
        <v>5515</v>
      </c>
      <c r="I83" s="157">
        <v>22.359999999999999</v>
      </c>
      <c r="J83" s="140">
        <f t="shared" si="134"/>
        <v>123315.39999999999</v>
      </c>
      <c r="K83" s="141">
        <f t="shared" si="135"/>
        <v>0</v>
      </c>
      <c r="L83" s="141">
        <f t="shared" si="136"/>
        <v>0</v>
      </c>
      <c r="M83" s="141">
        <f t="shared" si="137"/>
        <v>0</v>
      </c>
      <c r="N83" s="141">
        <f t="shared" si="138"/>
        <v>123315.40000000001</v>
      </c>
      <c r="O83" s="142">
        <f t="shared" si="125"/>
        <v>0</v>
      </c>
      <c r="P83" s="143">
        <f t="shared" si="126"/>
        <v>0</v>
      </c>
      <c r="Q83" s="1">
        <v>124.8</v>
      </c>
    </row>
    <row r="84" s="32" customFormat="1" ht="17.399999999999999">
      <c r="A84" s="154" t="s">
        <v>347</v>
      </c>
      <c r="B84" s="154" t="s">
        <v>348</v>
      </c>
      <c r="C84" s="155" t="s">
        <v>210</v>
      </c>
      <c r="D84" s="156">
        <v>2481.75</v>
      </c>
      <c r="E84" s="146"/>
      <c r="F84" s="138">
        <f>MC!T208</f>
        <v>0</v>
      </c>
      <c r="G84" s="141">
        <f t="shared" si="74"/>
        <v>0</v>
      </c>
      <c r="H84" s="141">
        <f t="shared" si="124"/>
        <v>2481.75</v>
      </c>
      <c r="I84" s="157">
        <v>2.0899999999999999</v>
      </c>
      <c r="J84" s="140">
        <f t="shared" si="134"/>
        <v>5186.8599999999997</v>
      </c>
      <c r="K84" s="141">
        <f t="shared" si="135"/>
        <v>0</v>
      </c>
      <c r="L84" s="141">
        <f t="shared" si="136"/>
        <v>0</v>
      </c>
      <c r="M84" s="141">
        <f t="shared" si="137"/>
        <v>0</v>
      </c>
      <c r="N84" s="141">
        <f t="shared" si="138"/>
        <v>5186.8599999999997</v>
      </c>
      <c r="O84" s="142">
        <f t="shared" si="125"/>
        <v>0</v>
      </c>
      <c r="P84" s="143">
        <f t="shared" si="126"/>
        <v>0</v>
      </c>
      <c r="Q84" s="32">
        <v>748.79999999999995</v>
      </c>
    </row>
    <row r="85" ht="19.800000000000001">
      <c r="A85" s="151" t="s">
        <v>349</v>
      </c>
      <c r="B85" s="151" t="s">
        <v>350</v>
      </c>
      <c r="C85" s="152"/>
      <c r="D85" s="153"/>
      <c r="E85" s="153"/>
      <c r="F85" s="153"/>
      <c r="G85" s="153"/>
      <c r="H85" s="153"/>
      <c r="I85" s="153"/>
      <c r="J85" s="131">
        <f>SUBTOTAL(9,J86:J90)</f>
        <v>81276.550000000003</v>
      </c>
      <c r="K85" s="131">
        <f t="shared" ref="K85:N85" si="139">SUBTOTAL(9,K86:K90)</f>
        <v>0</v>
      </c>
      <c r="L85" s="131">
        <f t="shared" si="139"/>
        <v>0</v>
      </c>
      <c r="M85" s="131">
        <f t="shared" si="139"/>
        <v>0</v>
      </c>
      <c r="N85" s="131">
        <f t="shared" si="139"/>
        <v>81276.550000000003</v>
      </c>
      <c r="O85" s="153"/>
      <c r="P85" s="143">
        <f t="shared" si="126"/>
        <v>0</v>
      </c>
    </row>
    <row r="86" ht="31.199999999999999">
      <c r="A86" s="154" t="s">
        <v>351</v>
      </c>
      <c r="B86" s="154" t="s">
        <v>352</v>
      </c>
      <c r="C86" s="155" t="s">
        <v>210</v>
      </c>
      <c r="D86" s="156">
        <v>874</v>
      </c>
      <c r="E86" s="146"/>
      <c r="F86" s="138">
        <f>MC!T210</f>
        <v>0</v>
      </c>
      <c r="G86" s="141">
        <f t="shared" si="74"/>
        <v>0</v>
      </c>
      <c r="H86" s="141">
        <f t="shared" si="124"/>
        <v>874</v>
      </c>
      <c r="I86" s="157">
        <v>29.59</v>
      </c>
      <c r="J86" s="140">
        <f t="shared" ref="J86:J101" si="140">ROUND(I86*D86,2)</f>
        <v>25861.66</v>
      </c>
      <c r="K86" s="141">
        <f t="shared" ref="K86:K101" si="141">ROUND(E86*I86,2)</f>
        <v>0</v>
      </c>
      <c r="L86" s="141">
        <f t="shared" ref="L86:L101" si="142">ROUND(F86*I86,2)</f>
        <v>0</v>
      </c>
      <c r="M86" s="141">
        <f t="shared" ref="M86:M101" si="143">ROUND(G86*I86,2)</f>
        <v>0</v>
      </c>
      <c r="N86" s="141">
        <f t="shared" ref="N86:N101" si="144">ROUND(J86-M86,2)</f>
        <v>25861.66</v>
      </c>
      <c r="O86" s="142">
        <f t="shared" si="125"/>
        <v>0</v>
      </c>
      <c r="P86" s="143">
        <f t="shared" si="126"/>
        <v>0</v>
      </c>
      <c r="Q86" s="1">
        <v>1200</v>
      </c>
    </row>
    <row r="87" s="32" customFormat="1" ht="31.199999999999999">
      <c r="A87" s="154" t="s">
        <v>353</v>
      </c>
      <c r="B87" s="154" t="s">
        <v>354</v>
      </c>
      <c r="C87" s="155" t="s">
        <v>155</v>
      </c>
      <c r="D87" s="156">
        <v>11</v>
      </c>
      <c r="E87" s="146"/>
      <c r="F87" s="138">
        <f>MC!T211</f>
        <v>0</v>
      </c>
      <c r="G87" s="141">
        <f t="shared" si="74"/>
        <v>0</v>
      </c>
      <c r="H87" s="141">
        <f t="shared" si="124"/>
        <v>11</v>
      </c>
      <c r="I87" s="157">
        <v>450.27999999999997</v>
      </c>
      <c r="J87" s="140">
        <f t="shared" si="140"/>
        <v>4953.0799999999999</v>
      </c>
      <c r="K87" s="141">
        <f t="shared" si="141"/>
        <v>0</v>
      </c>
      <c r="L87" s="141">
        <f t="shared" si="142"/>
        <v>0</v>
      </c>
      <c r="M87" s="141">
        <f t="shared" si="143"/>
        <v>0</v>
      </c>
      <c r="N87" s="141">
        <f t="shared" si="144"/>
        <v>4953.0799999999999</v>
      </c>
      <c r="O87" s="142">
        <f t="shared" si="125"/>
        <v>0</v>
      </c>
      <c r="P87" s="143">
        <f t="shared" si="126"/>
        <v>0</v>
      </c>
      <c r="Q87" s="32">
        <v>0</v>
      </c>
    </row>
    <row r="88" ht="31.199999999999999">
      <c r="A88" s="154" t="s">
        <v>355</v>
      </c>
      <c r="B88" s="154" t="s">
        <v>356</v>
      </c>
      <c r="C88" s="155" t="s">
        <v>155</v>
      </c>
      <c r="D88" s="156">
        <v>23</v>
      </c>
      <c r="E88" s="146"/>
      <c r="F88" s="138">
        <f>MC!T212</f>
        <v>0</v>
      </c>
      <c r="G88" s="141">
        <f t="shared" si="74"/>
        <v>0</v>
      </c>
      <c r="H88" s="141">
        <f t="shared" si="124"/>
        <v>23</v>
      </c>
      <c r="I88" s="157">
        <v>263.20999999999998</v>
      </c>
      <c r="J88" s="140">
        <f t="shared" si="140"/>
        <v>6053.8299999999999</v>
      </c>
      <c r="K88" s="141">
        <f t="shared" si="141"/>
        <v>0</v>
      </c>
      <c r="L88" s="141">
        <f t="shared" si="142"/>
        <v>0</v>
      </c>
      <c r="M88" s="141">
        <f t="shared" si="143"/>
        <v>0</v>
      </c>
      <c r="N88" s="141">
        <f t="shared" si="144"/>
        <v>6053.8299999999999</v>
      </c>
      <c r="O88" s="142">
        <f t="shared" si="125"/>
        <v>0</v>
      </c>
      <c r="P88" s="143">
        <f t="shared" si="126"/>
        <v>0</v>
      </c>
    </row>
    <row r="89" ht="31.199999999999999">
      <c r="A89" s="154" t="s">
        <v>357</v>
      </c>
      <c r="B89" s="154" t="s">
        <v>358</v>
      </c>
      <c r="C89" s="155" t="s">
        <v>155</v>
      </c>
      <c r="D89" s="156">
        <v>59</v>
      </c>
      <c r="E89" s="146"/>
      <c r="F89" s="138">
        <f>MC!T213</f>
        <v>0</v>
      </c>
      <c r="G89" s="141">
        <f t="shared" si="74"/>
        <v>0</v>
      </c>
      <c r="H89" s="141">
        <f t="shared" si="124"/>
        <v>59</v>
      </c>
      <c r="I89" s="157">
        <v>263.22000000000003</v>
      </c>
      <c r="J89" s="140">
        <f t="shared" si="140"/>
        <v>15529.98</v>
      </c>
      <c r="K89" s="141">
        <f t="shared" si="141"/>
        <v>0</v>
      </c>
      <c r="L89" s="141">
        <f t="shared" si="142"/>
        <v>0</v>
      </c>
      <c r="M89" s="141">
        <f t="shared" si="143"/>
        <v>0</v>
      </c>
      <c r="N89" s="141">
        <f t="shared" si="144"/>
        <v>15529.98</v>
      </c>
      <c r="O89" s="142">
        <f t="shared" si="125"/>
        <v>0</v>
      </c>
      <c r="P89" s="143">
        <f t="shared" si="126"/>
        <v>0</v>
      </c>
      <c r="Q89" s="1">
        <v>960</v>
      </c>
    </row>
    <row r="90" ht="46.799999999999997">
      <c r="A90" s="154" t="s">
        <v>359</v>
      </c>
      <c r="B90" s="154" t="s">
        <v>360</v>
      </c>
      <c r="C90" s="155" t="s">
        <v>155</v>
      </c>
      <c r="D90" s="156">
        <v>60</v>
      </c>
      <c r="E90" s="146"/>
      <c r="F90" s="138">
        <f>MC!T214</f>
        <v>0</v>
      </c>
      <c r="G90" s="141">
        <f t="shared" si="74"/>
        <v>0</v>
      </c>
      <c r="H90" s="141">
        <f t="shared" si="124"/>
        <v>60</v>
      </c>
      <c r="I90" s="157">
        <v>481.30000000000001</v>
      </c>
      <c r="J90" s="140">
        <f t="shared" si="140"/>
        <v>28878</v>
      </c>
      <c r="K90" s="141">
        <f t="shared" si="141"/>
        <v>0</v>
      </c>
      <c r="L90" s="141">
        <f t="shared" si="142"/>
        <v>0</v>
      </c>
      <c r="M90" s="141">
        <f t="shared" si="143"/>
        <v>0</v>
      </c>
      <c r="N90" s="141">
        <f t="shared" si="144"/>
        <v>28878</v>
      </c>
      <c r="O90" s="142">
        <f t="shared" si="125"/>
        <v>0</v>
      </c>
      <c r="P90" s="143">
        <f t="shared" si="126"/>
        <v>0</v>
      </c>
      <c r="Q90" s="1">
        <v>336</v>
      </c>
    </row>
    <row r="91" ht="20.699999999999999" customHeight="1">
      <c r="A91" s="151" t="s">
        <v>361</v>
      </c>
      <c r="B91" s="151" t="s">
        <v>362</v>
      </c>
      <c r="C91" s="152"/>
      <c r="D91" s="153"/>
      <c r="E91" s="153"/>
      <c r="F91" s="153"/>
      <c r="G91" s="153"/>
      <c r="H91" s="153"/>
      <c r="I91" s="153"/>
      <c r="J91" s="131">
        <f>SUBTOTAL(9,J92:J150)</f>
        <v>471821.63999999996</v>
      </c>
      <c r="K91" s="131">
        <f t="shared" ref="K91:N91" si="145">SUBTOTAL(9,K92:K150)</f>
        <v>0</v>
      </c>
      <c r="L91" s="131">
        <f t="shared" si="145"/>
        <v>93109.709999999977</v>
      </c>
      <c r="M91" s="131">
        <f t="shared" si="145"/>
        <v>93109.709999999977</v>
      </c>
      <c r="N91" s="131">
        <f t="shared" si="145"/>
        <v>378711.93000000005</v>
      </c>
      <c r="O91" s="153"/>
      <c r="P91" s="143">
        <f t="shared" si="126"/>
        <v>0</v>
      </c>
      <c r="Q91" s="1">
        <v>883.20000000000005</v>
      </c>
    </row>
    <row r="92" ht="19.800000000000001">
      <c r="A92" s="158" t="s">
        <v>363</v>
      </c>
      <c r="B92" s="158" t="s">
        <v>23</v>
      </c>
      <c r="C92" s="159"/>
      <c r="D92" s="160"/>
      <c r="E92" s="160"/>
      <c r="F92" s="160"/>
      <c r="G92" s="160"/>
      <c r="H92" s="160"/>
      <c r="I92" s="160"/>
      <c r="J92" s="161">
        <f>SUBTOTAL(9,J93:J97)</f>
        <v>16971.650000000001</v>
      </c>
      <c r="K92" s="161">
        <f t="shared" ref="K92:N92" si="146">SUBTOTAL(9,K93:K97)</f>
        <v>0</v>
      </c>
      <c r="L92" s="161">
        <f t="shared" si="146"/>
        <v>2931.8100000000004</v>
      </c>
      <c r="M92" s="161">
        <f t="shared" si="146"/>
        <v>2931.8100000000004</v>
      </c>
      <c r="N92" s="161">
        <f t="shared" si="146"/>
        <v>14039.840000000002</v>
      </c>
      <c r="O92" s="160"/>
      <c r="P92" s="143">
        <f t="shared" si="126"/>
        <v>0</v>
      </c>
      <c r="Q92" s="1">
        <v>705</v>
      </c>
    </row>
    <row r="93" s="32" customFormat="1" ht="17.399999999999999">
      <c r="A93" s="154" t="s">
        <v>364</v>
      </c>
      <c r="B93" s="154" t="s">
        <v>365</v>
      </c>
      <c r="C93" s="155" t="s">
        <v>230</v>
      </c>
      <c r="D93" s="156">
        <v>893</v>
      </c>
      <c r="E93" s="146"/>
      <c r="F93" s="138">
        <f>MC!T236</f>
        <v>256</v>
      </c>
      <c r="G93" s="141">
        <f t="shared" si="74"/>
        <v>256</v>
      </c>
      <c r="H93" s="141">
        <f t="shared" si="124"/>
        <v>637</v>
      </c>
      <c r="I93" s="157">
        <v>1.5700000000000001</v>
      </c>
      <c r="J93" s="140">
        <f>ROUND(I93*D93,2)</f>
        <v>1402.01</v>
      </c>
      <c r="K93" s="141">
        <f>ROUND(E93*I93,2)</f>
        <v>0</v>
      </c>
      <c r="L93" s="141">
        <f>ROUND(F93*I93,2)</f>
        <v>401.92000000000002</v>
      </c>
      <c r="M93" s="141">
        <f>ROUND(G93*I93,2)</f>
        <v>401.92000000000002</v>
      </c>
      <c r="N93" s="141">
        <f>ROUND(J93-M93,2)</f>
        <v>1000.09</v>
      </c>
      <c r="O93" s="142">
        <f t="shared" si="125"/>
        <v>0.28667413213885778</v>
      </c>
      <c r="P93" s="143">
        <f t="shared" si="126"/>
        <v>0</v>
      </c>
      <c r="Q93" s="32">
        <v>4752</v>
      </c>
    </row>
    <row r="94" ht="20.699999999999999" customHeight="1">
      <c r="A94" s="154" t="s">
        <v>366</v>
      </c>
      <c r="B94" s="154" t="s">
        <v>294</v>
      </c>
      <c r="C94" s="155" t="s">
        <v>230</v>
      </c>
      <c r="D94" s="156">
        <v>1786</v>
      </c>
      <c r="E94" s="146"/>
      <c r="F94" s="138">
        <f>MC!T251</f>
        <v>512</v>
      </c>
      <c r="G94" s="141">
        <f t="shared" si="74"/>
        <v>512</v>
      </c>
      <c r="H94" s="141">
        <f t="shared" si="124"/>
        <v>1274</v>
      </c>
      <c r="I94" s="157">
        <v>4.6500000000000004</v>
      </c>
      <c r="J94" s="140">
        <f t="shared" si="140"/>
        <v>8304.8999999999996</v>
      </c>
      <c r="K94" s="141">
        <f t="shared" si="141"/>
        <v>0</v>
      </c>
      <c r="L94" s="141">
        <f t="shared" si="142"/>
        <v>2380.8000000000002</v>
      </c>
      <c r="M94" s="141">
        <f t="shared" si="143"/>
        <v>2380.8000000000002</v>
      </c>
      <c r="N94" s="141">
        <f t="shared" si="144"/>
        <v>5924.1000000000004</v>
      </c>
      <c r="O94" s="142">
        <f t="shared" si="125"/>
        <v>0.28667413213885784</v>
      </c>
      <c r="P94" s="143">
        <f t="shared" si="126"/>
        <v>0</v>
      </c>
    </row>
    <row r="95" ht="31.800000000000001" customHeight="1">
      <c r="A95" s="154" t="s">
        <v>367</v>
      </c>
      <c r="B95" s="154" t="s">
        <v>292</v>
      </c>
      <c r="C95" s="155" t="s">
        <v>230</v>
      </c>
      <c r="D95" s="156">
        <v>146</v>
      </c>
      <c r="E95" s="146"/>
      <c r="F95" s="138">
        <f>MC!T266</f>
        <v>40.960000000000001</v>
      </c>
      <c r="G95" s="141">
        <f t="shared" si="74"/>
        <v>40.960000000000001</v>
      </c>
      <c r="H95" s="141">
        <f t="shared" si="124"/>
        <v>105.04000000000001</v>
      </c>
      <c r="I95" s="157">
        <v>3.6400000000000001</v>
      </c>
      <c r="J95" s="140">
        <f t="shared" si="140"/>
        <v>531.44000000000005</v>
      </c>
      <c r="K95" s="141">
        <f t="shared" si="141"/>
        <v>0</v>
      </c>
      <c r="L95" s="141">
        <f t="shared" si="142"/>
        <v>149.09</v>
      </c>
      <c r="M95" s="141">
        <f t="shared" si="143"/>
        <v>149.09</v>
      </c>
      <c r="N95" s="141">
        <f t="shared" si="144"/>
        <v>382.35000000000002</v>
      </c>
      <c r="O95" s="142">
        <f t="shared" si="125"/>
        <v>0.28053966581363837</v>
      </c>
      <c r="P95" s="143">
        <f t="shared" si="126"/>
        <v>0</v>
      </c>
    </row>
    <row r="96" s="32" customFormat="1" ht="17.399999999999999">
      <c r="A96" s="154" t="s">
        <v>368</v>
      </c>
      <c r="B96" s="154" t="s">
        <v>369</v>
      </c>
      <c r="C96" s="155" t="s">
        <v>230</v>
      </c>
      <c r="D96" s="156">
        <v>893</v>
      </c>
      <c r="E96" s="146"/>
      <c r="F96" s="138">
        <v>0</v>
      </c>
      <c r="G96" s="141">
        <f t="shared" si="74"/>
        <v>0</v>
      </c>
      <c r="H96" s="141">
        <f t="shared" si="124"/>
        <v>893</v>
      </c>
      <c r="I96" s="157">
        <v>3.04</v>
      </c>
      <c r="J96" s="140">
        <f t="shared" si="140"/>
        <v>2714.7199999999998</v>
      </c>
      <c r="K96" s="141">
        <f t="shared" si="141"/>
        <v>0</v>
      </c>
      <c r="L96" s="141">
        <f t="shared" si="142"/>
        <v>0</v>
      </c>
      <c r="M96" s="141">
        <f t="shared" si="143"/>
        <v>0</v>
      </c>
      <c r="N96" s="141">
        <f t="shared" si="144"/>
        <v>2714.7200000000003</v>
      </c>
      <c r="O96" s="142">
        <f t="shared" si="125"/>
        <v>0</v>
      </c>
      <c r="P96" s="143">
        <f t="shared" si="126"/>
        <v>0</v>
      </c>
    </row>
    <row r="97" ht="20.699999999999999" customHeight="1">
      <c r="A97" s="154" t="s">
        <v>370</v>
      </c>
      <c r="B97" s="154" t="s">
        <v>371</v>
      </c>
      <c r="C97" s="155" t="s">
        <v>235</v>
      </c>
      <c r="D97" s="156">
        <v>39.289999999999999</v>
      </c>
      <c r="E97" s="146"/>
      <c r="F97" s="138">
        <v>0</v>
      </c>
      <c r="G97" s="141">
        <f t="shared" si="74"/>
        <v>0</v>
      </c>
      <c r="H97" s="141">
        <f t="shared" si="124"/>
        <v>39.289999999999999</v>
      </c>
      <c r="I97" s="157">
        <v>102.28</v>
      </c>
      <c r="J97" s="140">
        <f t="shared" si="140"/>
        <v>4018.5799999999999</v>
      </c>
      <c r="K97" s="141">
        <f t="shared" si="141"/>
        <v>0</v>
      </c>
      <c r="L97" s="141">
        <f t="shared" si="142"/>
        <v>0</v>
      </c>
      <c r="M97" s="141">
        <f t="shared" si="143"/>
        <v>0</v>
      </c>
      <c r="N97" s="141">
        <f t="shared" si="144"/>
        <v>4018.5799999999999</v>
      </c>
      <c r="O97" s="142">
        <f t="shared" si="125"/>
        <v>0</v>
      </c>
      <c r="P97" s="143">
        <f t="shared" si="126"/>
        <v>0</v>
      </c>
    </row>
    <row r="98" ht="19.800000000000001">
      <c r="A98" s="158" t="s">
        <v>372</v>
      </c>
      <c r="B98" s="158" t="s">
        <v>373</v>
      </c>
      <c r="C98" s="159"/>
      <c r="D98" s="160"/>
      <c r="E98" s="160"/>
      <c r="F98" s="160"/>
      <c r="G98" s="160"/>
      <c r="H98" s="160"/>
      <c r="I98" s="160"/>
      <c r="J98" s="161">
        <f>SUBTOTAL(9,J99:J101)</f>
        <v>1891.2600000000002</v>
      </c>
      <c r="K98" s="161">
        <f t="shared" ref="K98:N98" si="147">SUBTOTAL(9,K99:K101)</f>
        <v>0</v>
      </c>
      <c r="L98" s="161">
        <f t="shared" si="147"/>
        <v>1714.0300000000002</v>
      </c>
      <c r="M98" s="161">
        <f t="shared" si="147"/>
        <v>1714.0300000000002</v>
      </c>
      <c r="N98" s="161">
        <f t="shared" si="147"/>
        <v>177.22999999999999</v>
      </c>
      <c r="O98" s="160"/>
      <c r="P98" s="143">
        <f t="shared" si="126"/>
        <v>0</v>
      </c>
    </row>
    <row r="99" ht="19.800000000000001">
      <c r="A99" s="154" t="s">
        <v>374</v>
      </c>
      <c r="B99" s="154" t="s">
        <v>375</v>
      </c>
      <c r="C99" s="155" t="s">
        <v>225</v>
      </c>
      <c r="D99" s="156">
        <v>13.4</v>
      </c>
      <c r="E99" s="146"/>
      <c r="F99" s="138">
        <f>MC!T288</f>
        <v>11.52</v>
      </c>
      <c r="G99" s="141">
        <f t="shared" ref="G99:G101" si="148">ROUND(E99+F99,2)</f>
        <v>11.52</v>
      </c>
      <c r="H99" s="141">
        <f t="shared" si="124"/>
        <v>1.8800000000000001</v>
      </c>
      <c r="I99" s="157">
        <v>94.269999999999996</v>
      </c>
      <c r="J99" s="140">
        <f t="shared" si="140"/>
        <v>1263.22</v>
      </c>
      <c r="K99" s="141">
        <f t="shared" si="141"/>
        <v>0</v>
      </c>
      <c r="L99" s="141">
        <f t="shared" si="142"/>
        <v>1085.99</v>
      </c>
      <c r="M99" s="141">
        <f t="shared" si="143"/>
        <v>1085.99</v>
      </c>
      <c r="N99" s="141">
        <f t="shared" si="144"/>
        <v>177.22999999999999</v>
      </c>
      <c r="O99" s="142">
        <f t="shared" si="125"/>
        <v>0.85969981475910762</v>
      </c>
      <c r="P99" s="143">
        <f t="shared" si="126"/>
        <v>0</v>
      </c>
    </row>
    <row r="100" ht="19.800000000000001">
      <c r="A100" s="154" t="s">
        <v>376</v>
      </c>
      <c r="B100" s="154" t="s">
        <v>377</v>
      </c>
      <c r="C100" s="155" t="s">
        <v>225</v>
      </c>
      <c r="D100" s="156">
        <v>13.4</v>
      </c>
      <c r="E100" s="146"/>
      <c r="F100" s="138">
        <f>MC!T303</f>
        <v>13.4</v>
      </c>
      <c r="G100" s="141">
        <f t="shared" si="148"/>
        <v>13.4</v>
      </c>
      <c r="H100" s="141">
        <f t="shared" si="124"/>
        <v>0</v>
      </c>
      <c r="I100" s="157">
        <v>18.780000000000001</v>
      </c>
      <c r="J100" s="140">
        <f t="shared" si="140"/>
        <v>251.65000000000001</v>
      </c>
      <c r="K100" s="141">
        <f t="shared" si="141"/>
        <v>0</v>
      </c>
      <c r="L100" s="141">
        <f t="shared" si="142"/>
        <v>251.65000000000001</v>
      </c>
      <c r="M100" s="141">
        <f t="shared" si="143"/>
        <v>251.65000000000001</v>
      </c>
      <c r="N100" s="141">
        <f t="shared" si="144"/>
        <v>0</v>
      </c>
      <c r="O100" s="142">
        <f t="shared" si="125"/>
        <v>1</v>
      </c>
      <c r="P100" s="143">
        <f t="shared" si="126"/>
        <v>0</v>
      </c>
    </row>
    <row r="101" ht="19.800000000000001">
      <c r="A101" s="154" t="s">
        <v>378</v>
      </c>
      <c r="B101" s="154" t="s">
        <v>371</v>
      </c>
      <c r="C101" s="155" t="s">
        <v>235</v>
      </c>
      <c r="D101" s="156">
        <v>3.6800000000000002</v>
      </c>
      <c r="E101" s="146"/>
      <c r="F101" s="138">
        <f>MC!T316</f>
        <v>3.6800000000000002</v>
      </c>
      <c r="G101" s="141">
        <f t="shared" si="148"/>
        <v>3.6800000000000002</v>
      </c>
      <c r="H101" s="141">
        <f t="shared" si="124"/>
        <v>0</v>
      </c>
      <c r="I101" s="157">
        <v>102.28</v>
      </c>
      <c r="J101" s="140">
        <f t="shared" si="140"/>
        <v>376.38999999999999</v>
      </c>
      <c r="K101" s="141">
        <f t="shared" si="141"/>
        <v>0</v>
      </c>
      <c r="L101" s="141">
        <f t="shared" si="142"/>
        <v>376.38999999999999</v>
      </c>
      <c r="M101" s="141">
        <f t="shared" si="143"/>
        <v>376.38999999999999</v>
      </c>
      <c r="N101" s="141">
        <f t="shared" si="144"/>
        <v>0</v>
      </c>
      <c r="O101" s="142">
        <f t="shared" si="125"/>
        <v>1</v>
      </c>
      <c r="P101" s="143">
        <f t="shared" si="126"/>
        <v>0</v>
      </c>
    </row>
    <row r="102" ht="20.699999999999999" customHeight="1">
      <c r="A102" s="158" t="s">
        <v>379</v>
      </c>
      <c r="B102" s="158" t="s">
        <v>380</v>
      </c>
      <c r="C102" s="159"/>
      <c r="D102" s="160"/>
      <c r="E102" s="160"/>
      <c r="F102" s="160"/>
      <c r="G102" s="160"/>
      <c r="H102" s="160"/>
      <c r="I102" s="160"/>
      <c r="J102" s="161">
        <f>SUBTOTAL(9,J103:J107)</f>
        <v>10047.770000000002</v>
      </c>
      <c r="K102" s="161">
        <f t="shared" ref="K102:N102" si="149">SUBTOTAL(9,K103:K107)</f>
        <v>0</v>
      </c>
      <c r="L102" s="161">
        <f t="shared" si="149"/>
        <v>3599.3200000000002</v>
      </c>
      <c r="M102" s="161">
        <f t="shared" si="149"/>
        <v>3599.3200000000002</v>
      </c>
      <c r="N102" s="161">
        <f t="shared" si="149"/>
        <v>6448.4500000000007</v>
      </c>
      <c r="O102" s="160"/>
      <c r="P102" s="143">
        <f t="shared" si="126"/>
        <v>0</v>
      </c>
    </row>
    <row r="103" s="32" customFormat="1" ht="17.399999999999999">
      <c r="A103" s="154" t="s">
        <v>381</v>
      </c>
      <c r="B103" s="154" t="s">
        <v>382</v>
      </c>
      <c r="C103" s="155" t="s">
        <v>225</v>
      </c>
      <c r="D103" s="156">
        <v>1193.99</v>
      </c>
      <c r="E103" s="146"/>
      <c r="F103" s="138">
        <f>MC!T323</f>
        <v>436.36000000000001</v>
      </c>
      <c r="G103" s="141">
        <f t="shared" ref="G103:G150" si="150">ROUND(E103+F103,2)</f>
        <v>436.36000000000001</v>
      </c>
      <c r="H103" s="141">
        <f t="shared" ref="H103:H150" si="151">ROUND(D103-G103,2)</f>
        <v>757.63</v>
      </c>
      <c r="I103" s="157">
        <v>6.4000000000000004</v>
      </c>
      <c r="J103" s="140">
        <f t="shared" ref="J103:J107" si="152">ROUND(I103*D103,2)</f>
        <v>7641.54</v>
      </c>
      <c r="K103" s="141">
        <f t="shared" ref="K103:K107" si="153">ROUND(E103*I103,2)</f>
        <v>0</v>
      </c>
      <c r="L103" s="141">
        <f t="shared" ref="L103:L107" si="154">ROUND(F103*I103,2)</f>
        <v>2792.7000000000003</v>
      </c>
      <c r="M103" s="141">
        <f t="shared" ref="M103:M107" si="155">ROUND(G103*I103,2)</f>
        <v>2792.7000000000003</v>
      </c>
      <c r="N103" s="141">
        <f t="shared" ref="N103:N107" si="156">ROUND(J103-M103,2)</f>
        <v>4848.8400000000001</v>
      </c>
      <c r="O103" s="142">
        <f t="shared" ref="O103:O151" si="157">M103/J103</f>
        <v>0.36546298259251409</v>
      </c>
      <c r="P103" s="143">
        <f t="shared" si="126"/>
        <v>0</v>
      </c>
    </row>
    <row r="104" ht="31.199999999999999">
      <c r="A104" s="154" t="s">
        <v>383</v>
      </c>
      <c r="B104" s="154" t="s">
        <v>212</v>
      </c>
      <c r="C104" s="155" t="s">
        <v>85</v>
      </c>
      <c r="D104" s="156">
        <v>283.30000000000001</v>
      </c>
      <c r="E104" s="146"/>
      <c r="F104" s="138">
        <f>MC!T338</f>
        <v>60.32</v>
      </c>
      <c r="G104" s="141">
        <f t="shared" si="150"/>
        <v>60.32</v>
      </c>
      <c r="H104" s="141">
        <f t="shared" si="151"/>
        <v>222.98000000000002</v>
      </c>
      <c r="I104" s="157">
        <v>2.7599999999999998</v>
      </c>
      <c r="J104" s="140">
        <f t="shared" si="152"/>
        <v>781.90999999999997</v>
      </c>
      <c r="K104" s="141">
        <f t="shared" si="153"/>
        <v>0</v>
      </c>
      <c r="L104" s="141">
        <f t="shared" si="154"/>
        <v>166.47999999999999</v>
      </c>
      <c r="M104" s="141">
        <f t="shared" si="155"/>
        <v>166.47999999999999</v>
      </c>
      <c r="N104" s="141">
        <f t="shared" si="156"/>
        <v>615.43000000000006</v>
      </c>
      <c r="O104" s="142">
        <f t="shared" si="157"/>
        <v>0.21291452980522055</v>
      </c>
      <c r="P104" s="143">
        <f t="shared" si="126"/>
        <v>0</v>
      </c>
    </row>
    <row r="105" ht="20.699999999999999" customHeight="1">
      <c r="A105" s="154" t="s">
        <v>384</v>
      </c>
      <c r="B105" s="154" t="s">
        <v>214</v>
      </c>
      <c r="C105" s="155" t="s">
        <v>215</v>
      </c>
      <c r="D105" s="156">
        <v>233.72</v>
      </c>
      <c r="E105" s="146"/>
      <c r="F105" s="138">
        <f>MC!T353</f>
        <v>120.64</v>
      </c>
      <c r="G105" s="141">
        <f t="shared" si="150"/>
        <v>120.64</v>
      </c>
      <c r="H105" s="141">
        <f t="shared" si="151"/>
        <v>113.08</v>
      </c>
      <c r="I105" s="157">
        <v>0.66000000000000003</v>
      </c>
      <c r="J105" s="140">
        <f t="shared" si="152"/>
        <v>154.25999999999999</v>
      </c>
      <c r="K105" s="141">
        <f t="shared" si="153"/>
        <v>0</v>
      </c>
      <c r="L105" s="141">
        <f t="shared" si="154"/>
        <v>79.620000000000005</v>
      </c>
      <c r="M105" s="141">
        <f t="shared" si="155"/>
        <v>79.620000000000005</v>
      </c>
      <c r="N105" s="141">
        <f t="shared" si="156"/>
        <v>74.640000000000001</v>
      </c>
      <c r="O105" s="142">
        <f t="shared" si="157"/>
        <v>0.51614157915208092</v>
      </c>
      <c r="P105" s="143">
        <f t="shared" si="126"/>
        <v>0</v>
      </c>
    </row>
    <row r="106" ht="19.800000000000001">
      <c r="A106" s="154" t="s">
        <v>385</v>
      </c>
      <c r="B106" s="154" t="s">
        <v>386</v>
      </c>
      <c r="C106" s="155" t="s">
        <v>155</v>
      </c>
      <c r="D106" s="156">
        <v>3</v>
      </c>
      <c r="E106" s="146"/>
      <c r="F106" s="138">
        <f>MC!T368</f>
        <v>2</v>
      </c>
      <c r="G106" s="141">
        <f t="shared" si="150"/>
        <v>2</v>
      </c>
      <c r="H106" s="141">
        <f t="shared" si="151"/>
        <v>1</v>
      </c>
      <c r="I106" s="157">
        <v>280.25999999999999</v>
      </c>
      <c r="J106" s="140">
        <f t="shared" si="152"/>
        <v>840.77999999999997</v>
      </c>
      <c r="K106" s="141">
        <f t="shared" si="153"/>
        <v>0</v>
      </c>
      <c r="L106" s="141">
        <f t="shared" si="154"/>
        <v>560.51999999999998</v>
      </c>
      <c r="M106" s="141">
        <f t="shared" si="155"/>
        <v>560.51999999999998</v>
      </c>
      <c r="N106" s="141">
        <f t="shared" si="156"/>
        <v>280.25999999999999</v>
      </c>
      <c r="O106" s="142">
        <f t="shared" si="157"/>
        <v>0.66666666666666663</v>
      </c>
      <c r="P106" s="143">
        <f t="shared" si="126"/>
        <v>0</v>
      </c>
    </row>
    <row r="107" ht="19.800000000000001">
      <c r="A107" s="154" t="s">
        <v>387</v>
      </c>
      <c r="B107" s="154" t="s">
        <v>388</v>
      </c>
      <c r="C107" s="155" t="s">
        <v>155</v>
      </c>
      <c r="D107" s="156">
        <v>2</v>
      </c>
      <c r="E107" s="146"/>
      <c r="F107" s="138">
        <f>MC!T375</f>
        <v>0</v>
      </c>
      <c r="G107" s="141">
        <f t="shared" si="150"/>
        <v>0</v>
      </c>
      <c r="H107" s="141">
        <f t="shared" si="151"/>
        <v>2</v>
      </c>
      <c r="I107" s="157">
        <v>314.63999999999999</v>
      </c>
      <c r="J107" s="140">
        <f t="shared" si="152"/>
        <v>629.27999999999997</v>
      </c>
      <c r="K107" s="141">
        <f t="shared" si="153"/>
        <v>0</v>
      </c>
      <c r="L107" s="141">
        <f t="shared" si="154"/>
        <v>0</v>
      </c>
      <c r="M107" s="141">
        <f t="shared" si="155"/>
        <v>0</v>
      </c>
      <c r="N107" s="141">
        <f t="shared" si="156"/>
        <v>629.27999999999997</v>
      </c>
      <c r="O107" s="142">
        <f t="shared" si="157"/>
        <v>0</v>
      </c>
      <c r="P107" s="143">
        <f t="shared" si="126"/>
        <v>0</v>
      </c>
    </row>
    <row r="108" ht="20.699999999999999" customHeight="1">
      <c r="A108" s="158" t="s">
        <v>389</v>
      </c>
      <c r="B108" s="158" t="s">
        <v>390</v>
      </c>
      <c r="C108" s="159"/>
      <c r="D108" s="160"/>
      <c r="E108" s="160"/>
      <c r="F108" s="160"/>
      <c r="G108" s="160"/>
      <c r="H108" s="160"/>
      <c r="I108" s="160"/>
      <c r="J108" s="161">
        <f>SUBTOTAL(9,J109:J112)</f>
        <v>16176.299999999999</v>
      </c>
      <c r="K108" s="161">
        <f t="shared" ref="K108:N108" si="158">SUBTOTAL(9,K109:K112)</f>
        <v>0</v>
      </c>
      <c r="L108" s="161">
        <f t="shared" si="158"/>
        <v>0</v>
      </c>
      <c r="M108" s="161">
        <f t="shared" si="158"/>
        <v>0</v>
      </c>
      <c r="N108" s="161">
        <f t="shared" si="158"/>
        <v>16176.300000000001</v>
      </c>
      <c r="O108" s="160"/>
      <c r="P108" s="143">
        <f t="shared" si="126"/>
        <v>0</v>
      </c>
    </row>
    <row r="109" s="32" customFormat="1" ht="31.199999999999999">
      <c r="A109" s="154" t="s">
        <v>391</v>
      </c>
      <c r="B109" s="154" t="s">
        <v>392</v>
      </c>
      <c r="C109" s="155" t="s">
        <v>235</v>
      </c>
      <c r="D109" s="156">
        <v>173.56</v>
      </c>
      <c r="E109" s="146"/>
      <c r="F109" s="138">
        <v>0</v>
      </c>
      <c r="G109" s="141">
        <f t="shared" si="150"/>
        <v>0</v>
      </c>
      <c r="H109" s="141">
        <f t="shared" si="151"/>
        <v>173.56</v>
      </c>
      <c r="I109" s="157">
        <v>22.260000000000002</v>
      </c>
      <c r="J109" s="140">
        <f t="shared" ref="J109:J112" si="159">ROUND(I109*D109,2)</f>
        <v>3863.4499999999998</v>
      </c>
      <c r="K109" s="141">
        <f t="shared" ref="K109:K112" si="160">ROUND(E109*I109,2)</f>
        <v>0</v>
      </c>
      <c r="L109" s="141">
        <f t="shared" ref="L109:L112" si="161">ROUND(F109*I109,2)</f>
        <v>0</v>
      </c>
      <c r="M109" s="141">
        <f t="shared" ref="M109:M112" si="162">ROUND(G109*I109,2)</f>
        <v>0</v>
      </c>
      <c r="N109" s="141">
        <f t="shared" ref="N109:N112" si="163">ROUND(J109-M109,2)</f>
        <v>3863.4500000000003</v>
      </c>
      <c r="O109" s="142">
        <f t="shared" si="157"/>
        <v>0</v>
      </c>
      <c r="P109" s="143">
        <f t="shared" si="126"/>
        <v>0</v>
      </c>
    </row>
    <row r="110" ht="32.399999999999999" customHeight="1">
      <c r="A110" s="154" t="s">
        <v>393</v>
      </c>
      <c r="B110" s="154" t="s">
        <v>394</v>
      </c>
      <c r="C110" s="155" t="s">
        <v>235</v>
      </c>
      <c r="D110" s="156">
        <v>10.48</v>
      </c>
      <c r="E110" s="146"/>
      <c r="F110" s="138">
        <f>MC!T376</f>
        <v>0</v>
      </c>
      <c r="G110" s="141">
        <f t="shared" si="150"/>
        <v>0</v>
      </c>
      <c r="H110" s="141">
        <f t="shared" si="151"/>
        <v>10.48</v>
      </c>
      <c r="I110" s="157">
        <v>38.619999999999997</v>
      </c>
      <c r="J110" s="140">
        <f t="shared" si="159"/>
        <v>404.74000000000001</v>
      </c>
      <c r="K110" s="141">
        <f t="shared" si="160"/>
        <v>0</v>
      </c>
      <c r="L110" s="141">
        <f t="shared" si="161"/>
        <v>0</v>
      </c>
      <c r="M110" s="141">
        <f t="shared" si="162"/>
        <v>0</v>
      </c>
      <c r="N110" s="141">
        <f t="shared" si="163"/>
        <v>404.74000000000001</v>
      </c>
      <c r="O110" s="142">
        <f t="shared" si="157"/>
        <v>0</v>
      </c>
      <c r="P110" s="143">
        <f t="shared" si="126"/>
        <v>0</v>
      </c>
    </row>
    <row r="111" ht="31.199999999999999">
      <c r="A111" s="154" t="s">
        <v>395</v>
      </c>
      <c r="B111" s="154" t="s">
        <v>396</v>
      </c>
      <c r="C111" s="155" t="s">
        <v>235</v>
      </c>
      <c r="D111" s="156">
        <v>219.61000000000001</v>
      </c>
      <c r="E111" s="146"/>
      <c r="F111" s="138">
        <f>MC!T387</f>
        <v>0</v>
      </c>
      <c r="G111" s="141">
        <f t="shared" si="150"/>
        <v>0</v>
      </c>
      <c r="H111" s="141">
        <f t="shared" si="151"/>
        <v>219.61000000000001</v>
      </c>
      <c r="I111" s="157">
        <v>47.740000000000002</v>
      </c>
      <c r="J111" s="140">
        <f t="shared" si="159"/>
        <v>10484.18</v>
      </c>
      <c r="K111" s="141">
        <f t="shared" si="160"/>
        <v>0</v>
      </c>
      <c r="L111" s="141">
        <f t="shared" si="161"/>
        <v>0</v>
      </c>
      <c r="M111" s="141">
        <f t="shared" si="162"/>
        <v>0</v>
      </c>
      <c r="N111" s="141">
        <f t="shared" si="163"/>
        <v>10484.18</v>
      </c>
      <c r="O111" s="142">
        <f t="shared" si="157"/>
        <v>0</v>
      </c>
      <c r="P111" s="143">
        <f t="shared" si="126"/>
        <v>0</v>
      </c>
    </row>
    <row r="112" s="32" customFormat="1" ht="31.199999999999999">
      <c r="A112" s="154" t="s">
        <v>397</v>
      </c>
      <c r="B112" s="154" t="s">
        <v>398</v>
      </c>
      <c r="C112" s="155" t="s">
        <v>235</v>
      </c>
      <c r="D112" s="156">
        <v>44.030000000000001</v>
      </c>
      <c r="E112" s="146"/>
      <c r="F112" s="138">
        <v>0</v>
      </c>
      <c r="G112" s="141">
        <f t="shared" si="150"/>
        <v>0</v>
      </c>
      <c r="H112" s="141">
        <f t="shared" si="151"/>
        <v>44.030000000000001</v>
      </c>
      <c r="I112" s="157">
        <v>32.340000000000003</v>
      </c>
      <c r="J112" s="140">
        <f t="shared" si="159"/>
        <v>1423.9300000000001</v>
      </c>
      <c r="K112" s="141">
        <f t="shared" si="160"/>
        <v>0</v>
      </c>
      <c r="L112" s="141">
        <f t="shared" si="161"/>
        <v>0</v>
      </c>
      <c r="M112" s="141">
        <f t="shared" si="162"/>
        <v>0</v>
      </c>
      <c r="N112" s="141">
        <f t="shared" si="163"/>
        <v>1423.9300000000001</v>
      </c>
      <c r="O112" s="142">
        <f t="shared" si="157"/>
        <v>0</v>
      </c>
      <c r="P112" s="143">
        <f t="shared" si="126"/>
        <v>0</v>
      </c>
    </row>
    <row r="113" ht="20.699999999999999" customHeight="1">
      <c r="A113" s="158" t="s">
        <v>399</v>
      </c>
      <c r="B113" s="158" t="s">
        <v>400</v>
      </c>
      <c r="C113" s="159"/>
      <c r="D113" s="160"/>
      <c r="E113" s="160"/>
      <c r="F113" s="160"/>
      <c r="G113" s="160"/>
      <c r="H113" s="160"/>
      <c r="I113" s="160"/>
      <c r="J113" s="161">
        <f>SUBTOTAL(9,J114:J117)</f>
        <v>194944.87</v>
      </c>
      <c r="K113" s="161">
        <f t="shared" ref="K113:N113" si="164">SUBTOTAL(9,K114:K117)</f>
        <v>0</v>
      </c>
      <c r="L113" s="161">
        <f t="shared" si="164"/>
        <v>47016.050000000003</v>
      </c>
      <c r="M113" s="161">
        <f t="shared" si="164"/>
        <v>47016.050000000003</v>
      </c>
      <c r="N113" s="161">
        <f t="shared" si="164"/>
        <v>147928.82000000001</v>
      </c>
      <c r="O113" s="160"/>
      <c r="P113" s="143">
        <f t="shared" si="126"/>
        <v>0</v>
      </c>
    </row>
    <row r="114" ht="19.800000000000001">
      <c r="A114" s="154" t="s">
        <v>401</v>
      </c>
      <c r="B114" s="154" t="s">
        <v>402</v>
      </c>
      <c r="C114" s="155" t="s">
        <v>230</v>
      </c>
      <c r="D114" s="156">
        <v>336</v>
      </c>
      <c r="E114" s="146"/>
      <c r="F114" s="138">
        <f>MC!T395</f>
        <v>256</v>
      </c>
      <c r="G114" s="141">
        <f t="shared" si="150"/>
        <v>256</v>
      </c>
      <c r="H114" s="141">
        <f t="shared" si="151"/>
        <v>80</v>
      </c>
      <c r="I114" s="157">
        <v>176.97</v>
      </c>
      <c r="J114" s="140">
        <f t="shared" ref="J114:J117" si="165">ROUND(I114*D114,2)</f>
        <v>59461.919999999998</v>
      </c>
      <c r="K114" s="141">
        <f t="shared" ref="K114:K117" si="166">ROUND(E114*I114,2)</f>
        <v>0</v>
      </c>
      <c r="L114" s="141">
        <f t="shared" ref="L114:L117" si="167">ROUND(F114*I114,2)</f>
        <v>45304.32</v>
      </c>
      <c r="M114" s="141">
        <f t="shared" ref="M114:M117" si="168">ROUND(G114*I114,2)</f>
        <v>45304.32</v>
      </c>
      <c r="N114" s="141">
        <f t="shared" ref="N114:N117" si="169">ROUND(J114-M114,2)</f>
        <v>14157.6</v>
      </c>
      <c r="O114" s="142">
        <f t="shared" si="157"/>
        <v>0.76190476190476197</v>
      </c>
      <c r="P114" s="143">
        <f t="shared" si="126"/>
        <v>0</v>
      </c>
    </row>
    <row r="115" ht="31.199999999999999">
      <c r="A115" s="154" t="s">
        <v>403</v>
      </c>
      <c r="B115" s="154" t="s">
        <v>404</v>
      </c>
      <c r="C115" s="155" t="s">
        <v>44</v>
      </c>
      <c r="D115" s="156">
        <v>557</v>
      </c>
      <c r="E115" s="146"/>
      <c r="F115" s="138">
        <f>MC!T407</f>
        <v>0</v>
      </c>
      <c r="G115" s="141">
        <f t="shared" si="150"/>
        <v>0</v>
      </c>
      <c r="H115" s="141">
        <f t="shared" si="151"/>
        <v>557</v>
      </c>
      <c r="I115" s="157">
        <v>223.61000000000001</v>
      </c>
      <c r="J115" s="140">
        <f t="shared" si="165"/>
        <v>124550.77</v>
      </c>
      <c r="K115" s="141">
        <f t="shared" si="166"/>
        <v>0</v>
      </c>
      <c r="L115" s="141">
        <f t="shared" si="167"/>
        <v>0</v>
      </c>
      <c r="M115" s="141">
        <f t="shared" si="168"/>
        <v>0</v>
      </c>
      <c r="N115" s="141">
        <f t="shared" si="169"/>
        <v>124550.77</v>
      </c>
      <c r="O115" s="142">
        <f t="shared" si="157"/>
        <v>0</v>
      </c>
      <c r="P115" s="143">
        <f t="shared" si="126"/>
        <v>0</v>
      </c>
    </row>
    <row r="116" ht="31.199999999999999">
      <c r="A116" s="154" t="s">
        <v>405</v>
      </c>
      <c r="B116" s="154" t="s">
        <v>406</v>
      </c>
      <c r="C116" s="155" t="s">
        <v>85</v>
      </c>
      <c r="D116" s="156">
        <v>51.409999999999997</v>
      </c>
      <c r="E116" s="146"/>
      <c r="F116" s="138">
        <f>MC!T415</f>
        <v>39.170000000000002</v>
      </c>
      <c r="G116" s="141">
        <f t="shared" si="150"/>
        <v>39.170000000000002</v>
      </c>
      <c r="H116" s="141">
        <f t="shared" si="151"/>
        <v>12.24</v>
      </c>
      <c r="I116" s="157">
        <v>43.700000000000003</v>
      </c>
      <c r="J116" s="140">
        <f t="shared" si="165"/>
        <v>2246.6199999999999</v>
      </c>
      <c r="K116" s="141">
        <f t="shared" si="166"/>
        <v>0</v>
      </c>
      <c r="L116" s="141">
        <f t="shared" si="167"/>
        <v>1711.73</v>
      </c>
      <c r="M116" s="141">
        <f t="shared" si="168"/>
        <v>1711.73</v>
      </c>
      <c r="N116" s="141">
        <f t="shared" si="169"/>
        <v>534.88999999999999</v>
      </c>
      <c r="O116" s="142">
        <f t="shared" si="157"/>
        <v>0.76191345220820617</v>
      </c>
      <c r="P116" s="143">
        <f t="shared" si="126"/>
        <v>0</v>
      </c>
    </row>
    <row r="117" ht="31.199999999999999">
      <c r="A117" s="154" t="s">
        <v>407</v>
      </c>
      <c r="B117" s="154" t="s">
        <v>408</v>
      </c>
      <c r="C117" s="155" t="s">
        <v>85</v>
      </c>
      <c r="D117" s="156">
        <v>182.69999999999999</v>
      </c>
      <c r="E117" s="146"/>
      <c r="F117" s="138">
        <f>MC!T427</f>
        <v>0</v>
      </c>
      <c r="G117" s="141">
        <f t="shared" si="150"/>
        <v>0</v>
      </c>
      <c r="H117" s="141">
        <f t="shared" si="151"/>
        <v>182.70000000000002</v>
      </c>
      <c r="I117" s="157">
        <v>47.539999999999999</v>
      </c>
      <c r="J117" s="140">
        <f t="shared" si="165"/>
        <v>8685.5599999999995</v>
      </c>
      <c r="K117" s="141">
        <f t="shared" si="166"/>
        <v>0</v>
      </c>
      <c r="L117" s="141">
        <f t="shared" si="167"/>
        <v>0</v>
      </c>
      <c r="M117" s="141">
        <f t="shared" si="168"/>
        <v>0</v>
      </c>
      <c r="N117" s="141">
        <f t="shared" si="169"/>
        <v>8685.5599999999995</v>
      </c>
      <c r="O117" s="142">
        <f t="shared" si="157"/>
        <v>0</v>
      </c>
      <c r="P117" s="143">
        <f t="shared" si="126"/>
        <v>0</v>
      </c>
    </row>
    <row r="118" ht="19.800000000000001">
      <c r="A118" s="158" t="s">
        <v>409</v>
      </c>
      <c r="B118" s="158" t="s">
        <v>410</v>
      </c>
      <c r="C118" s="159"/>
      <c r="D118" s="160"/>
      <c r="E118" s="160"/>
      <c r="F118" s="160"/>
      <c r="G118" s="160"/>
      <c r="H118" s="160"/>
      <c r="I118" s="160"/>
      <c r="J118" s="161">
        <f>SUBTOTAL(9,J119:J120)</f>
        <v>64324.970000000001</v>
      </c>
      <c r="K118" s="161">
        <f t="shared" ref="K118:N118" si="170">SUBTOTAL(9,K119:K120)</f>
        <v>0</v>
      </c>
      <c r="L118" s="161">
        <f t="shared" si="170"/>
        <v>16160.130000000001</v>
      </c>
      <c r="M118" s="161">
        <f t="shared" si="170"/>
        <v>16160.130000000001</v>
      </c>
      <c r="N118" s="161">
        <f t="shared" si="170"/>
        <v>48164.840000000004</v>
      </c>
      <c r="O118" s="160"/>
      <c r="P118" s="143">
        <f t="shared" si="126"/>
        <v>0</v>
      </c>
    </row>
    <row r="119" ht="28.800000000000001" customHeight="1">
      <c r="A119" s="154" t="s">
        <v>411</v>
      </c>
      <c r="B119" s="154" t="s">
        <v>412</v>
      </c>
      <c r="C119" s="155" t="s">
        <v>155</v>
      </c>
      <c r="D119" s="156">
        <v>9</v>
      </c>
      <c r="E119" s="146"/>
      <c r="F119" s="138">
        <f>MC!T436</f>
        <v>7</v>
      </c>
      <c r="G119" s="141">
        <f t="shared" si="150"/>
        <v>7</v>
      </c>
      <c r="H119" s="141">
        <f t="shared" si="151"/>
        <v>2</v>
      </c>
      <c r="I119" s="157">
        <v>2308.5900000000001</v>
      </c>
      <c r="J119" s="140">
        <f t="shared" ref="J119:J120" si="171">ROUND(I119*D119,2)</f>
        <v>20777.310000000001</v>
      </c>
      <c r="K119" s="141">
        <f t="shared" ref="K119:K120" si="172">ROUND(E119*I119,2)</f>
        <v>0</v>
      </c>
      <c r="L119" s="141">
        <f t="shared" ref="L119:L120" si="173">ROUND(F119*I119,2)</f>
        <v>16160.130000000001</v>
      </c>
      <c r="M119" s="141">
        <f t="shared" ref="M119:M120" si="174">ROUND(G119*I119,2)</f>
        <v>16160.130000000001</v>
      </c>
      <c r="N119" s="141">
        <f t="shared" ref="N119:N120" si="175">ROUND(J119-M119,2)</f>
        <v>4617.1800000000003</v>
      </c>
      <c r="O119" s="142">
        <f t="shared" si="157"/>
        <v>0.77777777777777779</v>
      </c>
      <c r="P119" s="143">
        <f t="shared" si="126"/>
        <v>0</v>
      </c>
    </row>
    <row r="120" ht="27.600000000000001" customHeight="1">
      <c r="A120" s="154" t="s">
        <v>413</v>
      </c>
      <c r="B120" s="154" t="s">
        <v>414</v>
      </c>
      <c r="C120" s="155" t="s">
        <v>155</v>
      </c>
      <c r="D120" s="156">
        <v>13</v>
      </c>
      <c r="E120" s="146"/>
      <c r="F120" s="138">
        <f>MC!T447</f>
        <v>0</v>
      </c>
      <c r="G120" s="141">
        <f t="shared" si="150"/>
        <v>0</v>
      </c>
      <c r="H120" s="141">
        <f t="shared" si="151"/>
        <v>13</v>
      </c>
      <c r="I120" s="157">
        <v>3349.8200000000002</v>
      </c>
      <c r="J120" s="140">
        <f t="shared" si="171"/>
        <v>43547.660000000003</v>
      </c>
      <c r="K120" s="141">
        <f t="shared" si="172"/>
        <v>0</v>
      </c>
      <c r="L120" s="141">
        <f t="shared" si="173"/>
        <v>0</v>
      </c>
      <c r="M120" s="141">
        <f t="shared" si="174"/>
        <v>0</v>
      </c>
      <c r="N120" s="141">
        <f t="shared" si="175"/>
        <v>43547.660000000003</v>
      </c>
      <c r="O120" s="142">
        <f t="shared" si="157"/>
        <v>0</v>
      </c>
      <c r="P120" s="143">
        <f t="shared" si="126"/>
        <v>0</v>
      </c>
    </row>
    <row r="121" ht="19.800000000000001">
      <c r="A121" s="158" t="s">
        <v>415</v>
      </c>
      <c r="B121" s="158" t="s">
        <v>416</v>
      </c>
      <c r="C121" s="159"/>
      <c r="D121" s="160"/>
      <c r="E121" s="160"/>
      <c r="F121" s="160"/>
      <c r="G121" s="160"/>
      <c r="H121" s="160"/>
      <c r="I121" s="160"/>
      <c r="J121" s="161">
        <f>SUBTOTAL(9,J122:J126)</f>
        <v>41461.010000000002</v>
      </c>
      <c r="K121" s="161">
        <f t="shared" ref="K121:N121" si="176">SUBTOTAL(9,K122:K126)</f>
        <v>0</v>
      </c>
      <c r="L121" s="161">
        <f t="shared" si="176"/>
        <v>19644.010000000002</v>
      </c>
      <c r="M121" s="161">
        <f t="shared" si="176"/>
        <v>19644.010000000002</v>
      </c>
      <c r="N121" s="161">
        <f t="shared" si="176"/>
        <v>21817</v>
      </c>
      <c r="O121" s="160"/>
      <c r="P121" s="143">
        <f t="shared" si="126"/>
        <v>0</v>
      </c>
    </row>
    <row r="122" ht="31.199999999999999">
      <c r="A122" s="154" t="s">
        <v>417</v>
      </c>
      <c r="B122" s="154" t="s">
        <v>418</v>
      </c>
      <c r="C122" s="155" t="s">
        <v>235</v>
      </c>
      <c r="D122" s="156">
        <v>1017</v>
      </c>
      <c r="E122" s="146"/>
      <c r="F122" s="138">
        <f>MC!T456</f>
        <v>307.19999999999999</v>
      </c>
      <c r="G122" s="141">
        <f t="shared" si="150"/>
        <v>307.19999999999999</v>
      </c>
      <c r="H122" s="141">
        <f t="shared" si="151"/>
        <v>709.80000000000007</v>
      </c>
      <c r="I122" s="157">
        <v>7.21</v>
      </c>
      <c r="J122" s="140">
        <f t="shared" ref="J122:J126" si="177">ROUND(I122*D122,2)</f>
        <v>7332.5699999999997</v>
      </c>
      <c r="K122" s="141">
        <f t="shared" ref="K122:K126" si="178">ROUND(E122*I122,2)</f>
        <v>0</v>
      </c>
      <c r="L122" s="141">
        <f t="shared" ref="L122:L126" si="179">ROUND(F122*I122,2)</f>
        <v>2214.9099999999999</v>
      </c>
      <c r="M122" s="141">
        <f t="shared" ref="M122:M126" si="180">ROUND(G122*I122,2)</f>
        <v>2214.9099999999999</v>
      </c>
      <c r="N122" s="141">
        <f t="shared" ref="N122:N126" si="181">ROUND(J122-M122,2)</f>
        <v>5117.6599999999999</v>
      </c>
      <c r="O122" s="142">
        <f t="shared" si="157"/>
        <v>0.30206462399949813</v>
      </c>
      <c r="P122" s="143">
        <f t="shared" si="126"/>
        <v>0</v>
      </c>
    </row>
    <row r="123" ht="31.800000000000001" customHeight="1">
      <c r="A123" s="154" t="s">
        <v>419</v>
      </c>
      <c r="B123" s="154" t="s">
        <v>420</v>
      </c>
      <c r="C123" s="155" t="s">
        <v>109</v>
      </c>
      <c r="D123" s="156">
        <v>631.04999999999995</v>
      </c>
      <c r="E123" s="146"/>
      <c r="F123" s="138">
        <f>MC!T471</f>
        <v>273.95999999999998</v>
      </c>
      <c r="G123" s="141">
        <f t="shared" si="150"/>
        <v>273.95999999999998</v>
      </c>
      <c r="H123" s="141">
        <f t="shared" si="151"/>
        <v>357.09000000000003</v>
      </c>
      <c r="I123" s="157">
        <v>36.75</v>
      </c>
      <c r="J123" s="140">
        <f t="shared" si="177"/>
        <v>23191.09</v>
      </c>
      <c r="K123" s="141">
        <f t="shared" si="178"/>
        <v>0</v>
      </c>
      <c r="L123" s="141">
        <f t="shared" si="179"/>
        <v>10068.030000000001</v>
      </c>
      <c r="M123" s="141">
        <f t="shared" si="180"/>
        <v>10068.030000000001</v>
      </c>
      <c r="N123" s="141">
        <f t="shared" si="181"/>
        <v>13123.059999999999</v>
      </c>
      <c r="O123" s="142">
        <f t="shared" si="157"/>
        <v>0.43413354007940119</v>
      </c>
      <c r="P123" s="143">
        <f t="shared" si="126"/>
        <v>0</v>
      </c>
    </row>
    <row r="124" ht="19.800000000000001">
      <c r="A124" s="154" t="s">
        <v>421</v>
      </c>
      <c r="B124" s="154" t="s">
        <v>377</v>
      </c>
      <c r="C124" s="155" t="s">
        <v>225</v>
      </c>
      <c r="D124" s="156">
        <v>363.23000000000002</v>
      </c>
      <c r="E124" s="146"/>
      <c r="F124" s="138">
        <f>MC!T486</f>
        <v>172.80000000000001</v>
      </c>
      <c r="G124" s="141">
        <f t="shared" si="150"/>
        <v>172.80000000000001</v>
      </c>
      <c r="H124" s="141">
        <f t="shared" si="151"/>
        <v>190.43000000000001</v>
      </c>
      <c r="I124" s="157">
        <v>18.780000000000001</v>
      </c>
      <c r="J124" s="140">
        <f t="shared" si="177"/>
        <v>6821.46</v>
      </c>
      <c r="K124" s="141">
        <f t="shared" si="178"/>
        <v>0</v>
      </c>
      <c r="L124" s="141">
        <f t="shared" si="179"/>
        <v>3245.1800000000003</v>
      </c>
      <c r="M124" s="141">
        <f t="shared" si="180"/>
        <v>3245.1800000000003</v>
      </c>
      <c r="N124" s="141">
        <f t="shared" si="181"/>
        <v>3576.2800000000002</v>
      </c>
      <c r="O124" s="142">
        <f t="shared" si="157"/>
        <v>0.47573100186763539</v>
      </c>
      <c r="P124" s="143">
        <f t="shared" si="126"/>
        <v>0</v>
      </c>
    </row>
    <row r="125" ht="19.800000000000001">
      <c r="A125" s="154" t="s">
        <v>422</v>
      </c>
      <c r="B125" s="154" t="s">
        <v>423</v>
      </c>
      <c r="C125" s="155" t="s">
        <v>109</v>
      </c>
      <c r="D125" s="156">
        <v>53.630000000000003</v>
      </c>
      <c r="E125" s="146"/>
      <c r="F125" s="138">
        <f>MC!T501</f>
        <v>53.630000000000003</v>
      </c>
      <c r="G125" s="141">
        <f t="shared" si="150"/>
        <v>53.630000000000003</v>
      </c>
      <c r="H125" s="141">
        <f t="shared" si="151"/>
        <v>0</v>
      </c>
      <c r="I125" s="157">
        <v>60.869999999999997</v>
      </c>
      <c r="J125" s="140">
        <f t="shared" si="177"/>
        <v>3264.46</v>
      </c>
      <c r="K125" s="141">
        <f t="shared" si="178"/>
        <v>0</v>
      </c>
      <c r="L125" s="141">
        <f t="shared" si="179"/>
        <v>3264.46</v>
      </c>
      <c r="M125" s="141">
        <f t="shared" si="180"/>
        <v>3264.46</v>
      </c>
      <c r="N125" s="141">
        <f t="shared" si="181"/>
        <v>0</v>
      </c>
      <c r="O125" s="142">
        <f t="shared" si="157"/>
        <v>1</v>
      </c>
      <c r="P125" s="143">
        <f t="shared" si="126"/>
        <v>0</v>
      </c>
    </row>
    <row r="126" ht="31.199999999999999">
      <c r="A126" s="154" t="s">
        <v>424</v>
      </c>
      <c r="B126" s="154" t="s">
        <v>316</v>
      </c>
      <c r="C126" s="155" t="s">
        <v>215</v>
      </c>
      <c r="D126" s="156">
        <v>868.80999999999995</v>
      </c>
      <c r="E126" s="146"/>
      <c r="F126" s="138">
        <f>MC!T509</f>
        <v>868.81000000000006</v>
      </c>
      <c r="G126" s="141">
        <f t="shared" si="150"/>
        <v>868.81000000000006</v>
      </c>
      <c r="H126" s="141">
        <f t="shared" si="151"/>
        <v>0</v>
      </c>
      <c r="I126" s="157">
        <v>0.97999999999999998</v>
      </c>
      <c r="J126" s="140">
        <f t="shared" si="177"/>
        <v>851.42999999999995</v>
      </c>
      <c r="K126" s="141">
        <f t="shared" si="178"/>
        <v>0</v>
      </c>
      <c r="L126" s="141">
        <f t="shared" si="179"/>
        <v>851.43000000000006</v>
      </c>
      <c r="M126" s="141">
        <f t="shared" si="180"/>
        <v>851.43000000000006</v>
      </c>
      <c r="N126" s="141">
        <f t="shared" si="181"/>
        <v>0</v>
      </c>
      <c r="O126" s="142">
        <f t="shared" si="157"/>
        <v>1.0000000000000002</v>
      </c>
      <c r="P126" s="143">
        <f t="shared" si="126"/>
        <v>0</v>
      </c>
    </row>
    <row r="127" ht="19.800000000000001">
      <c r="A127" s="158" t="s">
        <v>425</v>
      </c>
      <c r="B127" s="158" t="s">
        <v>111</v>
      </c>
      <c r="C127" s="159"/>
      <c r="D127" s="160"/>
      <c r="E127" s="160"/>
      <c r="F127" s="160"/>
      <c r="G127" s="160"/>
      <c r="H127" s="160"/>
      <c r="I127" s="160"/>
      <c r="J127" s="161">
        <f>SUBTOTAL(9,J128:J130)</f>
        <v>3096.27</v>
      </c>
      <c r="K127" s="161">
        <f t="shared" ref="K127:N127" si="182">SUBTOTAL(9,K128:K130)</f>
        <v>0</v>
      </c>
      <c r="L127" s="161">
        <f t="shared" si="182"/>
        <v>0</v>
      </c>
      <c r="M127" s="161">
        <f t="shared" si="182"/>
        <v>0</v>
      </c>
      <c r="N127" s="161">
        <f t="shared" si="182"/>
        <v>3096.2700000000004</v>
      </c>
      <c r="O127" s="160"/>
      <c r="P127" s="143">
        <f t="shared" si="126"/>
        <v>0</v>
      </c>
    </row>
    <row r="128" ht="19.800000000000001">
      <c r="A128" s="154" t="s">
        <v>426</v>
      </c>
      <c r="B128" s="154" t="s">
        <v>427</v>
      </c>
      <c r="C128" s="155" t="s">
        <v>155</v>
      </c>
      <c r="D128" s="156">
        <v>2</v>
      </c>
      <c r="E128" s="146"/>
      <c r="F128" s="138">
        <f>MC!T517</f>
        <v>0</v>
      </c>
      <c r="G128" s="141">
        <f t="shared" si="150"/>
        <v>0</v>
      </c>
      <c r="H128" s="141">
        <f t="shared" si="151"/>
        <v>2</v>
      </c>
      <c r="I128" s="157">
        <v>285.73000000000002</v>
      </c>
      <c r="J128" s="140">
        <f t="shared" ref="J128:J130" si="183">ROUND(I128*D128,2)</f>
        <v>571.46000000000004</v>
      </c>
      <c r="K128" s="141">
        <f t="shared" ref="K128:K130" si="184">ROUND(E128*I128,2)</f>
        <v>0</v>
      </c>
      <c r="L128" s="141">
        <f t="shared" ref="L128:L130" si="185">ROUND(F128*I128,2)</f>
        <v>0</v>
      </c>
      <c r="M128" s="141">
        <f t="shared" ref="M128:M130" si="186">ROUND(G128*I128,2)</f>
        <v>0</v>
      </c>
      <c r="N128" s="141">
        <f t="shared" ref="N128:N130" si="187">ROUND(J128-M128,2)</f>
        <v>571.46000000000004</v>
      </c>
      <c r="O128" s="142">
        <f t="shared" si="157"/>
        <v>0</v>
      </c>
      <c r="P128" s="143"/>
    </row>
    <row r="129" ht="19.800000000000001">
      <c r="A129" s="154" t="s">
        <v>428</v>
      </c>
      <c r="B129" s="154" t="s">
        <v>429</v>
      </c>
      <c r="C129" s="155" t="s">
        <v>235</v>
      </c>
      <c r="D129" s="156">
        <v>11.16</v>
      </c>
      <c r="E129" s="146"/>
      <c r="F129" s="138">
        <v>0</v>
      </c>
      <c r="G129" s="141">
        <f t="shared" si="150"/>
        <v>0</v>
      </c>
      <c r="H129" s="141">
        <f t="shared" si="151"/>
        <v>11.16</v>
      </c>
      <c r="I129" s="157">
        <v>79.409999999999997</v>
      </c>
      <c r="J129" s="140">
        <f t="shared" si="183"/>
        <v>886.22000000000003</v>
      </c>
      <c r="K129" s="141">
        <f t="shared" si="184"/>
        <v>0</v>
      </c>
      <c r="L129" s="141">
        <f t="shared" si="185"/>
        <v>0</v>
      </c>
      <c r="M129" s="141">
        <f t="shared" si="186"/>
        <v>0</v>
      </c>
      <c r="N129" s="141">
        <f t="shared" si="187"/>
        <v>886.22000000000003</v>
      </c>
      <c r="O129" s="142">
        <f t="shared" si="157"/>
        <v>0</v>
      </c>
      <c r="P129" s="143"/>
    </row>
    <row r="130" ht="19.800000000000001">
      <c r="A130" s="154" t="s">
        <v>430</v>
      </c>
      <c r="B130" s="154" t="s">
        <v>431</v>
      </c>
      <c r="C130" s="155" t="s">
        <v>235</v>
      </c>
      <c r="D130" s="156">
        <v>14.880000000000001</v>
      </c>
      <c r="E130" s="146"/>
      <c r="F130" s="138">
        <v>0</v>
      </c>
      <c r="G130" s="141">
        <f t="shared" si="150"/>
        <v>0</v>
      </c>
      <c r="H130" s="141">
        <f t="shared" si="151"/>
        <v>14.880000000000001</v>
      </c>
      <c r="I130" s="157">
        <v>110.12</v>
      </c>
      <c r="J130" s="140">
        <f t="shared" si="183"/>
        <v>1638.5899999999999</v>
      </c>
      <c r="K130" s="141">
        <f t="shared" si="184"/>
        <v>0</v>
      </c>
      <c r="L130" s="141">
        <f t="shared" si="185"/>
        <v>0</v>
      </c>
      <c r="M130" s="141">
        <f t="shared" si="186"/>
        <v>0</v>
      </c>
      <c r="N130" s="141">
        <f t="shared" si="187"/>
        <v>1638.5900000000001</v>
      </c>
      <c r="O130" s="142">
        <f t="shared" si="157"/>
        <v>0</v>
      </c>
      <c r="P130" s="143"/>
    </row>
    <row r="131" ht="19.800000000000001">
      <c r="A131" s="158" t="s">
        <v>432</v>
      </c>
      <c r="B131" s="158" t="s">
        <v>433</v>
      </c>
      <c r="C131" s="159"/>
      <c r="D131" s="160"/>
      <c r="E131" s="160"/>
      <c r="F131" s="160"/>
      <c r="G131" s="160"/>
      <c r="H131" s="160"/>
      <c r="I131" s="160"/>
      <c r="J131" s="161">
        <f>SUBTOTAL(9,J132:J148)</f>
        <v>111851.53999999999</v>
      </c>
      <c r="K131" s="161">
        <f t="shared" ref="K131:N131" si="188">SUBTOTAL(9,K132:K148)</f>
        <v>0</v>
      </c>
      <c r="L131" s="161">
        <f t="shared" si="188"/>
        <v>2044.3599999999999</v>
      </c>
      <c r="M131" s="161">
        <f t="shared" si="188"/>
        <v>2044.3599999999999</v>
      </c>
      <c r="N131" s="161">
        <f t="shared" si="188"/>
        <v>109807.17999999998</v>
      </c>
      <c r="O131" s="160"/>
      <c r="P131" s="143"/>
    </row>
    <row r="132" ht="19.800000000000001">
      <c r="A132" s="162" t="s">
        <v>434</v>
      </c>
      <c r="B132" s="162" t="s">
        <v>380</v>
      </c>
      <c r="C132" s="163"/>
      <c r="D132" s="164"/>
      <c r="E132" s="164"/>
      <c r="F132" s="164"/>
      <c r="G132" s="164"/>
      <c r="H132" s="164"/>
      <c r="I132" s="164"/>
      <c r="J132" s="165">
        <f>SUBTOTAL(9,J133:J136)</f>
        <v>1730.3599999999999</v>
      </c>
      <c r="K132" s="165">
        <f t="shared" ref="K132:N132" si="189">SUBTOTAL(9,K133:K136)</f>
        <v>0</v>
      </c>
      <c r="L132" s="165">
        <f t="shared" si="189"/>
        <v>707.13</v>
      </c>
      <c r="M132" s="165">
        <f t="shared" si="189"/>
        <v>707.13</v>
      </c>
      <c r="N132" s="165">
        <f t="shared" si="189"/>
        <v>1023.23</v>
      </c>
      <c r="O132" s="164"/>
      <c r="P132" s="143"/>
    </row>
    <row r="133" ht="19.800000000000001">
      <c r="A133" s="154" t="s">
        <v>435</v>
      </c>
      <c r="B133" s="154" t="s">
        <v>375</v>
      </c>
      <c r="C133" s="155" t="s">
        <v>225</v>
      </c>
      <c r="D133" s="156">
        <v>9.9900000000000002</v>
      </c>
      <c r="E133" s="146"/>
      <c r="F133" s="138">
        <f>MC!T521</f>
        <v>7.4400000000000004</v>
      </c>
      <c r="G133" s="141">
        <f t="shared" si="150"/>
        <v>7.4400000000000004</v>
      </c>
      <c r="H133" s="141">
        <f t="shared" si="151"/>
        <v>2.5500000000000003</v>
      </c>
      <c r="I133" s="157">
        <v>94.269999999999996</v>
      </c>
      <c r="J133" s="140">
        <f t="shared" ref="J133:J136" si="190">ROUND(I133*D133,2)</f>
        <v>941.75999999999999</v>
      </c>
      <c r="K133" s="141">
        <f t="shared" ref="K133:K136" si="191">ROUND(E133*I133,2)</f>
        <v>0</v>
      </c>
      <c r="L133" s="141">
        <f t="shared" ref="L133:L136" si="192">ROUND(F133*I133,2)</f>
        <v>701.37</v>
      </c>
      <c r="M133" s="141">
        <f t="shared" ref="M133:M136" si="193">ROUND(G133*I133,2)</f>
        <v>701.37</v>
      </c>
      <c r="N133" s="141">
        <f t="shared" ref="N133:N136" si="194">ROUND(J133-M133,2)</f>
        <v>240.39000000000001</v>
      </c>
      <c r="O133" s="142">
        <f t="shared" si="157"/>
        <v>0.74474388379204892</v>
      </c>
      <c r="P133" s="143"/>
    </row>
    <row r="134" ht="19.800000000000001">
      <c r="A134" s="154" t="s">
        <v>436</v>
      </c>
      <c r="B134" s="154" t="s">
        <v>382</v>
      </c>
      <c r="C134" s="155" t="s">
        <v>225</v>
      </c>
      <c r="D134" s="156">
        <v>89.920000000000002</v>
      </c>
      <c r="E134" s="146"/>
      <c r="F134" s="138">
        <f>MC!T528</f>
        <v>0</v>
      </c>
      <c r="G134" s="141">
        <f t="shared" si="150"/>
        <v>0</v>
      </c>
      <c r="H134" s="141">
        <f t="shared" si="151"/>
        <v>89.920000000000002</v>
      </c>
      <c r="I134" s="157">
        <v>6.4000000000000004</v>
      </c>
      <c r="J134" s="140">
        <f t="shared" si="190"/>
        <v>575.49000000000001</v>
      </c>
      <c r="K134" s="141">
        <f t="shared" si="191"/>
        <v>0</v>
      </c>
      <c r="L134" s="141">
        <f t="shared" si="192"/>
        <v>0</v>
      </c>
      <c r="M134" s="141">
        <f t="shared" si="193"/>
        <v>0</v>
      </c>
      <c r="N134" s="141">
        <f t="shared" si="194"/>
        <v>575.49000000000001</v>
      </c>
      <c r="O134" s="142">
        <f t="shared" si="157"/>
        <v>0</v>
      </c>
      <c r="P134" s="143"/>
    </row>
    <row r="135" ht="31.199999999999999">
      <c r="A135" s="154" t="s">
        <v>437</v>
      </c>
      <c r="B135" s="154" t="s">
        <v>212</v>
      </c>
      <c r="C135" s="155" t="s">
        <v>85</v>
      </c>
      <c r="D135" s="156">
        <v>68.239999999999995</v>
      </c>
      <c r="E135" s="146"/>
      <c r="F135" s="138">
        <f>MC!T535</f>
        <v>1.4099999999999999</v>
      </c>
      <c r="G135" s="141">
        <f t="shared" si="150"/>
        <v>1.4099999999999999</v>
      </c>
      <c r="H135" s="141">
        <f t="shared" si="151"/>
        <v>66.829999999999998</v>
      </c>
      <c r="I135" s="157">
        <v>2.7599999999999998</v>
      </c>
      <c r="J135" s="140">
        <f t="shared" si="190"/>
        <v>188.34</v>
      </c>
      <c r="K135" s="141">
        <f t="shared" si="191"/>
        <v>0</v>
      </c>
      <c r="L135" s="141">
        <f t="shared" si="192"/>
        <v>3.8900000000000001</v>
      </c>
      <c r="M135" s="141">
        <f t="shared" si="193"/>
        <v>3.8900000000000001</v>
      </c>
      <c r="N135" s="141">
        <f t="shared" si="194"/>
        <v>184.45000000000002</v>
      </c>
      <c r="O135" s="142">
        <f t="shared" si="157"/>
        <v>2.0654136136773919e-002</v>
      </c>
      <c r="P135" s="143"/>
    </row>
    <row r="136" ht="19.800000000000001">
      <c r="A136" s="154" t="s">
        <v>438</v>
      </c>
      <c r="B136" s="154" t="s">
        <v>214</v>
      </c>
      <c r="C136" s="155" t="s">
        <v>215</v>
      </c>
      <c r="D136" s="156">
        <v>37.530000000000001</v>
      </c>
      <c r="E136" s="146"/>
      <c r="F136" s="138">
        <f>MC!T542</f>
        <v>2.8300000000000001</v>
      </c>
      <c r="G136" s="141">
        <f t="shared" si="150"/>
        <v>2.8300000000000001</v>
      </c>
      <c r="H136" s="141">
        <f t="shared" si="151"/>
        <v>34.700000000000003</v>
      </c>
      <c r="I136" s="157">
        <v>0.66000000000000003</v>
      </c>
      <c r="J136" s="140">
        <f t="shared" si="190"/>
        <v>24.77</v>
      </c>
      <c r="K136" s="141">
        <f t="shared" si="191"/>
        <v>0</v>
      </c>
      <c r="L136" s="141">
        <f t="shared" si="192"/>
        <v>1.8700000000000001</v>
      </c>
      <c r="M136" s="141">
        <f t="shared" si="193"/>
        <v>1.8700000000000001</v>
      </c>
      <c r="N136" s="141">
        <f t="shared" si="194"/>
        <v>22.900000000000002</v>
      </c>
      <c r="O136" s="142">
        <f t="shared" si="157"/>
        <v>7.549454985870005e-002</v>
      </c>
      <c r="P136" s="143"/>
    </row>
    <row r="137" ht="19.800000000000001">
      <c r="A137" s="162" t="s">
        <v>439</v>
      </c>
      <c r="B137" s="162" t="s">
        <v>400</v>
      </c>
      <c r="C137" s="163"/>
      <c r="D137" s="164"/>
      <c r="E137" s="164"/>
      <c r="F137" s="164"/>
      <c r="G137" s="164"/>
      <c r="H137" s="164"/>
      <c r="I137" s="164"/>
      <c r="J137" s="165">
        <f>SUBTOTAL(9,J138:J139)</f>
        <v>30582.52</v>
      </c>
      <c r="K137" s="165">
        <f t="shared" ref="K137:N137" si="195">SUBTOTAL(9,K138:K139)</f>
        <v>0</v>
      </c>
      <c r="L137" s="165">
        <f t="shared" si="195"/>
        <v>1102.02</v>
      </c>
      <c r="M137" s="165">
        <f t="shared" si="195"/>
        <v>1102.02</v>
      </c>
      <c r="N137" s="165">
        <f t="shared" si="195"/>
        <v>29480.5</v>
      </c>
      <c r="O137" s="164"/>
      <c r="P137" s="143"/>
    </row>
    <row r="138" ht="19.800000000000001">
      <c r="A138" s="154" t="s">
        <v>440</v>
      </c>
      <c r="B138" s="154" t="s">
        <v>402</v>
      </c>
      <c r="C138" s="155" t="s">
        <v>230</v>
      </c>
      <c r="D138" s="156">
        <v>166.52000000000001</v>
      </c>
      <c r="E138" s="146"/>
      <c r="F138" s="138">
        <f>MC!T549</f>
        <v>6</v>
      </c>
      <c r="G138" s="141">
        <f t="shared" si="150"/>
        <v>6</v>
      </c>
      <c r="H138" s="141">
        <f t="shared" si="151"/>
        <v>160.52000000000001</v>
      </c>
      <c r="I138" s="157">
        <v>176.97</v>
      </c>
      <c r="J138" s="140">
        <f t="shared" ref="J138:J139" si="196">ROUND(I138*D138,2)</f>
        <v>29469.040000000001</v>
      </c>
      <c r="K138" s="141">
        <f t="shared" ref="K138:K139" si="197">ROUND(E138*I138,2)</f>
        <v>0</v>
      </c>
      <c r="L138" s="141">
        <f t="shared" ref="L138:L139" si="198">ROUND(F138*I138,2)</f>
        <v>1061.8199999999999</v>
      </c>
      <c r="M138" s="141">
        <f t="shared" ref="M138:M139" si="199">ROUND(G138*I138,2)</f>
        <v>1061.8199999999999</v>
      </c>
      <c r="N138" s="141">
        <f t="shared" ref="N138:N139" si="200">ROUND(J138-M138,2)</f>
        <v>28407.220000000001</v>
      </c>
      <c r="O138" s="142">
        <f t="shared" si="157"/>
        <v>3.6031713282821565e-002</v>
      </c>
      <c r="P138" s="143"/>
    </row>
    <row r="139" ht="31.199999999999999">
      <c r="A139" s="154" t="s">
        <v>441</v>
      </c>
      <c r="B139" s="154" t="s">
        <v>406</v>
      </c>
      <c r="C139" s="155" t="s">
        <v>85</v>
      </c>
      <c r="D139" s="156">
        <v>25.48</v>
      </c>
      <c r="E139" s="146"/>
      <c r="F139" s="138">
        <f>MC!T555</f>
        <v>0.92000000000000004</v>
      </c>
      <c r="G139" s="141">
        <f t="shared" si="150"/>
        <v>0.92000000000000004</v>
      </c>
      <c r="H139" s="141">
        <f t="shared" si="151"/>
        <v>24.560000000000002</v>
      </c>
      <c r="I139" s="157">
        <v>43.700000000000003</v>
      </c>
      <c r="J139" s="140">
        <f t="shared" si="196"/>
        <v>1113.48</v>
      </c>
      <c r="K139" s="141">
        <f t="shared" si="197"/>
        <v>0</v>
      </c>
      <c r="L139" s="141">
        <f t="shared" si="198"/>
        <v>40.200000000000003</v>
      </c>
      <c r="M139" s="141">
        <f t="shared" si="199"/>
        <v>40.200000000000003</v>
      </c>
      <c r="N139" s="141">
        <f t="shared" si="200"/>
        <v>1073.28</v>
      </c>
      <c r="O139" s="142">
        <f t="shared" si="157"/>
        <v>3.6103028343571507e-002</v>
      </c>
      <c r="P139" s="143"/>
    </row>
    <row r="140" ht="19.800000000000001">
      <c r="A140" s="162" t="s">
        <v>442</v>
      </c>
      <c r="B140" s="162" t="s">
        <v>443</v>
      </c>
      <c r="C140" s="163"/>
      <c r="D140" s="164"/>
      <c r="E140" s="164"/>
      <c r="F140" s="164"/>
      <c r="G140" s="164"/>
      <c r="H140" s="164"/>
      <c r="I140" s="164"/>
      <c r="J140" s="165">
        <f>SUBTOTAL(9,J141:J144)</f>
        <v>77034.239999999991</v>
      </c>
      <c r="K140" s="165">
        <f t="shared" ref="K140:N140" si="201">SUBTOTAL(9,K141:K144)</f>
        <v>0</v>
      </c>
      <c r="L140" s="165">
        <f t="shared" si="201"/>
        <v>0</v>
      </c>
      <c r="M140" s="165">
        <f t="shared" si="201"/>
        <v>0</v>
      </c>
      <c r="N140" s="165">
        <f t="shared" si="201"/>
        <v>77034.239999999991</v>
      </c>
      <c r="O140" s="164"/>
      <c r="P140" s="143"/>
    </row>
    <row r="141" ht="31.199999999999999">
      <c r="A141" s="154" t="s">
        <v>444</v>
      </c>
      <c r="B141" s="154" t="s">
        <v>445</v>
      </c>
      <c r="C141" s="155" t="s">
        <v>155</v>
      </c>
      <c r="D141" s="156">
        <v>30</v>
      </c>
      <c r="E141" s="146"/>
      <c r="F141" s="138">
        <f>MC!T562</f>
        <v>0</v>
      </c>
      <c r="G141" s="141">
        <f t="shared" si="150"/>
        <v>0</v>
      </c>
      <c r="H141" s="141">
        <f t="shared" si="151"/>
        <v>30</v>
      </c>
      <c r="I141" s="157">
        <v>1618.02</v>
      </c>
      <c r="J141" s="140">
        <f t="shared" ref="J141:J144" si="202">ROUND(I141*D141,2)</f>
        <v>48540.599999999999</v>
      </c>
      <c r="K141" s="141">
        <f t="shared" ref="K141:K144" si="203">ROUND(E141*I141,2)</f>
        <v>0</v>
      </c>
      <c r="L141" s="141">
        <f t="shared" ref="L141:L144" si="204">ROUND(F141*I141,2)</f>
        <v>0</v>
      </c>
      <c r="M141" s="141">
        <f t="shared" ref="M141:M144" si="205">ROUND(G141*I141,2)</f>
        <v>0</v>
      </c>
      <c r="N141" s="141">
        <f t="shared" ref="N141:N144" si="206">ROUND(J141-M141,2)</f>
        <v>48540.599999999999</v>
      </c>
      <c r="O141" s="142">
        <f t="shared" si="157"/>
        <v>0</v>
      </c>
      <c r="P141" s="143"/>
    </row>
    <row r="142" ht="31.199999999999999">
      <c r="A142" s="154" t="s">
        <v>446</v>
      </c>
      <c r="B142" s="154" t="s">
        <v>447</v>
      </c>
      <c r="C142" s="155" t="s">
        <v>155</v>
      </c>
      <c r="D142" s="156">
        <v>7</v>
      </c>
      <c r="E142" s="146"/>
      <c r="F142" s="138">
        <f>MC!T563</f>
        <v>0</v>
      </c>
      <c r="G142" s="141">
        <f t="shared" si="150"/>
        <v>0</v>
      </c>
      <c r="H142" s="141">
        <f t="shared" si="151"/>
        <v>7</v>
      </c>
      <c r="I142" s="157">
        <v>2865.8499999999999</v>
      </c>
      <c r="J142" s="140">
        <f t="shared" si="202"/>
        <v>20060.950000000001</v>
      </c>
      <c r="K142" s="141">
        <f t="shared" si="203"/>
        <v>0</v>
      </c>
      <c r="L142" s="141">
        <f t="shared" si="204"/>
        <v>0</v>
      </c>
      <c r="M142" s="141">
        <f t="shared" si="205"/>
        <v>0</v>
      </c>
      <c r="N142" s="141">
        <f t="shared" si="206"/>
        <v>20060.950000000001</v>
      </c>
      <c r="O142" s="142">
        <f t="shared" si="157"/>
        <v>0</v>
      </c>
      <c r="P142" s="143"/>
    </row>
    <row r="143" ht="30.600000000000001" customHeight="1">
      <c r="A143" s="154" t="s">
        <v>448</v>
      </c>
      <c r="B143" s="154" t="s">
        <v>449</v>
      </c>
      <c r="C143" s="155" t="s">
        <v>155</v>
      </c>
      <c r="D143" s="156">
        <v>1</v>
      </c>
      <c r="E143" s="146"/>
      <c r="F143" s="138">
        <f>MC!T564</f>
        <v>0</v>
      </c>
      <c r="G143" s="141">
        <f t="shared" si="150"/>
        <v>0</v>
      </c>
      <c r="H143" s="141">
        <f t="shared" si="151"/>
        <v>1</v>
      </c>
      <c r="I143" s="157">
        <v>383.89999999999998</v>
      </c>
      <c r="J143" s="140">
        <f t="shared" si="202"/>
        <v>383.89999999999998</v>
      </c>
      <c r="K143" s="141">
        <f t="shared" si="203"/>
        <v>0</v>
      </c>
      <c r="L143" s="141">
        <f t="shared" si="204"/>
        <v>0</v>
      </c>
      <c r="M143" s="141">
        <f t="shared" si="205"/>
        <v>0</v>
      </c>
      <c r="N143" s="141">
        <f t="shared" si="206"/>
        <v>383.90000000000003</v>
      </c>
      <c r="O143" s="142">
        <f t="shared" si="157"/>
        <v>0</v>
      </c>
      <c r="P143" s="143"/>
    </row>
    <row r="144" ht="31.199999999999999">
      <c r="A144" s="154" t="s">
        <v>450</v>
      </c>
      <c r="B144" s="154" t="s">
        <v>451</v>
      </c>
      <c r="C144" s="155" t="s">
        <v>155</v>
      </c>
      <c r="D144" s="156">
        <v>3</v>
      </c>
      <c r="E144" s="146"/>
      <c r="F144" s="138">
        <f>MC!T565</f>
        <v>0</v>
      </c>
      <c r="G144" s="141">
        <f t="shared" si="150"/>
        <v>0</v>
      </c>
      <c r="H144" s="141">
        <f t="shared" si="151"/>
        <v>3</v>
      </c>
      <c r="I144" s="157">
        <v>2682.9299999999998</v>
      </c>
      <c r="J144" s="140">
        <f t="shared" si="202"/>
        <v>8048.79</v>
      </c>
      <c r="K144" s="141">
        <f t="shared" si="203"/>
        <v>0</v>
      </c>
      <c r="L144" s="141">
        <f t="shared" si="204"/>
        <v>0</v>
      </c>
      <c r="M144" s="141">
        <f t="shared" si="205"/>
        <v>0</v>
      </c>
      <c r="N144" s="141">
        <f t="shared" si="206"/>
        <v>8048.79</v>
      </c>
      <c r="O144" s="142">
        <f t="shared" si="157"/>
        <v>0</v>
      </c>
      <c r="P144" s="143"/>
    </row>
    <row r="145" ht="19.800000000000001">
      <c r="A145" s="162" t="s">
        <v>452</v>
      </c>
      <c r="B145" s="162" t="s">
        <v>416</v>
      </c>
      <c r="C145" s="163"/>
      <c r="D145" s="164"/>
      <c r="E145" s="164"/>
      <c r="F145" s="164"/>
      <c r="G145" s="164"/>
      <c r="H145" s="164"/>
      <c r="I145" s="164"/>
      <c r="J145" s="165">
        <f>SUBTOTAL(9,J146:J148)</f>
        <v>2504.4200000000001</v>
      </c>
      <c r="K145" s="165">
        <f t="shared" ref="K145:N145" si="207">SUBTOTAL(9,K146:K148)</f>
        <v>0</v>
      </c>
      <c r="L145" s="165">
        <f t="shared" si="207"/>
        <v>235.21000000000001</v>
      </c>
      <c r="M145" s="165">
        <f t="shared" si="207"/>
        <v>235.21000000000001</v>
      </c>
      <c r="N145" s="165">
        <f t="shared" si="207"/>
        <v>2269.21</v>
      </c>
      <c r="O145" s="164"/>
      <c r="P145" s="143"/>
    </row>
    <row r="146" ht="31.199999999999999">
      <c r="A146" s="154" t="s">
        <v>453</v>
      </c>
      <c r="B146" s="154" t="s">
        <v>418</v>
      </c>
      <c r="C146" s="155" t="s">
        <v>235</v>
      </c>
      <c r="D146" s="156">
        <v>99.909999999999997</v>
      </c>
      <c r="E146" s="146"/>
      <c r="F146" s="138">
        <f>MC!T567</f>
        <v>6</v>
      </c>
      <c r="G146" s="141">
        <f t="shared" si="150"/>
        <v>6</v>
      </c>
      <c r="H146" s="141">
        <f t="shared" si="151"/>
        <v>93.909999999999997</v>
      </c>
      <c r="I146" s="157">
        <v>7.21</v>
      </c>
      <c r="J146" s="140">
        <f t="shared" ref="J146:J148" si="208">ROUND(I146*D146,2)</f>
        <v>720.35000000000002</v>
      </c>
      <c r="K146" s="141">
        <f t="shared" ref="K146:K148" si="209">ROUND(E146*I146,2)</f>
        <v>0</v>
      </c>
      <c r="L146" s="141">
        <f t="shared" ref="L146:L148" si="210">ROUND(F146*I146,2)</f>
        <v>43.259999999999998</v>
      </c>
      <c r="M146" s="141">
        <f t="shared" ref="M146:M148" si="211">ROUND(G146*I146,2)</f>
        <v>43.259999999999998</v>
      </c>
      <c r="N146" s="141">
        <f t="shared" ref="N146:N148" si="212">ROUND(J146-M146,2)</f>
        <v>677.09000000000003</v>
      </c>
      <c r="O146" s="142">
        <f t="shared" si="157"/>
        <v>6.0054140348441726e-002</v>
      </c>
      <c r="P146" s="143"/>
    </row>
    <row r="147" ht="31.800000000000001" customHeight="1">
      <c r="A147" s="154" t="s">
        <v>454</v>
      </c>
      <c r="B147" s="154" t="s">
        <v>420</v>
      </c>
      <c r="C147" s="155" t="s">
        <v>109</v>
      </c>
      <c r="D147" s="156">
        <v>36.210000000000001</v>
      </c>
      <c r="E147" s="146"/>
      <c r="F147" s="138">
        <f>MC!T574</f>
        <v>3.6899999999999999</v>
      </c>
      <c r="G147" s="141">
        <f t="shared" si="150"/>
        <v>3.6899999999999999</v>
      </c>
      <c r="H147" s="141">
        <f t="shared" si="151"/>
        <v>32.520000000000003</v>
      </c>
      <c r="I147" s="157">
        <v>36.75</v>
      </c>
      <c r="J147" s="140">
        <f t="shared" si="208"/>
        <v>1330.72</v>
      </c>
      <c r="K147" s="141">
        <f t="shared" si="209"/>
        <v>0</v>
      </c>
      <c r="L147" s="141">
        <f t="shared" si="210"/>
        <v>135.61000000000001</v>
      </c>
      <c r="M147" s="141">
        <f t="shared" si="211"/>
        <v>135.61000000000001</v>
      </c>
      <c r="N147" s="141">
        <f t="shared" si="212"/>
        <v>1195.1100000000001</v>
      </c>
      <c r="O147" s="142">
        <f t="shared" si="157"/>
        <v>0.10190723818684623</v>
      </c>
      <c r="P147" s="143"/>
    </row>
    <row r="148" ht="19.800000000000001">
      <c r="A148" s="154" t="s">
        <v>455</v>
      </c>
      <c r="B148" s="154" t="s">
        <v>377</v>
      </c>
      <c r="C148" s="155" t="s">
        <v>225</v>
      </c>
      <c r="D148" s="156">
        <v>24.140000000000001</v>
      </c>
      <c r="E148" s="146"/>
      <c r="F148" s="138">
        <f>MC!T581</f>
        <v>3</v>
      </c>
      <c r="G148" s="141">
        <f t="shared" si="150"/>
        <v>3</v>
      </c>
      <c r="H148" s="141">
        <f t="shared" si="151"/>
        <v>21.140000000000001</v>
      </c>
      <c r="I148" s="157">
        <v>18.780000000000001</v>
      </c>
      <c r="J148" s="140">
        <f t="shared" si="208"/>
        <v>453.35000000000002</v>
      </c>
      <c r="K148" s="141">
        <f t="shared" si="209"/>
        <v>0</v>
      </c>
      <c r="L148" s="141">
        <f t="shared" si="210"/>
        <v>56.340000000000003</v>
      </c>
      <c r="M148" s="141">
        <f t="shared" si="211"/>
        <v>56.340000000000003</v>
      </c>
      <c r="N148" s="141">
        <f t="shared" si="212"/>
        <v>397.00999999999999</v>
      </c>
      <c r="O148" s="142">
        <f t="shared" si="157"/>
        <v>0.12427484283666042</v>
      </c>
      <c r="P148" s="143"/>
    </row>
    <row r="149" ht="19.800000000000001">
      <c r="A149" s="158" t="s">
        <v>456</v>
      </c>
      <c r="B149" s="158" t="s">
        <v>457</v>
      </c>
      <c r="C149" s="159"/>
      <c r="D149" s="160"/>
      <c r="E149" s="160"/>
      <c r="F149" s="160"/>
      <c r="G149" s="160"/>
      <c r="H149" s="160"/>
      <c r="I149" s="160"/>
      <c r="J149" s="161">
        <f>SUBTOTAL(9,J150)</f>
        <v>11056</v>
      </c>
      <c r="K149" s="161">
        <f t="shared" ref="K149:N149" si="213">SUBTOTAL(9,K150)</f>
        <v>0</v>
      </c>
      <c r="L149" s="161">
        <f t="shared" si="213"/>
        <v>0</v>
      </c>
      <c r="M149" s="161">
        <f t="shared" si="213"/>
        <v>0</v>
      </c>
      <c r="N149" s="161">
        <f t="shared" si="213"/>
        <v>11056</v>
      </c>
      <c r="O149" s="160"/>
      <c r="P149" s="143"/>
    </row>
    <row r="150" ht="19.800000000000001">
      <c r="A150" s="154" t="s">
        <v>458</v>
      </c>
      <c r="B150" s="154" t="s">
        <v>459</v>
      </c>
      <c r="C150" s="155" t="s">
        <v>210</v>
      </c>
      <c r="D150" s="156">
        <v>18426.66</v>
      </c>
      <c r="E150" s="146"/>
      <c r="F150" s="138">
        <f>MC!T589</f>
        <v>0</v>
      </c>
      <c r="G150" s="141">
        <f t="shared" si="150"/>
        <v>0</v>
      </c>
      <c r="H150" s="141">
        <f t="shared" si="151"/>
        <v>18426.66</v>
      </c>
      <c r="I150" s="157">
        <v>0.59999999999999998</v>
      </c>
      <c r="J150" s="140">
        <f>ROUND(I150*D150,2)</f>
        <v>11056</v>
      </c>
      <c r="K150" s="141">
        <f>ROUND(E150*I150,2)</f>
        <v>0</v>
      </c>
      <c r="L150" s="141">
        <f>ROUND(F150*I150,2)</f>
        <v>0</v>
      </c>
      <c r="M150" s="141">
        <f>ROUND(G150*I150,2)</f>
        <v>0</v>
      </c>
      <c r="N150" s="141">
        <f>ROUND(J150-M150,2)</f>
        <v>11056</v>
      </c>
      <c r="O150" s="142">
        <f t="shared" si="157"/>
        <v>0</v>
      </c>
      <c r="P150" s="143"/>
    </row>
    <row r="151" ht="39" customHeight="1">
      <c r="A151" s="166" t="s">
        <v>185</v>
      </c>
      <c r="B151" s="167"/>
      <c r="C151" s="167"/>
      <c r="D151" s="167"/>
      <c r="E151" s="167"/>
      <c r="F151" s="167"/>
      <c r="G151" s="167"/>
      <c r="H151" s="167"/>
      <c r="I151" s="168"/>
      <c r="J151" s="114">
        <f>SUBTOTAL(9,J7:J150)</f>
        <v>4189974.2100000014</v>
      </c>
      <c r="K151" s="114">
        <f t="shared" ref="K151:N151" si="214">SUBTOTAL(9,K7:K150)</f>
        <v>0</v>
      </c>
      <c r="L151" s="114">
        <f t="shared" si="214"/>
        <v>150202.30000000002</v>
      </c>
      <c r="M151" s="114">
        <f t="shared" si="214"/>
        <v>150202.30000000002</v>
      </c>
      <c r="N151" s="114">
        <f t="shared" si="214"/>
        <v>4039771.910000002</v>
      </c>
      <c r="O151" s="115">
        <f t="shared" si="157"/>
        <v>3.5848024945241842e-002</v>
      </c>
      <c r="P151" s="169"/>
    </row>
    <row r="153" ht="20.699999999999999" customHeight="1">
      <c r="J153" s="1">
        <f t="shared" ref="J153:K153" si="215">SUBTOTAL(9,J12:J150)</f>
        <v>3977810.9800000014</v>
      </c>
      <c r="K153" s="1">
        <f t="shared" si="215"/>
        <v>0</v>
      </c>
      <c r="L153" s="1">
        <f>SUBTOTAL(9,L12:L150)</f>
        <v>141715.77000000002</v>
      </c>
    </row>
    <row r="154" ht="20.699999999999999" customHeight="1">
      <c r="M154" s="23"/>
    </row>
    <row r="155" ht="20.699999999999999" customHeight="1">
      <c r="L155" s="23"/>
    </row>
  </sheetData>
  <sheetProtection autoFilter="1" deleteColumns="1" deleteRows="1" formatCells="1" formatColumns="1" formatRows="1" insertColumns="1" insertHyperlinks="1" insertRows="1" pivotTables="1" selectLockedCells="1" selectUnlockedCells="1" sheet="0" sort="1"/>
  <autoFilter ref="A5:O151"/>
  <mergeCells count="9">
    <mergeCell ref="A1:C3"/>
    <mergeCell ref="D1:H2"/>
    <mergeCell ref="K1:M1"/>
    <mergeCell ref="N1:O3"/>
    <mergeCell ref="E3:H3"/>
    <mergeCell ref="D4:H4"/>
    <mergeCell ref="J4:N4"/>
    <mergeCell ref="O4:O5"/>
    <mergeCell ref="A151:I151"/>
  </mergeCells>
  <printOptions headings="0" gridLines="0"/>
  <pageMargins left="0.39370078740157477" right="0.39370078740157477" top="0.39370078740157477" bottom="0.74803149606299213" header="0.51181102362204722" footer="0.19685039370078738"/>
  <pageSetup paperSize="9" scale="38" firstPageNumber="0" fitToWidth="1" fitToHeight="1" pageOrder="downThenOver" orientation="landscape" usePrinterDefaults="1" blackAndWhite="0" draft="0" cellComments="none" useFirstPageNumber="0" errors="displayed" horizontalDpi="600" verticalDpi="600" copies="1"/>
  <headerFooter alignWithMargins="0">
    <oddFooter>&amp;L&amp;"Times New Roman,Regular "______________________
ANA LARISSA SOUZA SILVEIRA
CREA-SE - 272361688-6
INOVE CONSTRUÇÕES E LOCAÇÕES&amp;C&amp;"Times New Roman,Regular "Página &amp;P de &amp;N&amp;R&amp;"Times New Roman,Regular "DESO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01" operator="lessThan" stopIfTrue="1" id="{00D20097-00E7-4896-A1E2-00DE0021009A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G9:H11 G23:H23 G25:H28</xm:sqref>
        </x14:conditionalFormatting>
        <x14:conditionalFormatting xmlns:xm="http://schemas.microsoft.com/office/excel/2006/main">
          <x14:cfRule type="cellIs" priority="100" operator="lessThan" stopIfTrue="1" id="{00460020-0037-4B43-A9AD-00A7002000AE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K9:N11 K14:N21 K23:N23 K25:N28</xm:sqref>
        </x14:conditionalFormatting>
        <x14:conditionalFormatting xmlns:xm="http://schemas.microsoft.com/office/excel/2006/main">
          <x14:cfRule type="cellIs" priority="99" operator="lessThan" stopIfTrue="1" id="{0015009D-004D-488A-B3A6-005C00D300A3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G14:H21</xm:sqref>
        </x14:conditionalFormatting>
        <x14:conditionalFormatting xmlns:xm="http://schemas.microsoft.com/office/excel/2006/main">
          <x14:cfRule type="cellIs" priority="98" operator="lessThan" stopIfTrue="1" id="{00DF0057-003B-49E5-A578-00F0006700E9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H9:H11 K9:N11 H14:H21 K14:N21 H23 K23:N23 H25:H28 K25:N28</xm:sqref>
        </x14:conditionalFormatting>
        <x14:conditionalFormatting xmlns:xm="http://schemas.microsoft.com/office/excel/2006/main">
          <x14:cfRule type="cellIs" priority="78" operator="lessThan" stopIfTrue="1" id="{000600AE-00B5-4643-B058-002600710023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G30:H33</xm:sqref>
        </x14:conditionalFormatting>
        <x14:conditionalFormatting xmlns:xm="http://schemas.microsoft.com/office/excel/2006/main">
          <x14:cfRule type="cellIs" priority="77" operator="lessThan" stopIfTrue="1" id="{00300095-0096-4E85-A776-0019006800AA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H30:H33</xm:sqref>
        </x14:conditionalFormatting>
        <x14:conditionalFormatting xmlns:xm="http://schemas.microsoft.com/office/excel/2006/main">
          <x14:cfRule type="cellIs" priority="76" operator="lessThan" stopIfTrue="1" id="{00C90013-005C-4A01-A68D-00B50029000A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G35:H39</xm:sqref>
        </x14:conditionalFormatting>
        <x14:conditionalFormatting xmlns:xm="http://schemas.microsoft.com/office/excel/2006/main">
          <x14:cfRule type="cellIs" priority="75" operator="lessThan" stopIfTrue="1" id="{007E00C4-00A7-4303-8859-003B00720084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H35:H39</xm:sqref>
        </x14:conditionalFormatting>
        <x14:conditionalFormatting xmlns:xm="http://schemas.microsoft.com/office/excel/2006/main">
          <x14:cfRule type="cellIs" priority="74" operator="lessThan" stopIfTrue="1" id="{00C40057-00BE-4347-AD1C-00C00067008B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G42:H43</xm:sqref>
        </x14:conditionalFormatting>
        <x14:conditionalFormatting xmlns:xm="http://schemas.microsoft.com/office/excel/2006/main">
          <x14:cfRule type="cellIs" priority="73" operator="lessThan" stopIfTrue="1" id="{004F000E-000A-4080-9118-00AE00100047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H42:H43</xm:sqref>
        </x14:conditionalFormatting>
        <x14:conditionalFormatting xmlns:xm="http://schemas.microsoft.com/office/excel/2006/main">
          <x14:cfRule type="cellIs" priority="72" operator="lessThan" stopIfTrue="1" id="{009B0040-0098-48D4-B317-004200D80014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G45:H46</xm:sqref>
        </x14:conditionalFormatting>
        <x14:conditionalFormatting xmlns:xm="http://schemas.microsoft.com/office/excel/2006/main">
          <x14:cfRule type="cellIs" priority="71" operator="lessThan" stopIfTrue="1" id="{006700DA-009B-4F5D-8AE6-000C000F0003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H45:H46</xm:sqref>
        </x14:conditionalFormatting>
        <x14:conditionalFormatting xmlns:xm="http://schemas.microsoft.com/office/excel/2006/main">
          <x14:cfRule type="cellIs" priority="70" operator="lessThan" stopIfTrue="1" id="{003400D9-00E8-48AA-8FD4-007300690058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G49:H50</xm:sqref>
        </x14:conditionalFormatting>
        <x14:conditionalFormatting xmlns:xm="http://schemas.microsoft.com/office/excel/2006/main">
          <x14:cfRule type="cellIs" priority="69" operator="lessThan" stopIfTrue="1" id="{00CA00D2-0079-473C-8F39-002E007E000B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H49:H50</xm:sqref>
        </x14:conditionalFormatting>
        <x14:conditionalFormatting xmlns:xm="http://schemas.microsoft.com/office/excel/2006/main">
          <x14:cfRule type="cellIs" priority="68" operator="lessThan" stopIfTrue="1" id="{00B4006B-00EB-480A-92E9-00CC00480048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G52:H55 G57:H57 G60:H62</xm:sqref>
        </x14:conditionalFormatting>
        <x14:conditionalFormatting xmlns:xm="http://schemas.microsoft.com/office/excel/2006/main">
          <x14:cfRule type="cellIs" priority="62" operator="lessThan" stopIfTrue="1" id="{00BF00DF-0000-4EFE-97C4-002C00A800EF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H52:H55 H57 H60:H62</xm:sqref>
        </x14:conditionalFormatting>
        <x14:conditionalFormatting xmlns:xm="http://schemas.microsoft.com/office/excel/2006/main">
          <x14:cfRule type="cellIs" priority="60" operator="lessThan" stopIfTrue="1" id="{007F007E-001D-4375-942A-000600E10015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K30:N33</xm:sqref>
        </x14:conditionalFormatting>
        <x14:conditionalFormatting xmlns:xm="http://schemas.microsoft.com/office/excel/2006/main">
          <x14:cfRule type="cellIs" priority="59" operator="lessThan" stopIfTrue="1" id="{00CA002A-00CD-4CC2-8E80-0061001B0080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K30:N33</xm:sqref>
        </x14:conditionalFormatting>
        <x14:conditionalFormatting xmlns:xm="http://schemas.microsoft.com/office/excel/2006/main">
          <x14:cfRule type="cellIs" priority="58" operator="lessThan" stopIfTrue="1" id="{003B00DB-003C-4EAB-83AE-001A00E1002F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K35:N39</xm:sqref>
        </x14:conditionalFormatting>
        <x14:conditionalFormatting xmlns:xm="http://schemas.microsoft.com/office/excel/2006/main">
          <x14:cfRule type="cellIs" priority="57" operator="lessThan" stopIfTrue="1" id="{00B1001C-00BC-45EB-9D9F-006400A400D0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K35:N39</xm:sqref>
        </x14:conditionalFormatting>
        <x14:conditionalFormatting xmlns:xm="http://schemas.microsoft.com/office/excel/2006/main">
          <x14:cfRule type="cellIs" priority="56" operator="lessThan" stopIfTrue="1" id="{00CD008C-0044-44AF-B9C7-004200360047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K42:N43</xm:sqref>
        </x14:conditionalFormatting>
        <x14:conditionalFormatting xmlns:xm="http://schemas.microsoft.com/office/excel/2006/main">
          <x14:cfRule type="cellIs" priority="55" operator="lessThan" stopIfTrue="1" id="{0077005E-00EC-4F19-BF99-000E004F002E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K42:N43</xm:sqref>
        </x14:conditionalFormatting>
        <x14:conditionalFormatting xmlns:xm="http://schemas.microsoft.com/office/excel/2006/main">
          <x14:cfRule type="cellIs" priority="54" operator="lessThan" stopIfTrue="1" id="{005900D9-0072-47C0-870C-00F6000C004F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K45:N46</xm:sqref>
        </x14:conditionalFormatting>
        <x14:conditionalFormatting xmlns:xm="http://schemas.microsoft.com/office/excel/2006/main">
          <x14:cfRule type="cellIs" priority="53" operator="lessThan" stopIfTrue="1" id="{006200D9-00B9-4C2D-8F1E-007A006B002C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K45:N46</xm:sqref>
        </x14:conditionalFormatting>
        <x14:conditionalFormatting xmlns:xm="http://schemas.microsoft.com/office/excel/2006/main">
          <x14:cfRule type="cellIs" priority="52" operator="lessThan" stopIfTrue="1" id="{0045004C-0045-4160-8451-00EF00D00078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K49:N50</xm:sqref>
        </x14:conditionalFormatting>
        <x14:conditionalFormatting xmlns:xm="http://schemas.microsoft.com/office/excel/2006/main">
          <x14:cfRule type="cellIs" priority="51" operator="lessThan" stopIfTrue="1" id="{00F800B6-00C0-4049-9727-00FF0083009C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K49:N50</xm:sqref>
        </x14:conditionalFormatting>
        <x14:conditionalFormatting xmlns:xm="http://schemas.microsoft.com/office/excel/2006/main">
          <x14:cfRule type="cellIs" priority="50" operator="lessThan" stopIfTrue="1" id="{003600AD-0077-4250-A2AC-0026002F0033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K52:N55</xm:sqref>
        </x14:conditionalFormatting>
        <x14:conditionalFormatting xmlns:xm="http://schemas.microsoft.com/office/excel/2006/main">
          <x14:cfRule type="cellIs" priority="49" operator="lessThan" stopIfTrue="1" id="{00FD005E-00DD-4DCD-A2E8-00360065008D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K52:N55</xm:sqref>
        </x14:conditionalFormatting>
        <x14:conditionalFormatting xmlns:xm="http://schemas.microsoft.com/office/excel/2006/main">
          <x14:cfRule type="cellIs" priority="48" operator="lessThan" stopIfTrue="1" id="{00100006-0008-4290-BB71-00D50017002F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K57:N57 K60:N62</xm:sqref>
        </x14:conditionalFormatting>
        <x14:conditionalFormatting xmlns:xm="http://schemas.microsoft.com/office/excel/2006/main">
          <x14:cfRule type="cellIs" priority="47" operator="lessThan" stopIfTrue="1" id="{00760079-002F-465B-8DD7-00FA001D0052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K57:N57 K60:N62</xm:sqref>
        </x14:conditionalFormatting>
        <x14:conditionalFormatting xmlns:xm="http://schemas.microsoft.com/office/excel/2006/main">
          <x14:cfRule type="cellIs" priority="32" operator="lessThan" stopIfTrue="1" id="{00F9009F-0032-4163-A035-007300B40060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G64:H70</xm:sqref>
        </x14:conditionalFormatting>
        <x14:conditionalFormatting xmlns:xm="http://schemas.microsoft.com/office/excel/2006/main">
          <x14:cfRule type="cellIs" priority="31" operator="lessThan" stopIfTrue="1" id="{00A800F2-0012-4AD3-93A6-006200FA007A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H64:H70</xm:sqref>
        </x14:conditionalFormatting>
        <x14:conditionalFormatting xmlns:xm="http://schemas.microsoft.com/office/excel/2006/main">
          <x14:cfRule type="cellIs" priority="30" operator="lessThan" stopIfTrue="1" id="{00550002-0074-4548-AACD-00BB007300F5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G73:H75</xm:sqref>
        </x14:conditionalFormatting>
        <x14:conditionalFormatting xmlns:xm="http://schemas.microsoft.com/office/excel/2006/main">
          <x14:cfRule type="cellIs" priority="29" operator="lessThan" stopIfTrue="1" id="{001800F1-0023-4B56-A04D-00C8008700D8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H73:H75</xm:sqref>
        </x14:conditionalFormatting>
        <x14:conditionalFormatting xmlns:xm="http://schemas.microsoft.com/office/excel/2006/main">
          <x14:cfRule type="cellIs" priority="28" operator="lessThan" stopIfTrue="1" id="{00CB00F7-008B-4C01-8D4F-00A500010060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G77:H78</xm:sqref>
        </x14:conditionalFormatting>
        <x14:conditionalFormatting xmlns:xm="http://schemas.microsoft.com/office/excel/2006/main">
          <x14:cfRule type="cellIs" priority="27" operator="lessThan" stopIfTrue="1" id="{008B00DE-003F-4745-9FFF-00C40092007C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H77:H78</xm:sqref>
        </x14:conditionalFormatting>
        <x14:conditionalFormatting xmlns:xm="http://schemas.microsoft.com/office/excel/2006/main">
          <x14:cfRule type="cellIs" priority="26" operator="lessThan" stopIfTrue="1" id="{003D0087-0073-4A8F-A20F-006A004C0051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G80:H84</xm:sqref>
        </x14:conditionalFormatting>
        <x14:conditionalFormatting xmlns:xm="http://schemas.microsoft.com/office/excel/2006/main">
          <x14:cfRule type="cellIs" priority="25" operator="lessThan" stopIfTrue="1" id="{00070064-0083-4D42-8F33-0031002700B7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H80:H84</xm:sqref>
        </x14:conditionalFormatting>
        <x14:conditionalFormatting xmlns:xm="http://schemas.microsoft.com/office/excel/2006/main">
          <x14:cfRule type="cellIs" priority="24" operator="lessThan" stopIfTrue="1" id="{00D300FC-006A-4D33-BBA3-0084008000B9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G86:H90 G93:H97 G99:H101 G103:H107 G109:H112</xm:sqref>
        </x14:conditionalFormatting>
        <x14:conditionalFormatting xmlns:xm="http://schemas.microsoft.com/office/excel/2006/main">
          <x14:cfRule type="cellIs" priority="23" operator="lessThan" stopIfTrue="1" id="{00D0006B-004C-4B2D-8A9C-00260095001A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H86:H90 H93:H97 H99:H101 H103:H107 H109:H112</xm:sqref>
        </x14:conditionalFormatting>
        <x14:conditionalFormatting xmlns:xm="http://schemas.microsoft.com/office/excel/2006/main">
          <x14:cfRule type="cellIs" priority="22" operator="lessThan" stopIfTrue="1" id="{00F000DE-00ED-476E-B4DF-00AB000A00CB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K64:N70</xm:sqref>
        </x14:conditionalFormatting>
        <x14:conditionalFormatting xmlns:xm="http://schemas.microsoft.com/office/excel/2006/main">
          <x14:cfRule type="cellIs" priority="21" operator="lessThan" stopIfTrue="1" id="{006A001B-0037-4E28-9F30-00FC00670076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K64:N70</xm:sqref>
        </x14:conditionalFormatting>
        <x14:conditionalFormatting xmlns:xm="http://schemas.microsoft.com/office/excel/2006/main">
          <x14:cfRule type="cellIs" priority="20" operator="lessThan" stopIfTrue="1" id="{003A00F7-00B7-4400-80DA-00D7009700F6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K73:N75</xm:sqref>
        </x14:conditionalFormatting>
        <x14:conditionalFormatting xmlns:xm="http://schemas.microsoft.com/office/excel/2006/main">
          <x14:cfRule type="cellIs" priority="19" operator="lessThan" stopIfTrue="1" id="{009C00DE-0020-4292-9A24-004E006B00DC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K73:N75</xm:sqref>
        </x14:conditionalFormatting>
        <x14:conditionalFormatting xmlns:xm="http://schemas.microsoft.com/office/excel/2006/main">
          <x14:cfRule type="cellIs" priority="18" operator="lessThan" stopIfTrue="1" id="{00950050-00C8-44EC-BAE5-0044001500EB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K77:N78</xm:sqref>
        </x14:conditionalFormatting>
        <x14:conditionalFormatting xmlns:xm="http://schemas.microsoft.com/office/excel/2006/main">
          <x14:cfRule type="cellIs" priority="17" operator="lessThan" stopIfTrue="1" id="{006A005E-0026-440F-98EF-00F300AE009D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K77:N78</xm:sqref>
        </x14:conditionalFormatting>
        <x14:conditionalFormatting xmlns:xm="http://schemas.microsoft.com/office/excel/2006/main">
          <x14:cfRule type="cellIs" priority="16" operator="lessThan" stopIfTrue="1" id="{00270030-005A-4371-B699-006800B0009C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K80:N84</xm:sqref>
        </x14:conditionalFormatting>
        <x14:conditionalFormatting xmlns:xm="http://schemas.microsoft.com/office/excel/2006/main">
          <x14:cfRule type="cellIs" priority="15" operator="lessThan" stopIfTrue="1" id="{001A0082-00A5-4D7D-9940-0004007C004A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K80:N84</xm:sqref>
        </x14:conditionalFormatting>
        <x14:conditionalFormatting xmlns:xm="http://schemas.microsoft.com/office/excel/2006/main">
          <x14:cfRule type="cellIs" priority="14" operator="lessThan" stopIfTrue="1" id="{00550023-00ED-4011-8FC8-00FD00D5003A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K86:N90 K93:N97 K99:N101 K103:N107 K109:N112</xm:sqref>
        </x14:conditionalFormatting>
        <x14:conditionalFormatting xmlns:xm="http://schemas.microsoft.com/office/excel/2006/main">
          <x14:cfRule type="cellIs" priority="13" operator="lessThan" stopIfTrue="1" id="{002F0075-003A-48FF-8913-00DC006300B4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K86:N90 K93:N97 K99:N101 K103:N107 K109:N112</xm:sqref>
        </x14:conditionalFormatting>
        <x14:conditionalFormatting xmlns:xm="http://schemas.microsoft.com/office/excel/2006/main">
          <x14:cfRule type="cellIs" priority="8" operator="lessThan" stopIfTrue="1" id="{00C300EF-003C-428D-BA89-00FD00320035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G114:H117 G122:H126 G128:H130 G133:H136 G138:H139 G141:H144 G146:H148 G150:H150</xm:sqref>
        </x14:conditionalFormatting>
        <x14:conditionalFormatting xmlns:xm="http://schemas.microsoft.com/office/excel/2006/main">
          <x14:cfRule type="cellIs" priority="7" operator="lessThan" stopIfTrue="1" id="{006F009E-00C2-4FF5-9699-0012003000ED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H114:H117 H122:H126 H128:H130 H133:H136 H138:H139 H141:H144 H146:H148 H150</xm:sqref>
        </x14:conditionalFormatting>
        <x14:conditionalFormatting xmlns:xm="http://schemas.microsoft.com/office/excel/2006/main">
          <x14:cfRule type="cellIs" priority="6" operator="lessThan" stopIfTrue="1" id="{0057009F-0044-49E5-9330-00A000B3003F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K114:N117 K122:N126 K128:N130 K133:N136 K138:N139 K141:N144 K146:N148 K150:N150</xm:sqref>
        </x14:conditionalFormatting>
        <x14:conditionalFormatting xmlns:xm="http://schemas.microsoft.com/office/excel/2006/main">
          <x14:cfRule type="cellIs" priority="5" operator="lessThan" stopIfTrue="1" id="{00E000A7-005A-4B00-8047-008000F00044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K114:N117 K122:N126 K128:N130 K133:N136 K138:N139 K141:N144 K146:N148 K150:N150</xm:sqref>
        </x14:conditionalFormatting>
        <x14:conditionalFormatting xmlns:xm="http://schemas.microsoft.com/office/excel/2006/main">
          <x14:cfRule type="cellIs" priority="4" operator="lessThan" stopIfTrue="1" id="{0035007C-0043-4C5C-AE54-005F00850049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G119:H120</xm:sqref>
        </x14:conditionalFormatting>
        <x14:conditionalFormatting xmlns:xm="http://schemas.microsoft.com/office/excel/2006/main">
          <x14:cfRule type="cellIs" priority="3" operator="lessThan" stopIfTrue="1" id="{00C60079-005F-4202-A4D3-003F00F0004C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H119:H120</xm:sqref>
        </x14:conditionalFormatting>
        <x14:conditionalFormatting xmlns:xm="http://schemas.microsoft.com/office/excel/2006/main">
          <x14:cfRule type="cellIs" priority="2" operator="lessThan" stopIfTrue="1" id="{00C4000E-00B5-4771-A8C7-00F300150082}">
            <xm:f>0</xm:f>
            <x14:dxf>
              <font>
                <b val="0"/>
                <sz val="12.000000"/>
              </font>
              <fill>
                <patternFill patternType="solid">
                  <fgColor rgb="FFEEEEEE"/>
                  <bgColor indexed="65"/>
                </patternFill>
              </fill>
            </x14:dxf>
          </x14:cfRule>
          <xm:sqref>K119:N120</xm:sqref>
        </x14:conditionalFormatting>
        <x14:conditionalFormatting xmlns:xm="http://schemas.microsoft.com/office/excel/2006/main">
          <x14:cfRule type="cellIs" priority="1" operator="lessThan" stopIfTrue="1" id="{00A6003D-006E-4C1B-9333-00A700BC00D4}">
            <xm:f>0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K119:N120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1">
    <outlinePr applyStyles="0" summaryBelow="1" summaryRight="1" showOutlineSymbols="1"/>
    <pageSetUpPr autoPageBreaks="1" fitToPage="0"/>
  </sheetPr>
  <sheetViews>
    <sheetView topLeftCell="A1" zoomScale="63" workbookViewId="0">
      <pane ySplit="5" topLeftCell="A6" activePane="bottomLeft" state="frozen"/>
      <selection activeCell="F119" activeCellId="0" sqref="F119"/>
    </sheetView>
  </sheetViews>
  <sheetFormatPr defaultRowHeight="16.5"/>
  <cols>
    <col customWidth="1" min="1" max="1" width="21.69921875"/>
    <col customWidth="1" min="2" max="2" width="13.19921875"/>
    <col customWidth="1" min="3" max="3" width="12.296875"/>
    <col customWidth="1" min="7" max="8" width="8.796875"/>
    <col customWidth="1" min="9" max="9" width="10.19921875"/>
    <col customWidth="1" min="11" max="11" width="11.125"/>
    <col bestFit="1" customWidth="1" min="12" max="12" width="13.3984375"/>
    <col customWidth="1" min="15" max="15" width="15.19921875"/>
    <col customWidth="1" min="16" max="16" width="13.59765625"/>
    <col customWidth="1" min="18" max="18" width="11.8984375"/>
    <col customWidth="1" hidden="1" min="19" max="19" width="8.8984375"/>
  </cols>
  <sheetData>
    <row r="1" ht="17.399999999999999">
      <c r="A1" s="170" t="s">
        <v>460</v>
      </c>
      <c r="B1" s="171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1"/>
      <c r="O1" s="172"/>
      <c r="P1" s="173"/>
      <c r="Q1" s="174"/>
      <c r="R1" s="173"/>
      <c r="S1" s="175"/>
      <c r="T1" s="176"/>
      <c r="U1" t="s">
        <v>461</v>
      </c>
    </row>
    <row r="2" ht="17.399999999999999">
      <c r="A2" s="177" t="s">
        <v>462</v>
      </c>
      <c r="B2" s="178"/>
      <c r="C2" s="178"/>
      <c r="D2" s="178"/>
      <c r="E2" s="178"/>
      <c r="F2" s="179"/>
      <c r="G2" s="179"/>
      <c r="H2" s="179"/>
      <c r="I2" s="179"/>
      <c r="J2" s="179"/>
      <c r="K2" s="179"/>
      <c r="L2" s="179"/>
      <c r="M2" s="179"/>
      <c r="N2" s="180"/>
      <c r="O2" s="179" t="s">
        <v>463</v>
      </c>
      <c r="P2" s="181" t="str">
        <f>'BM - 001'!E3</f>
        <v xml:space="preserve">17/08/2026 a 31/08/2026</v>
      </c>
      <c r="Q2" s="182"/>
      <c r="R2" s="183"/>
      <c r="S2" s="179"/>
      <c r="T2" s="184"/>
      <c r="U2" t="s">
        <v>461</v>
      </c>
    </row>
    <row r="3" ht="17.399999999999999">
      <c r="A3" s="185" t="s">
        <v>464</v>
      </c>
      <c r="B3" s="180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80"/>
      <c r="O3" s="179" t="s">
        <v>465</v>
      </c>
      <c r="P3" s="182">
        <f>'BM - 001'!N1</f>
        <v>1</v>
      </c>
      <c r="Q3" s="182"/>
      <c r="R3" s="183"/>
      <c r="S3" s="179"/>
      <c r="T3" s="184"/>
      <c r="U3" t="s">
        <v>461</v>
      </c>
    </row>
    <row r="4" ht="19.5">
      <c r="A4" s="186"/>
      <c r="B4" s="187"/>
      <c r="C4" s="188"/>
      <c r="D4" s="188"/>
      <c r="E4" s="188"/>
      <c r="F4" s="188"/>
      <c r="G4" s="188"/>
      <c r="H4" s="189" t="s">
        <v>466</v>
      </c>
      <c r="I4" s="188"/>
      <c r="J4" s="188"/>
      <c r="K4" s="188"/>
      <c r="L4" s="188"/>
      <c r="M4" s="188"/>
      <c r="N4" s="187"/>
      <c r="O4" s="188"/>
      <c r="P4" s="190"/>
      <c r="Q4" s="191"/>
      <c r="R4" s="190"/>
      <c r="S4" s="188"/>
      <c r="T4" s="192"/>
      <c r="U4" t="s">
        <v>25</v>
      </c>
    </row>
    <row r="5" ht="179.25" hidden="1" customHeight="1">
      <c r="A5" s="193" t="s">
        <v>10</v>
      </c>
      <c r="B5" s="194" t="s">
        <v>467</v>
      </c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6" t="s">
        <v>468</v>
      </c>
      <c r="O5" s="197" t="s">
        <v>469</v>
      </c>
      <c r="P5" s="197" t="s">
        <v>470</v>
      </c>
      <c r="Q5" s="197" t="s">
        <v>471</v>
      </c>
      <c r="R5" s="197" t="s">
        <v>472</v>
      </c>
      <c r="S5" s="198" t="s">
        <v>473</v>
      </c>
      <c r="T5" s="199" t="s">
        <v>474</v>
      </c>
      <c r="U5" t="s">
        <v>461</v>
      </c>
    </row>
    <row r="6" ht="18.600000000000001" customHeight="1">
      <c r="A6" s="123" t="s">
        <v>194</v>
      </c>
      <c r="B6" s="200" t="s">
        <v>195</v>
      </c>
      <c r="C6" s="201"/>
      <c r="D6" s="201"/>
      <c r="E6" s="201"/>
      <c r="F6" s="201"/>
      <c r="G6" s="201"/>
      <c r="H6" s="201"/>
      <c r="I6" s="201"/>
      <c r="J6" s="201"/>
      <c r="K6" s="201"/>
      <c r="L6" s="201"/>
      <c r="M6" s="201"/>
      <c r="N6" s="202"/>
      <c r="O6" s="202"/>
      <c r="P6" s="202"/>
      <c r="Q6" s="202"/>
      <c r="R6" s="202"/>
      <c r="S6" s="202"/>
      <c r="T6" s="203"/>
      <c r="U6" t="s">
        <v>461</v>
      </c>
    </row>
    <row r="7" ht="17.399999999999999" customHeight="1">
      <c r="A7" s="128" t="s">
        <v>196</v>
      </c>
      <c r="B7" s="204" t="s">
        <v>197</v>
      </c>
      <c r="C7" s="204"/>
      <c r="D7" s="204"/>
      <c r="E7" s="204"/>
      <c r="F7" s="204"/>
      <c r="G7" s="204"/>
      <c r="H7" s="204"/>
      <c r="I7" s="204"/>
      <c r="J7" s="204"/>
      <c r="K7" s="204"/>
      <c r="L7" s="204"/>
      <c r="M7" s="204"/>
      <c r="N7" s="205"/>
      <c r="O7" s="205"/>
      <c r="P7" s="205"/>
      <c r="Q7" s="205"/>
      <c r="R7" s="205"/>
      <c r="S7" s="205"/>
      <c r="T7" s="205"/>
      <c r="U7" t="s">
        <v>461</v>
      </c>
    </row>
    <row r="8">
      <c r="A8" s="206" t="s">
        <v>198</v>
      </c>
      <c r="B8" s="207" t="s">
        <v>199</v>
      </c>
      <c r="C8" s="207"/>
      <c r="D8" s="207"/>
      <c r="E8" s="207"/>
      <c r="F8" s="207"/>
      <c r="G8" s="207"/>
      <c r="H8" s="207"/>
      <c r="I8" s="207"/>
      <c r="J8" s="207"/>
      <c r="K8" s="207"/>
      <c r="L8" s="207"/>
      <c r="M8" s="208"/>
      <c r="N8" s="209" t="s">
        <v>155</v>
      </c>
      <c r="O8" s="210">
        <f>R12</f>
        <v>4.0780311285680999e-002</v>
      </c>
      <c r="P8" s="209">
        <f>VLOOKUP($A8,'BM - 001'!$A$8:$O$115,5,FALSE)</f>
        <v>0</v>
      </c>
      <c r="Q8" s="209">
        <f>VLOOKUP($A8,'BM - 001'!$A$8:$O$115,7,FALSE)</f>
        <v>4.0000000000000001e-002</v>
      </c>
      <c r="R8" s="209">
        <f>VLOOKUP($A8,'BM - 001'!$A$8:$O$59,4,FALSE)-P8</f>
        <v>1</v>
      </c>
      <c r="S8" s="209">
        <f>IF(O8&gt;R8,O8-R8,0)</f>
        <v>0</v>
      </c>
      <c r="T8" s="211">
        <f>ROUND(IF(O8&lt;R8,O8,R8),2)</f>
        <v>4.0000000000000001e-002</v>
      </c>
      <c r="U8" t="s">
        <v>461</v>
      </c>
    </row>
    <row r="9">
      <c r="A9" s="212"/>
      <c r="B9" s="213"/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4"/>
      <c r="O9" s="215"/>
      <c r="P9" s="214"/>
      <c r="Q9" s="214"/>
      <c r="R9" s="214"/>
      <c r="S9" s="214"/>
      <c r="T9" s="216"/>
      <c r="U9" t="s">
        <v>461</v>
      </c>
    </row>
    <row r="10" ht="63.75" customHeight="1">
      <c r="A10" s="217"/>
      <c r="B10" s="218" t="s">
        <v>475</v>
      </c>
      <c r="C10" s="218"/>
      <c r="D10" s="219" t="s">
        <v>476</v>
      </c>
      <c r="E10" s="220"/>
      <c r="F10" s="219" t="s">
        <v>477</v>
      </c>
      <c r="G10" s="220"/>
      <c r="H10" s="219" t="s">
        <v>478</v>
      </c>
      <c r="I10" s="220"/>
      <c r="J10" s="219" t="s">
        <v>479</v>
      </c>
      <c r="K10" s="220"/>
      <c r="L10" s="219" t="s">
        <v>480</v>
      </c>
      <c r="M10" s="220"/>
      <c r="N10" s="221" t="s">
        <v>481</v>
      </c>
      <c r="O10" s="222"/>
      <c r="P10" s="223" t="s">
        <v>482</v>
      </c>
      <c r="Q10" s="224" t="s">
        <v>483</v>
      </c>
      <c r="R10" s="223" t="s">
        <v>484</v>
      </c>
      <c r="S10" s="225"/>
      <c r="T10" s="226"/>
      <c r="U10" t="s">
        <v>461</v>
      </c>
    </row>
    <row r="11">
      <c r="A11" s="217"/>
      <c r="B11" s="227">
        <f>'BM - 001'!L153</f>
        <v>141715.77000000002</v>
      </c>
      <c r="C11" s="227"/>
      <c r="D11" s="228">
        <f>'BM - 001'!J153</f>
        <v>3977810.9800000014</v>
      </c>
      <c r="E11" s="229"/>
      <c r="F11" s="230">
        <v>6.4000000000000001e-002</v>
      </c>
      <c r="G11" s="231"/>
      <c r="H11" s="232">
        <f>'BM - 001'!J8</f>
        <v>212163.22999999998</v>
      </c>
      <c r="I11" s="233"/>
      <c r="J11" s="228">
        <v>0</v>
      </c>
      <c r="K11" s="229"/>
      <c r="L11" s="228">
        <f>N11+J11</f>
        <v>8652.082562775533</v>
      </c>
      <c r="M11" s="229"/>
      <c r="N11" s="234">
        <f>H11*P11</f>
        <v>8652.082562775533</v>
      </c>
      <c r="O11" s="235"/>
      <c r="P11" s="236">
        <v>4.0780311285680999e-002</v>
      </c>
      <c r="Q11" s="237">
        <v>1</v>
      </c>
      <c r="R11" s="238">
        <f>P11</f>
        <v>4.0780311285680999e-002</v>
      </c>
      <c r="S11" s="225"/>
      <c r="T11" s="226"/>
      <c r="U11" t="s">
        <v>461</v>
      </c>
    </row>
    <row r="12" hidden="1">
      <c r="A12" s="217"/>
      <c r="B12" s="239" t="s">
        <v>485</v>
      </c>
      <c r="C12" s="240"/>
      <c r="D12" s="240"/>
      <c r="E12" s="240"/>
      <c r="F12" s="240"/>
      <c r="G12" s="240"/>
      <c r="H12" s="240"/>
      <c r="I12" s="240"/>
      <c r="J12" s="240"/>
      <c r="K12" s="240"/>
      <c r="L12" s="240"/>
      <c r="M12" s="240"/>
      <c r="N12" s="240"/>
      <c r="O12" s="240"/>
      <c r="P12" s="240"/>
      <c r="Q12" s="241"/>
      <c r="R12" s="242">
        <f>R11</f>
        <v>4.0780311285680999e-002</v>
      </c>
      <c r="S12" s="225"/>
      <c r="T12" s="226"/>
    </row>
    <row r="13">
      <c r="A13" s="243"/>
      <c r="B13" s="244"/>
      <c r="C13" s="244"/>
      <c r="D13" s="244"/>
      <c r="E13" s="244"/>
      <c r="F13" s="244"/>
      <c r="G13" s="244"/>
      <c r="H13" s="244"/>
      <c r="I13" s="244"/>
      <c r="J13" s="244"/>
      <c r="K13" s="244"/>
      <c r="L13" s="244"/>
      <c r="M13" s="244"/>
      <c r="N13" s="245"/>
      <c r="O13" s="246"/>
      <c r="P13" s="245"/>
      <c r="Q13" s="245"/>
      <c r="R13" s="245"/>
      <c r="S13" s="245"/>
      <c r="T13" s="247"/>
      <c r="U13" t="s">
        <v>461</v>
      </c>
    </row>
    <row r="14">
      <c r="A14" s="248" t="s">
        <v>200</v>
      </c>
      <c r="B14" s="249" t="s">
        <v>201</v>
      </c>
      <c r="C14" s="249"/>
      <c r="D14" s="249"/>
      <c r="E14" s="249"/>
      <c r="F14" s="249"/>
      <c r="G14" s="249"/>
      <c r="H14" s="249"/>
      <c r="I14" s="249"/>
      <c r="J14" s="249"/>
      <c r="K14" s="249"/>
      <c r="L14" s="249"/>
      <c r="M14" s="250"/>
      <c r="N14" s="251" t="s">
        <v>155</v>
      </c>
      <c r="O14" s="252">
        <f>R18</f>
        <v>4.0780311285680999e-002</v>
      </c>
      <c r="P14" s="251">
        <f>VLOOKUP($A14,'BM - 001'!$A$8:$O$115,5,FALSE)</f>
        <v>0</v>
      </c>
      <c r="Q14" s="251">
        <f>VLOOKUP($A14,'BM - 001'!$A$8:$O$115,7,FALSE)</f>
        <v>4.0000000000000001e-002</v>
      </c>
      <c r="R14" s="251">
        <f>VLOOKUP($A14,'BM - 001'!$A$8:$O$59,4,FALSE)-P14</f>
        <v>1</v>
      </c>
      <c r="S14" s="251">
        <f t="shared" ref="S14:S77" si="216">IF(O14&gt;R14,O14-R14,0)</f>
        <v>0</v>
      </c>
      <c r="T14" s="253">
        <f t="shared" ref="T14:T77" si="217">ROUND(IF(O14&lt;R14,O14,R14),2)</f>
        <v>4.0000000000000001e-002</v>
      </c>
      <c r="U14" t="s">
        <v>461</v>
      </c>
    </row>
    <row r="15">
      <c r="A15" s="212"/>
      <c r="B15" s="213"/>
      <c r="C15" s="213"/>
      <c r="D15" s="213"/>
      <c r="E15" s="213"/>
      <c r="F15" s="213"/>
      <c r="G15" s="213"/>
      <c r="H15" s="213"/>
      <c r="I15" s="213"/>
      <c r="J15" s="213"/>
      <c r="K15" s="213"/>
      <c r="L15" s="213"/>
      <c r="M15" s="213"/>
      <c r="N15" s="214"/>
      <c r="O15" s="215"/>
      <c r="P15" s="214"/>
      <c r="Q15" s="214"/>
      <c r="R15" s="214"/>
      <c r="S15" s="214"/>
      <c r="T15" s="216"/>
      <c r="U15" t="s">
        <v>461</v>
      </c>
    </row>
    <row r="16" ht="66" customHeight="1">
      <c r="A16" s="217"/>
      <c r="B16" s="218" t="s">
        <v>475</v>
      </c>
      <c r="C16" s="218"/>
      <c r="D16" s="219" t="s">
        <v>476</v>
      </c>
      <c r="E16" s="220"/>
      <c r="F16" s="219" t="s">
        <v>477</v>
      </c>
      <c r="G16" s="220"/>
      <c r="H16" s="219" t="s">
        <v>478</v>
      </c>
      <c r="I16" s="220"/>
      <c r="J16" s="219" t="s">
        <v>479</v>
      </c>
      <c r="K16" s="220"/>
      <c r="L16" s="219" t="s">
        <v>480</v>
      </c>
      <c r="M16" s="220"/>
      <c r="N16" s="221" t="s">
        <v>481</v>
      </c>
      <c r="O16" s="222"/>
      <c r="P16" s="223" t="s">
        <v>482</v>
      </c>
      <c r="Q16" s="224" t="s">
        <v>483</v>
      </c>
      <c r="R16" s="223" t="s">
        <v>484</v>
      </c>
      <c r="S16" s="225"/>
      <c r="T16" s="226"/>
      <c r="U16" t="s">
        <v>461</v>
      </c>
    </row>
    <row r="17">
      <c r="A17" s="217"/>
      <c r="B17" s="227">
        <f>B11</f>
        <v>141715.77000000002</v>
      </c>
      <c r="C17" s="227"/>
      <c r="D17" s="228">
        <f>D11</f>
        <v>3977810.9800000014</v>
      </c>
      <c r="E17" s="229"/>
      <c r="F17" s="230">
        <f>F11</f>
        <v>6.4000000000000001e-002</v>
      </c>
      <c r="G17" s="231"/>
      <c r="H17" s="232">
        <f>H11</f>
        <v>212163.22999999998</v>
      </c>
      <c r="I17" s="233"/>
      <c r="J17" s="228">
        <f>J11</f>
        <v>0</v>
      </c>
      <c r="K17" s="229"/>
      <c r="L17" s="228">
        <f>L11</f>
        <v>8652.082562775533</v>
      </c>
      <c r="M17" s="229"/>
      <c r="N17" s="234">
        <f>N11</f>
        <v>8652.082562775533</v>
      </c>
      <c r="O17" s="235"/>
      <c r="P17" s="236">
        <f>P11</f>
        <v>4.0780311285680999e-002</v>
      </c>
      <c r="Q17" s="237">
        <f>Q11</f>
        <v>1</v>
      </c>
      <c r="R17" s="238">
        <f>R11</f>
        <v>4.0780311285680999e-002</v>
      </c>
      <c r="S17" s="225"/>
      <c r="T17" s="226"/>
      <c r="U17" t="s">
        <v>461</v>
      </c>
    </row>
    <row r="18">
      <c r="A18" s="217"/>
      <c r="B18" s="239" t="s">
        <v>485</v>
      </c>
      <c r="C18" s="240"/>
      <c r="D18" s="240"/>
      <c r="E18" s="240"/>
      <c r="F18" s="240"/>
      <c r="G18" s="240"/>
      <c r="H18" s="240"/>
      <c r="I18" s="240"/>
      <c r="J18" s="240"/>
      <c r="K18" s="240"/>
      <c r="L18" s="240"/>
      <c r="M18" s="240"/>
      <c r="N18" s="240"/>
      <c r="O18" s="240"/>
      <c r="P18" s="240"/>
      <c r="Q18" s="241"/>
      <c r="R18" s="242">
        <f>R17</f>
        <v>4.0780311285680999e-002</v>
      </c>
      <c r="S18" s="225"/>
      <c r="T18" s="226"/>
      <c r="U18" t="s">
        <v>461</v>
      </c>
    </row>
    <row r="19">
      <c r="A19" s="243"/>
      <c r="B19" s="244"/>
      <c r="C19" s="244"/>
      <c r="D19" s="244"/>
      <c r="E19" s="244"/>
      <c r="F19" s="244"/>
      <c r="G19" s="244"/>
      <c r="H19" s="244"/>
      <c r="I19" s="244"/>
      <c r="J19" s="244"/>
      <c r="K19" s="244"/>
      <c r="L19" s="244"/>
      <c r="M19" s="244"/>
      <c r="N19" s="245"/>
      <c r="O19" s="246"/>
      <c r="P19" s="245"/>
      <c r="Q19" s="245"/>
      <c r="R19" s="245"/>
      <c r="S19" s="245"/>
      <c r="T19" s="247"/>
      <c r="U19" t="s">
        <v>461</v>
      </c>
    </row>
    <row r="20">
      <c r="A20" s="248" t="s">
        <v>202</v>
      </c>
      <c r="B20" s="249" t="s">
        <v>203</v>
      </c>
      <c r="C20" s="249"/>
      <c r="D20" s="249"/>
      <c r="E20" s="249"/>
      <c r="F20" s="249"/>
      <c r="G20" s="249"/>
      <c r="H20" s="249"/>
      <c r="I20" s="249"/>
      <c r="J20" s="249"/>
      <c r="K20" s="249"/>
      <c r="L20" s="249"/>
      <c r="M20" s="250"/>
      <c r="N20" s="251" t="s">
        <v>155</v>
      </c>
      <c r="O20" s="252">
        <f>R24</f>
        <v>4.0780311285680999e-002</v>
      </c>
      <c r="P20" s="251">
        <f>VLOOKUP($A20,'BM - 001'!$A$8:$O$115,5,FALSE)</f>
        <v>0</v>
      </c>
      <c r="Q20" s="251">
        <f>VLOOKUP($A20,'BM - 001'!$A$8:$O$115,7,FALSE)</f>
        <v>4.0000000000000001e-002</v>
      </c>
      <c r="R20" s="251">
        <f>VLOOKUP($A20,'BM - 001'!$A$8:$O$59,4,FALSE)-P20</f>
        <v>1</v>
      </c>
      <c r="S20" s="251">
        <f t="shared" si="216"/>
        <v>0</v>
      </c>
      <c r="T20" s="253">
        <f t="shared" si="217"/>
        <v>4.0000000000000001e-002</v>
      </c>
      <c r="U20" t="s">
        <v>461</v>
      </c>
    </row>
    <row r="21">
      <c r="A21" s="212"/>
      <c r="B21" s="213"/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4"/>
      <c r="O21" s="215"/>
      <c r="P21" s="214"/>
      <c r="Q21" s="214"/>
      <c r="R21" s="214"/>
      <c r="S21" s="214"/>
      <c r="T21" s="214"/>
      <c r="U21" t="s">
        <v>461</v>
      </c>
    </row>
    <row r="22" ht="67.5" customHeight="1">
      <c r="A22" s="217"/>
      <c r="B22" s="218" t="s">
        <v>475</v>
      </c>
      <c r="C22" s="218"/>
      <c r="D22" s="219" t="s">
        <v>476</v>
      </c>
      <c r="E22" s="220"/>
      <c r="F22" s="219" t="s">
        <v>477</v>
      </c>
      <c r="G22" s="220"/>
      <c r="H22" s="219" t="s">
        <v>478</v>
      </c>
      <c r="I22" s="220"/>
      <c r="J22" s="219" t="s">
        <v>479</v>
      </c>
      <c r="K22" s="220"/>
      <c r="L22" s="219" t="s">
        <v>480</v>
      </c>
      <c r="M22" s="220"/>
      <c r="N22" s="221" t="s">
        <v>481</v>
      </c>
      <c r="O22" s="222"/>
      <c r="P22" s="223" t="s">
        <v>482</v>
      </c>
      <c r="Q22" s="224" t="s">
        <v>483</v>
      </c>
      <c r="R22" s="223" t="s">
        <v>484</v>
      </c>
      <c r="S22" s="225"/>
      <c r="T22" s="225"/>
      <c r="U22" t="s">
        <v>461</v>
      </c>
    </row>
    <row r="23">
      <c r="A23" s="217"/>
      <c r="B23" s="227">
        <f>B17</f>
        <v>141715.77000000002</v>
      </c>
      <c r="C23" s="227"/>
      <c r="D23" s="228">
        <f>D17</f>
        <v>3977810.9800000014</v>
      </c>
      <c r="E23" s="229"/>
      <c r="F23" s="230">
        <f>F17</f>
        <v>6.4000000000000001e-002</v>
      </c>
      <c r="G23" s="231"/>
      <c r="H23" s="232">
        <f>H17</f>
        <v>212163.22999999998</v>
      </c>
      <c r="I23" s="233"/>
      <c r="J23" s="228">
        <f>J17</f>
        <v>0</v>
      </c>
      <c r="K23" s="229"/>
      <c r="L23" s="228">
        <f>L17</f>
        <v>8652.082562775533</v>
      </c>
      <c r="M23" s="229"/>
      <c r="N23" s="234">
        <f>N17</f>
        <v>8652.082562775533</v>
      </c>
      <c r="O23" s="235"/>
      <c r="P23" s="236">
        <f>P17</f>
        <v>4.0780311285680999e-002</v>
      </c>
      <c r="Q23" s="237">
        <f>Q17</f>
        <v>1</v>
      </c>
      <c r="R23" s="238">
        <f>R17</f>
        <v>4.0780311285680999e-002</v>
      </c>
      <c r="S23" s="225"/>
      <c r="T23" s="225"/>
      <c r="U23" t="s">
        <v>461</v>
      </c>
    </row>
    <row r="24">
      <c r="A24" s="217"/>
      <c r="B24" s="239" t="s">
        <v>485</v>
      </c>
      <c r="C24" s="240"/>
      <c r="D24" s="240"/>
      <c r="E24" s="240"/>
      <c r="F24" s="240"/>
      <c r="G24" s="240"/>
      <c r="H24" s="240"/>
      <c r="I24" s="240"/>
      <c r="J24" s="240"/>
      <c r="K24" s="240"/>
      <c r="L24" s="240"/>
      <c r="M24" s="240"/>
      <c r="N24" s="240"/>
      <c r="O24" s="240"/>
      <c r="P24" s="240"/>
      <c r="Q24" s="241"/>
      <c r="R24" s="242">
        <f>R23</f>
        <v>4.0780311285680999e-002</v>
      </c>
      <c r="S24" s="225"/>
      <c r="T24" s="225"/>
      <c r="U24" t="s">
        <v>461</v>
      </c>
    </row>
    <row r="25">
      <c r="A25" s="217"/>
      <c r="B25" s="254"/>
      <c r="C25" s="254"/>
      <c r="D25" s="254"/>
      <c r="E25" s="254"/>
      <c r="F25" s="254"/>
      <c r="G25" s="254"/>
      <c r="H25" s="254"/>
      <c r="I25" s="254"/>
      <c r="J25" s="254"/>
      <c r="K25" s="254"/>
      <c r="L25" s="254"/>
      <c r="M25" s="254"/>
      <c r="N25" s="225"/>
      <c r="O25" s="255"/>
      <c r="P25" s="225"/>
      <c r="Q25" s="225"/>
      <c r="R25" s="225"/>
      <c r="S25" s="225"/>
      <c r="T25" s="225"/>
      <c r="U25" t="s">
        <v>461</v>
      </c>
    </row>
    <row r="26" ht="15.6" customHeight="1">
      <c r="A26" s="123" t="s">
        <v>204</v>
      </c>
      <c r="B26" s="200" t="s">
        <v>205</v>
      </c>
      <c r="C26" s="201"/>
      <c r="D26" s="201"/>
      <c r="E26" s="201"/>
      <c r="F26" s="201"/>
      <c r="G26" s="201"/>
      <c r="H26" s="201"/>
      <c r="I26" s="201"/>
      <c r="J26" s="201"/>
      <c r="K26" s="201"/>
      <c r="L26" s="201"/>
      <c r="M26" s="201"/>
      <c r="N26" s="202"/>
      <c r="O26" s="202"/>
      <c r="P26" s="202"/>
      <c r="Q26" s="202"/>
      <c r="R26" s="202"/>
      <c r="S26" s="202"/>
      <c r="T26" s="203"/>
      <c r="U26" t="s">
        <v>461</v>
      </c>
    </row>
    <row r="27">
      <c r="A27" s="128" t="s">
        <v>206</v>
      </c>
      <c r="B27" s="204" t="s">
        <v>207</v>
      </c>
      <c r="C27" s="204"/>
      <c r="D27" s="204"/>
      <c r="E27" s="204"/>
      <c r="F27" s="204"/>
      <c r="G27" s="204"/>
      <c r="H27" s="204"/>
      <c r="I27" s="204"/>
      <c r="J27" s="204"/>
      <c r="K27" s="204"/>
      <c r="L27" s="204"/>
      <c r="M27" s="204"/>
      <c r="N27" s="205"/>
      <c r="O27" s="205"/>
      <c r="P27" s="205"/>
      <c r="Q27" s="205"/>
      <c r="R27" s="205"/>
      <c r="S27" s="205"/>
      <c r="T27" s="205"/>
      <c r="U27" t="s">
        <v>461</v>
      </c>
    </row>
    <row r="28" ht="15.6" customHeight="1">
      <c r="A28" s="206" t="s">
        <v>208</v>
      </c>
      <c r="B28" s="207" t="s">
        <v>209</v>
      </c>
      <c r="C28" s="207"/>
      <c r="D28" s="207"/>
      <c r="E28" s="207"/>
      <c r="F28" s="207"/>
      <c r="G28" s="207"/>
      <c r="H28" s="207"/>
      <c r="I28" s="207"/>
      <c r="J28" s="207"/>
      <c r="K28" s="207"/>
      <c r="L28" s="207"/>
      <c r="M28" s="208"/>
      <c r="N28" s="209" t="s">
        <v>210</v>
      </c>
      <c r="O28" s="210">
        <f>I32</f>
        <v>660</v>
      </c>
      <c r="P28" s="209">
        <f>VLOOKUP($A28,'BM - 001'!$A$8:$O$115,5,FALSE)</f>
        <v>0</v>
      </c>
      <c r="Q28" s="209">
        <f>VLOOKUP($A28,'BM - 001'!$A$8:$O$115,7,FALSE)</f>
        <v>660</v>
      </c>
      <c r="R28" s="209">
        <f>VLOOKUP($A28,'BM - 001'!$A$8:$O$59,4,FALSE)-P28</f>
        <v>660</v>
      </c>
      <c r="S28" s="209">
        <f t="shared" si="216"/>
        <v>0</v>
      </c>
      <c r="T28" s="211">
        <f t="shared" si="217"/>
        <v>660</v>
      </c>
      <c r="U28" t="s">
        <v>461</v>
      </c>
    </row>
    <row r="29" ht="15.6" customHeight="1">
      <c r="A29" s="212"/>
      <c r="B29" s="213"/>
      <c r="C29" s="213"/>
      <c r="D29" s="213"/>
      <c r="E29" s="213"/>
      <c r="F29" s="213"/>
      <c r="G29" s="213"/>
      <c r="H29" s="213"/>
      <c r="I29" s="213"/>
      <c r="J29" s="213"/>
      <c r="K29" s="213"/>
      <c r="L29" s="213"/>
      <c r="M29" s="213"/>
      <c r="N29" s="214"/>
      <c r="O29" s="215"/>
      <c r="P29" s="214"/>
      <c r="Q29" s="214"/>
      <c r="R29" s="214"/>
      <c r="S29" s="214"/>
      <c r="T29" s="216"/>
      <c r="U29" t="s">
        <v>461</v>
      </c>
    </row>
    <row r="30" ht="15.6" customHeight="1">
      <c r="A30" s="217"/>
      <c r="B30" s="256" t="s">
        <v>486</v>
      </c>
      <c r="C30" s="257"/>
      <c r="D30" s="258"/>
      <c r="E30" s="256" t="s">
        <v>487</v>
      </c>
      <c r="F30" s="258"/>
      <c r="G30" s="256" t="s">
        <v>488</v>
      </c>
      <c r="H30" s="258"/>
      <c r="I30" s="256" t="s">
        <v>489</v>
      </c>
      <c r="J30" s="258"/>
      <c r="K30" s="254"/>
      <c r="L30" s="254"/>
      <c r="M30" s="254"/>
      <c r="N30" s="225"/>
      <c r="O30" s="255"/>
      <c r="P30" s="225"/>
      <c r="Q30" s="225"/>
      <c r="R30" s="225"/>
      <c r="S30" s="225"/>
      <c r="T30" s="226"/>
      <c r="U30" t="s">
        <v>461</v>
      </c>
    </row>
    <row r="31" ht="15.6" customHeight="1">
      <c r="A31" s="217"/>
      <c r="B31" s="259" t="s">
        <v>490</v>
      </c>
      <c r="C31" s="260"/>
      <c r="D31" s="261"/>
      <c r="E31" s="259"/>
      <c r="F31" s="229">
        <v>30</v>
      </c>
      <c r="G31" s="259"/>
      <c r="H31" s="229">
        <v>22</v>
      </c>
      <c r="I31" s="259"/>
      <c r="J31" s="229">
        <f>H31*F31</f>
        <v>660</v>
      </c>
      <c r="K31" s="254"/>
      <c r="L31" s="254"/>
      <c r="M31" s="254"/>
      <c r="N31" s="225"/>
      <c r="O31" s="255"/>
      <c r="P31" s="225"/>
      <c r="Q31" s="225"/>
      <c r="R31" s="225"/>
      <c r="S31" s="225"/>
      <c r="T31" s="226"/>
      <c r="U31" t="s">
        <v>461</v>
      </c>
    </row>
    <row r="32" ht="15.6" customHeight="1">
      <c r="A32" s="217"/>
      <c r="B32" s="239" t="s">
        <v>485</v>
      </c>
      <c r="C32" s="240"/>
      <c r="D32" s="240"/>
      <c r="E32" s="240"/>
      <c r="F32" s="240"/>
      <c r="G32" s="240"/>
      <c r="H32" s="241"/>
      <c r="I32" s="262">
        <f>J31</f>
        <v>660</v>
      </c>
      <c r="J32" s="263"/>
      <c r="K32" s="254"/>
      <c r="L32" s="254"/>
      <c r="M32" s="254"/>
      <c r="N32" s="225"/>
      <c r="O32" s="255"/>
      <c r="P32" s="225"/>
      <c r="Q32" s="225"/>
      <c r="R32" s="225"/>
      <c r="S32" s="225"/>
      <c r="T32" s="226"/>
      <c r="U32" t="s">
        <v>461</v>
      </c>
    </row>
    <row r="33" ht="15.6" customHeight="1">
      <c r="A33" s="217"/>
      <c r="B33" s="254"/>
      <c r="C33" s="254"/>
      <c r="D33" s="254"/>
      <c r="E33" s="254"/>
      <c r="F33" s="254"/>
      <c r="G33" s="254"/>
      <c r="H33" s="254"/>
      <c r="I33" s="254"/>
      <c r="J33" s="254"/>
      <c r="K33" s="254"/>
      <c r="L33" s="254"/>
      <c r="M33" s="254"/>
      <c r="N33" s="225"/>
      <c r="O33" s="255"/>
      <c r="P33" s="225"/>
      <c r="Q33" s="225"/>
      <c r="R33" s="225"/>
      <c r="S33" s="225"/>
      <c r="T33" s="226"/>
      <c r="U33" t="s">
        <v>461</v>
      </c>
    </row>
    <row r="34" ht="37.5" customHeight="1">
      <c r="A34" s="264" t="s">
        <v>211</v>
      </c>
      <c r="B34" s="265" t="s">
        <v>212</v>
      </c>
      <c r="C34" s="265"/>
      <c r="D34" s="265"/>
      <c r="E34" s="265"/>
      <c r="F34" s="265"/>
      <c r="G34" s="265"/>
      <c r="H34" s="265"/>
      <c r="I34" s="265"/>
      <c r="J34" s="265"/>
      <c r="K34" s="265"/>
      <c r="L34" s="265"/>
      <c r="M34" s="266"/>
      <c r="N34" s="267" t="s">
        <v>85</v>
      </c>
      <c r="O34" s="268">
        <f>O38</f>
        <v>128.69999999999999</v>
      </c>
      <c r="P34" s="267">
        <f>VLOOKUP($A34,'BM - 001'!$A$8:$O$115,5,FALSE)</f>
        <v>0</v>
      </c>
      <c r="Q34" s="267">
        <f>VLOOKUP($A34,'BM - 001'!$A$8:$O$115,7,FALSE)</f>
        <v>128.69999999999999</v>
      </c>
      <c r="R34" s="267">
        <f>VLOOKUP($A34,'BM - 001'!$A$8:$O$59,4,FALSE)-P34</f>
        <v>128.69999999999999</v>
      </c>
      <c r="S34" s="267">
        <f t="shared" si="216"/>
        <v>0</v>
      </c>
      <c r="T34" s="269">
        <f t="shared" si="217"/>
        <v>128.69999999999999</v>
      </c>
      <c r="U34" t="s">
        <v>461</v>
      </c>
    </row>
    <row r="35" ht="15.6" customHeight="1">
      <c r="A35" s="212"/>
      <c r="B35" s="213"/>
      <c r="C35" s="213"/>
      <c r="D35" s="213"/>
      <c r="E35" s="213"/>
      <c r="F35" s="213"/>
      <c r="G35" s="213"/>
      <c r="H35" s="213"/>
      <c r="I35" s="213"/>
      <c r="J35" s="213"/>
      <c r="K35" s="213"/>
      <c r="L35" s="213"/>
      <c r="M35" s="213"/>
      <c r="N35" s="214"/>
      <c r="O35" s="215"/>
      <c r="P35" s="214"/>
      <c r="Q35" s="214"/>
      <c r="R35" s="214"/>
      <c r="S35" s="214"/>
      <c r="T35" s="216"/>
      <c r="U35" t="s">
        <v>461</v>
      </c>
    </row>
    <row r="36" ht="15.6" customHeight="1">
      <c r="A36" s="217"/>
      <c r="B36" s="256" t="s">
        <v>486</v>
      </c>
      <c r="C36" s="257"/>
      <c r="D36" s="258"/>
      <c r="E36" s="256" t="s">
        <v>487</v>
      </c>
      <c r="F36" s="258"/>
      <c r="G36" s="256" t="s">
        <v>488</v>
      </c>
      <c r="H36" s="258"/>
      <c r="I36" s="256" t="s">
        <v>491</v>
      </c>
      <c r="J36" s="258"/>
      <c r="K36" s="256" t="s">
        <v>492</v>
      </c>
      <c r="L36" s="258"/>
      <c r="M36" s="256" t="s">
        <v>493</v>
      </c>
      <c r="N36" s="258"/>
      <c r="O36" s="256" t="s">
        <v>494</v>
      </c>
      <c r="P36" s="258"/>
      <c r="Q36" s="225"/>
      <c r="R36" s="225"/>
      <c r="S36" s="225"/>
      <c r="T36" s="226"/>
      <c r="U36" t="s">
        <v>461</v>
      </c>
    </row>
    <row r="37" ht="15.6" customHeight="1">
      <c r="A37" s="217"/>
      <c r="B37" s="259" t="s">
        <v>490</v>
      </c>
      <c r="C37" s="260"/>
      <c r="D37" s="261"/>
      <c r="E37" s="259"/>
      <c r="F37" s="229">
        <v>30</v>
      </c>
      <c r="G37" s="259"/>
      <c r="H37" s="229">
        <v>22</v>
      </c>
      <c r="I37" s="259"/>
      <c r="J37" s="229">
        <v>0.104</v>
      </c>
      <c r="K37" s="259"/>
      <c r="L37" s="229">
        <v>1.5</v>
      </c>
      <c r="M37" s="259"/>
      <c r="N37" s="229">
        <v>1.25</v>
      </c>
      <c r="O37" s="259"/>
      <c r="P37" s="229">
        <f>N37*L37*J37*H37*F37</f>
        <v>128.69999999999999</v>
      </c>
      <c r="Q37" s="225"/>
      <c r="R37" s="225"/>
      <c r="S37" s="225"/>
      <c r="T37" s="226"/>
      <c r="U37" t="s">
        <v>461</v>
      </c>
    </row>
    <row r="38" ht="15.6" customHeight="1">
      <c r="A38" s="217"/>
      <c r="B38" s="239" t="s">
        <v>485</v>
      </c>
      <c r="C38" s="240"/>
      <c r="D38" s="240"/>
      <c r="E38" s="240"/>
      <c r="F38" s="240"/>
      <c r="G38" s="240"/>
      <c r="H38" s="240"/>
      <c r="I38" s="240"/>
      <c r="J38" s="240"/>
      <c r="K38" s="240"/>
      <c r="L38" s="240"/>
      <c r="M38" s="240"/>
      <c r="N38" s="241"/>
      <c r="O38" s="262">
        <f>P37</f>
        <v>128.69999999999999</v>
      </c>
      <c r="P38" s="263"/>
      <c r="Q38" s="225"/>
      <c r="R38" s="225"/>
      <c r="S38" s="225"/>
      <c r="T38" s="226"/>
      <c r="U38" t="s">
        <v>461</v>
      </c>
    </row>
    <row r="39" ht="15.6" customHeight="1">
      <c r="A39" s="243"/>
      <c r="B39" s="244"/>
      <c r="C39" s="244"/>
      <c r="D39" s="244"/>
      <c r="E39" s="244"/>
      <c r="F39" s="244"/>
      <c r="G39" s="244"/>
      <c r="H39" s="244"/>
      <c r="I39" s="244"/>
      <c r="J39" s="244"/>
      <c r="K39" s="244"/>
      <c r="L39" s="244"/>
      <c r="M39" s="244"/>
      <c r="N39" s="245"/>
      <c r="O39" s="246"/>
      <c r="P39" s="245"/>
      <c r="Q39" s="245"/>
      <c r="R39" s="245"/>
      <c r="S39" s="245"/>
      <c r="T39" s="247"/>
      <c r="U39" t="s">
        <v>461</v>
      </c>
    </row>
    <row r="40" ht="15.6" customHeight="1">
      <c r="A40" s="248" t="s">
        <v>213</v>
      </c>
      <c r="B40" s="249" t="s">
        <v>214</v>
      </c>
      <c r="C40" s="249"/>
      <c r="D40" s="249"/>
      <c r="E40" s="249"/>
      <c r="F40" s="249"/>
      <c r="G40" s="249"/>
      <c r="H40" s="249"/>
      <c r="I40" s="249"/>
      <c r="J40" s="249"/>
      <c r="K40" s="249"/>
      <c r="L40" s="249"/>
      <c r="M40" s="250"/>
      <c r="N40" s="251" t="s">
        <v>215</v>
      </c>
      <c r="O40" s="252">
        <f>I44</f>
        <v>1930.4999999999998</v>
      </c>
      <c r="P40" s="251">
        <f>VLOOKUP($A40,'BM - 001'!$A$8:$O$115,5,FALSE)</f>
        <v>0</v>
      </c>
      <c r="Q40" s="251">
        <f>VLOOKUP($A40,'BM - 001'!$A$8:$O$115,7,FALSE)</f>
        <v>1544.4000000000001</v>
      </c>
      <c r="R40" s="251">
        <f>VLOOKUP($A40,'BM - 001'!$A$8:$O$59,4,FALSE)-P40</f>
        <v>1544.4000000000001</v>
      </c>
      <c r="S40" s="251">
        <f t="shared" si="216"/>
        <v>386.09999999999968</v>
      </c>
      <c r="T40" s="253">
        <f t="shared" si="217"/>
        <v>1544.4000000000001</v>
      </c>
      <c r="U40" t="s">
        <v>461</v>
      </c>
    </row>
    <row r="41" ht="15.6" customHeight="1">
      <c r="A41" s="212"/>
      <c r="B41" s="213"/>
      <c r="C41" s="213"/>
      <c r="D41" s="213"/>
      <c r="E41" s="213"/>
      <c r="F41" s="213"/>
      <c r="G41" s="213"/>
      <c r="H41" s="213"/>
      <c r="I41" s="213"/>
      <c r="J41" s="213"/>
      <c r="K41" s="213"/>
      <c r="L41" s="213"/>
      <c r="M41" s="213"/>
      <c r="N41" s="214"/>
      <c r="O41" s="215"/>
      <c r="P41" s="214"/>
      <c r="Q41" s="214"/>
      <c r="R41" s="214"/>
      <c r="S41" s="214"/>
      <c r="T41" s="216"/>
      <c r="U41" t="s">
        <v>461</v>
      </c>
    </row>
    <row r="42" ht="15.6" customHeight="1">
      <c r="A42" s="217"/>
      <c r="B42" s="256" t="s">
        <v>486</v>
      </c>
      <c r="C42" s="257"/>
      <c r="D42" s="258"/>
      <c r="E42" s="256" t="s">
        <v>495</v>
      </c>
      <c r="F42" s="258"/>
      <c r="G42" s="256" t="s">
        <v>496</v>
      </c>
      <c r="H42" s="258"/>
      <c r="I42" s="256" t="s">
        <v>489</v>
      </c>
      <c r="J42" s="258"/>
      <c r="K42" s="254"/>
      <c r="L42" s="254"/>
      <c r="M42" s="254"/>
      <c r="N42" s="225"/>
      <c r="O42" s="255"/>
      <c r="P42" s="225"/>
      <c r="Q42" s="225"/>
      <c r="R42" s="225"/>
      <c r="S42" s="225"/>
      <c r="T42" s="226"/>
      <c r="U42" t="s">
        <v>461</v>
      </c>
    </row>
    <row r="43" ht="15.6" customHeight="1">
      <c r="A43" s="217"/>
      <c r="B43" s="259" t="s">
        <v>490</v>
      </c>
      <c r="C43" s="260"/>
      <c r="D43" s="261"/>
      <c r="E43" s="259"/>
      <c r="F43" s="229">
        <f>O38</f>
        <v>128.69999999999999</v>
      </c>
      <c r="G43" s="259"/>
      <c r="H43" s="229">
        <v>15</v>
      </c>
      <c r="I43" s="259"/>
      <c r="J43" s="229">
        <f>H43*F43</f>
        <v>1930.4999999999998</v>
      </c>
      <c r="K43" s="254"/>
      <c r="L43" s="254"/>
      <c r="M43" s="254"/>
      <c r="N43" s="225"/>
      <c r="O43" s="255"/>
      <c r="P43" s="225"/>
      <c r="Q43" s="225"/>
      <c r="R43" s="225"/>
      <c r="S43" s="225"/>
      <c r="T43" s="226"/>
      <c r="U43" t="s">
        <v>461</v>
      </c>
    </row>
    <row r="44" ht="15.6" customHeight="1">
      <c r="A44" s="217"/>
      <c r="B44" s="239" t="s">
        <v>485</v>
      </c>
      <c r="C44" s="240"/>
      <c r="D44" s="240"/>
      <c r="E44" s="240"/>
      <c r="F44" s="240"/>
      <c r="G44" s="240"/>
      <c r="H44" s="241"/>
      <c r="I44" s="262">
        <f>J43</f>
        <v>1930.4999999999998</v>
      </c>
      <c r="J44" s="263"/>
      <c r="K44" s="254"/>
      <c r="L44" s="254"/>
      <c r="M44" s="254"/>
      <c r="N44" s="225"/>
      <c r="O44" s="255"/>
      <c r="P44" s="225"/>
      <c r="Q44" s="225"/>
      <c r="R44" s="225"/>
      <c r="S44" s="225"/>
      <c r="T44" s="226"/>
      <c r="U44" t="s">
        <v>461</v>
      </c>
    </row>
    <row r="45" ht="15.6" customHeight="1">
      <c r="A45" s="243"/>
      <c r="B45" s="244"/>
      <c r="C45" s="244"/>
      <c r="D45" s="244"/>
      <c r="E45" s="244"/>
      <c r="F45" s="244"/>
      <c r="G45" s="244"/>
      <c r="H45" s="244"/>
      <c r="I45" s="244"/>
      <c r="J45" s="244"/>
      <c r="K45" s="244"/>
      <c r="L45" s="244"/>
      <c r="M45" s="244"/>
      <c r="N45" s="245"/>
      <c r="O45" s="246"/>
      <c r="P45" s="245"/>
      <c r="Q45" s="245"/>
      <c r="R45" s="245"/>
      <c r="S45" s="245"/>
      <c r="T45" s="247"/>
      <c r="U45" t="s">
        <v>461</v>
      </c>
    </row>
    <row r="46" ht="15.6" customHeight="1">
      <c r="A46" s="248" t="s">
        <v>216</v>
      </c>
      <c r="B46" s="249" t="s">
        <v>217</v>
      </c>
      <c r="C46" s="249"/>
      <c r="D46" s="249"/>
      <c r="E46" s="249"/>
      <c r="F46" s="249"/>
      <c r="G46" s="249"/>
      <c r="H46" s="249"/>
      <c r="I46" s="249"/>
      <c r="J46" s="249"/>
      <c r="K46" s="249"/>
      <c r="L46" s="249"/>
      <c r="M46" s="250"/>
      <c r="N46" s="251" t="s">
        <v>85</v>
      </c>
      <c r="O46" s="252">
        <f>I50</f>
        <v>160.875</v>
      </c>
      <c r="P46" s="251">
        <f>VLOOKUP($A46,'BM - 001'!$A$8:$O$115,5,FALSE)</f>
        <v>0</v>
      </c>
      <c r="Q46" s="251">
        <f>VLOOKUP($A46,'BM - 001'!$A$8:$O$115,7,FALSE)</f>
        <v>158.33000000000001</v>
      </c>
      <c r="R46" s="251">
        <f>VLOOKUP($A46,'BM - 001'!$A$8:$O$59,4,FALSE)-P46</f>
        <v>158.33000000000001</v>
      </c>
      <c r="S46" s="251">
        <f t="shared" si="216"/>
        <v>2.5449999999999875</v>
      </c>
      <c r="T46" s="253">
        <f t="shared" si="217"/>
        <v>158.33000000000001</v>
      </c>
      <c r="U46" t="s">
        <v>461</v>
      </c>
    </row>
    <row r="47" ht="15.6" customHeight="1">
      <c r="A47" s="212"/>
      <c r="B47" s="213"/>
      <c r="C47" s="213"/>
      <c r="D47" s="213"/>
      <c r="E47" s="213"/>
      <c r="F47" s="213"/>
      <c r="G47" s="213"/>
      <c r="H47" s="213"/>
      <c r="I47" s="213"/>
      <c r="J47" s="213"/>
      <c r="K47" s="213"/>
      <c r="L47" s="213"/>
      <c r="M47" s="213"/>
      <c r="N47" s="214"/>
      <c r="O47" s="215"/>
      <c r="P47" s="214"/>
      <c r="Q47" s="214"/>
      <c r="R47" s="214"/>
      <c r="S47" s="214"/>
      <c r="T47" s="216"/>
      <c r="U47" t="s">
        <v>461</v>
      </c>
    </row>
    <row r="48">
      <c r="A48" s="217"/>
      <c r="B48" s="256" t="s">
        <v>486</v>
      </c>
      <c r="C48" s="257"/>
      <c r="D48" s="258"/>
      <c r="E48" s="256" t="s">
        <v>495</v>
      </c>
      <c r="F48" s="258"/>
      <c r="G48" s="256" t="s">
        <v>493</v>
      </c>
      <c r="H48" s="258"/>
      <c r="I48" s="256" t="s">
        <v>489</v>
      </c>
      <c r="J48" s="258"/>
      <c r="K48" s="254"/>
      <c r="L48" s="254"/>
      <c r="M48" s="254"/>
      <c r="N48" s="225"/>
      <c r="O48" s="255"/>
      <c r="P48" s="225"/>
      <c r="Q48" s="225"/>
      <c r="R48" s="225"/>
      <c r="S48" s="225"/>
      <c r="T48" s="226"/>
      <c r="U48" t="s">
        <v>461</v>
      </c>
    </row>
    <row r="49">
      <c r="A49" s="217"/>
      <c r="B49" s="259" t="s">
        <v>490</v>
      </c>
      <c r="C49" s="260"/>
      <c r="D49" s="261"/>
      <c r="E49" s="259"/>
      <c r="F49" s="229">
        <f>P37</f>
        <v>128.69999999999999</v>
      </c>
      <c r="G49" s="259"/>
      <c r="H49" s="229">
        <v>1.25</v>
      </c>
      <c r="I49" s="259"/>
      <c r="J49" s="229">
        <f>H49*F49</f>
        <v>160.875</v>
      </c>
      <c r="K49" s="254"/>
      <c r="L49" s="254"/>
      <c r="M49" s="254"/>
      <c r="N49" s="225"/>
      <c r="O49" s="255"/>
      <c r="P49" s="225"/>
      <c r="Q49" s="225"/>
      <c r="R49" s="225"/>
      <c r="S49" s="225"/>
      <c r="T49" s="226"/>
      <c r="U49" t="s">
        <v>461</v>
      </c>
    </row>
    <row r="50">
      <c r="A50" s="217"/>
      <c r="B50" s="239" t="s">
        <v>485</v>
      </c>
      <c r="C50" s="240"/>
      <c r="D50" s="240"/>
      <c r="E50" s="240"/>
      <c r="F50" s="240"/>
      <c r="G50" s="240"/>
      <c r="H50" s="241"/>
      <c r="I50" s="262">
        <f>J49</f>
        <v>160.875</v>
      </c>
      <c r="J50" s="263"/>
      <c r="K50" s="254"/>
      <c r="L50" s="254"/>
      <c r="M50" s="254"/>
      <c r="N50" s="225"/>
      <c r="O50" s="255"/>
      <c r="P50" s="225"/>
      <c r="Q50" s="225"/>
      <c r="R50" s="225"/>
      <c r="S50" s="225"/>
      <c r="T50" s="226"/>
      <c r="U50" t="s">
        <v>461</v>
      </c>
    </row>
    <row r="51" ht="15.6" customHeight="1">
      <c r="A51" s="243"/>
      <c r="B51" s="244"/>
      <c r="C51" s="244"/>
      <c r="D51" s="244"/>
      <c r="E51" s="244"/>
      <c r="F51" s="244"/>
      <c r="G51" s="244"/>
      <c r="H51" s="244"/>
      <c r="I51" s="244"/>
      <c r="J51" s="244"/>
      <c r="K51" s="244"/>
      <c r="L51" s="244"/>
      <c r="M51" s="244"/>
      <c r="N51" s="245"/>
      <c r="O51" s="246"/>
      <c r="P51" s="245"/>
      <c r="Q51" s="245"/>
      <c r="R51" s="245"/>
      <c r="S51" s="245"/>
      <c r="T51" s="247"/>
      <c r="U51" t="s">
        <v>461</v>
      </c>
    </row>
    <row r="52" ht="15.6" customHeight="1">
      <c r="A52" s="248" t="s">
        <v>218</v>
      </c>
      <c r="B52" s="249" t="s">
        <v>219</v>
      </c>
      <c r="C52" s="249"/>
      <c r="D52" s="249"/>
      <c r="E52" s="249"/>
      <c r="F52" s="249"/>
      <c r="G52" s="249"/>
      <c r="H52" s="249"/>
      <c r="I52" s="249"/>
      <c r="J52" s="249"/>
      <c r="K52" s="249"/>
      <c r="L52" s="249"/>
      <c r="M52" s="250"/>
      <c r="N52" s="251" t="s">
        <v>210</v>
      </c>
      <c r="O52" s="252">
        <f>I56</f>
        <v>600</v>
      </c>
      <c r="P52" s="251">
        <f>VLOOKUP($A52,'BM - 001'!$A$8:$O$115,5,FALSE)</f>
        <v>0</v>
      </c>
      <c r="Q52" s="251">
        <f>VLOOKUP($A52,'BM - 001'!$A$8:$O$115,7,FALSE)</f>
        <v>600</v>
      </c>
      <c r="R52" s="251">
        <f>VLOOKUP($A52,'BM - 001'!$A$8:$O$59,4,FALSE)-P52</f>
        <v>600</v>
      </c>
      <c r="S52" s="251">
        <f t="shared" si="216"/>
        <v>0</v>
      </c>
      <c r="T52" s="253">
        <f t="shared" si="217"/>
        <v>600</v>
      </c>
      <c r="U52" t="s">
        <v>461</v>
      </c>
    </row>
    <row r="53" ht="15.6" customHeight="1">
      <c r="A53" s="212"/>
      <c r="B53" s="213"/>
      <c r="C53" s="213"/>
      <c r="D53" s="213"/>
      <c r="E53" s="213"/>
      <c r="F53" s="213"/>
      <c r="G53" s="213"/>
      <c r="H53" s="213"/>
      <c r="I53" s="213"/>
      <c r="J53" s="213"/>
      <c r="K53" s="213"/>
      <c r="L53" s="213"/>
      <c r="M53" s="213"/>
      <c r="N53" s="214"/>
      <c r="O53" s="215"/>
      <c r="P53" s="214"/>
      <c r="Q53" s="214"/>
      <c r="R53" s="214"/>
      <c r="S53" s="214"/>
      <c r="T53" s="216"/>
      <c r="U53" t="s">
        <v>461</v>
      </c>
    </row>
    <row r="54" ht="15.6" customHeight="1">
      <c r="A54" s="217"/>
      <c r="B54" s="256" t="s">
        <v>486</v>
      </c>
      <c r="C54" s="257"/>
      <c r="D54" s="258"/>
      <c r="E54" s="256" t="s">
        <v>487</v>
      </c>
      <c r="F54" s="258"/>
      <c r="G54" s="256" t="s">
        <v>488</v>
      </c>
      <c r="H54" s="258"/>
      <c r="I54" s="256" t="s">
        <v>489</v>
      </c>
      <c r="J54" s="258"/>
      <c r="K54" s="254"/>
      <c r="L54" s="254"/>
      <c r="M54" s="254"/>
      <c r="N54" s="225"/>
      <c r="O54" s="255"/>
      <c r="P54" s="225"/>
      <c r="Q54" s="225"/>
      <c r="R54" s="225"/>
      <c r="S54" s="225"/>
      <c r="T54" s="226"/>
      <c r="U54" t="s">
        <v>461</v>
      </c>
    </row>
    <row r="55" ht="15.6" customHeight="1">
      <c r="A55" s="217"/>
      <c r="B55" s="259" t="s">
        <v>490</v>
      </c>
      <c r="C55" s="260"/>
      <c r="D55" s="261"/>
      <c r="E55" s="259"/>
      <c r="F55" s="229">
        <v>30</v>
      </c>
      <c r="G55" s="259"/>
      <c r="H55" s="229">
        <v>20</v>
      </c>
      <c r="I55" s="259"/>
      <c r="J55" s="229">
        <f>H55*F55</f>
        <v>600</v>
      </c>
      <c r="K55" s="254"/>
      <c r="L55" s="254"/>
      <c r="M55" s="254"/>
      <c r="N55" s="225"/>
      <c r="O55" s="255"/>
      <c r="P55" s="225"/>
      <c r="Q55" s="225"/>
      <c r="R55" s="225"/>
      <c r="S55" s="225"/>
      <c r="T55" s="226"/>
      <c r="U55" t="s">
        <v>461</v>
      </c>
    </row>
    <row r="56" ht="15.6" customHeight="1">
      <c r="A56" s="217"/>
      <c r="B56" s="239" t="s">
        <v>485</v>
      </c>
      <c r="C56" s="240"/>
      <c r="D56" s="240"/>
      <c r="E56" s="240"/>
      <c r="F56" s="240"/>
      <c r="G56" s="240"/>
      <c r="H56" s="241"/>
      <c r="I56" s="262">
        <f>J55</f>
        <v>600</v>
      </c>
      <c r="J56" s="263"/>
      <c r="K56" s="254"/>
      <c r="L56" s="254"/>
      <c r="M56" s="254"/>
      <c r="N56" s="225"/>
      <c r="O56" s="255"/>
      <c r="P56" s="225"/>
      <c r="Q56" s="225"/>
      <c r="R56" s="225"/>
      <c r="S56" s="225"/>
      <c r="T56" s="226"/>
      <c r="U56" t="s">
        <v>461</v>
      </c>
    </row>
    <row r="57" ht="15.6" customHeight="1">
      <c r="A57" s="243"/>
      <c r="B57" s="244"/>
      <c r="C57" s="244"/>
      <c r="D57" s="244"/>
      <c r="E57" s="244"/>
      <c r="F57" s="244"/>
      <c r="G57" s="244"/>
      <c r="H57" s="244"/>
      <c r="I57" s="244"/>
      <c r="J57" s="244"/>
      <c r="K57" s="244"/>
      <c r="L57" s="244"/>
      <c r="M57" s="244"/>
      <c r="N57" s="245"/>
      <c r="O57" s="246"/>
      <c r="P57" s="245"/>
      <c r="Q57" s="245"/>
      <c r="R57" s="245"/>
      <c r="S57" s="245"/>
      <c r="T57" s="247"/>
      <c r="U57" t="s">
        <v>461</v>
      </c>
    </row>
    <row r="58" ht="18.75" customHeight="1">
      <c r="A58" s="248" t="s">
        <v>220</v>
      </c>
      <c r="B58" s="249" t="s">
        <v>221</v>
      </c>
      <c r="C58" s="249"/>
      <c r="D58" s="249"/>
      <c r="E58" s="249"/>
      <c r="F58" s="249"/>
      <c r="G58" s="249"/>
      <c r="H58" s="249"/>
      <c r="I58" s="249"/>
      <c r="J58" s="249"/>
      <c r="K58" s="249"/>
      <c r="L58" s="249"/>
      <c r="M58" s="250"/>
      <c r="N58" s="251" t="s">
        <v>109</v>
      </c>
      <c r="O58" s="252">
        <f>K62</f>
        <v>36.600000000000001</v>
      </c>
      <c r="P58" s="251">
        <f>VLOOKUP($A58,'BM - 001'!$A$8:$O$115,5,FALSE)</f>
        <v>0</v>
      </c>
      <c r="Q58" s="251">
        <f>VLOOKUP($A58,'BM - 001'!$A$8:$O$115,7,FALSE)</f>
        <v>36.18</v>
      </c>
      <c r="R58" s="251">
        <f>VLOOKUP($A58,'BM - 001'!$A$8:$O$59,4,FALSE)-P58</f>
        <v>36.18</v>
      </c>
      <c r="S58" s="251">
        <f t="shared" si="216"/>
        <v>0.42000000000000171</v>
      </c>
      <c r="T58" s="253">
        <f t="shared" si="217"/>
        <v>36.18</v>
      </c>
      <c r="U58" t="s">
        <v>461</v>
      </c>
    </row>
    <row r="59" ht="16.5">
      <c r="A59" s="212"/>
      <c r="B59" s="213"/>
      <c r="C59" s="213"/>
      <c r="D59" s="213"/>
      <c r="E59" s="213"/>
      <c r="F59" s="213"/>
      <c r="G59" s="213"/>
      <c r="H59" s="213"/>
      <c r="I59" s="213"/>
      <c r="J59" s="213"/>
      <c r="K59" s="213"/>
      <c r="L59" s="213"/>
      <c r="M59" s="213"/>
      <c r="N59" s="214"/>
      <c r="O59" s="215"/>
      <c r="P59" s="214"/>
      <c r="Q59" s="214"/>
      <c r="R59" s="214"/>
      <c r="S59" s="214"/>
      <c r="T59" s="216"/>
      <c r="U59" t="s">
        <v>461</v>
      </c>
    </row>
    <row r="60" ht="15.6" customHeight="1">
      <c r="A60" s="217"/>
      <c r="B60" s="256" t="s">
        <v>486</v>
      </c>
      <c r="C60" s="257"/>
      <c r="D60" s="258"/>
      <c r="E60" s="256" t="s">
        <v>487</v>
      </c>
      <c r="F60" s="258"/>
      <c r="G60" s="256" t="s">
        <v>488</v>
      </c>
      <c r="H60" s="258"/>
      <c r="I60" s="256" t="s">
        <v>491</v>
      </c>
      <c r="J60" s="258"/>
      <c r="K60" s="256" t="s">
        <v>497</v>
      </c>
      <c r="L60" s="258"/>
      <c r="M60" s="254"/>
      <c r="N60" s="225"/>
      <c r="O60" s="255"/>
      <c r="P60" s="225"/>
      <c r="Q60" s="225"/>
      <c r="R60" s="225"/>
      <c r="S60" s="225"/>
      <c r="T60" s="226"/>
      <c r="U60" t="s">
        <v>461</v>
      </c>
    </row>
    <row r="61" ht="15.6" customHeight="1">
      <c r="A61" s="217"/>
      <c r="B61" s="259" t="s">
        <v>490</v>
      </c>
      <c r="C61" s="260"/>
      <c r="D61" s="261"/>
      <c r="E61" s="259"/>
      <c r="F61" s="229">
        <v>30</v>
      </c>
      <c r="G61" s="259"/>
      <c r="H61" s="229">
        <v>20</v>
      </c>
      <c r="I61" s="259"/>
      <c r="J61" s="229">
        <v>6.0999999999999999e-002</v>
      </c>
      <c r="K61" s="259"/>
      <c r="L61" s="229">
        <f>J61*H61*F61</f>
        <v>36.600000000000001</v>
      </c>
      <c r="M61" s="254"/>
      <c r="N61" s="225"/>
      <c r="O61" s="255"/>
      <c r="P61" s="225"/>
      <c r="Q61" s="225"/>
      <c r="R61" s="225"/>
      <c r="S61" s="225"/>
      <c r="T61" s="226"/>
      <c r="U61" t="s">
        <v>461</v>
      </c>
    </row>
    <row r="62" ht="15.6" customHeight="1">
      <c r="A62" s="217"/>
      <c r="B62" s="239" t="s">
        <v>485</v>
      </c>
      <c r="C62" s="240"/>
      <c r="D62" s="240"/>
      <c r="E62" s="240"/>
      <c r="F62" s="240"/>
      <c r="G62" s="240"/>
      <c r="H62" s="240"/>
      <c r="I62" s="240"/>
      <c r="J62" s="241"/>
      <c r="K62" s="262">
        <f>L61</f>
        <v>36.600000000000001</v>
      </c>
      <c r="L62" s="263"/>
      <c r="M62" s="254"/>
      <c r="N62" s="225"/>
      <c r="O62" s="255"/>
      <c r="P62" s="225"/>
      <c r="Q62" s="225"/>
      <c r="R62" s="225"/>
      <c r="S62" s="225"/>
      <c r="T62" s="226"/>
      <c r="U62" t="s">
        <v>461</v>
      </c>
    </row>
    <row r="63" ht="15.6" customHeight="1">
      <c r="A63" s="217"/>
      <c r="B63" s="254"/>
      <c r="C63" s="254"/>
      <c r="D63" s="254"/>
      <c r="E63" s="254"/>
      <c r="F63" s="254"/>
      <c r="G63" s="254"/>
      <c r="H63" s="254"/>
      <c r="I63" s="254"/>
      <c r="J63" s="254"/>
      <c r="K63" s="254"/>
      <c r="L63" s="254"/>
      <c r="M63" s="254"/>
      <c r="N63" s="225"/>
      <c r="O63" s="255"/>
      <c r="P63" s="225"/>
      <c r="Q63" s="225"/>
      <c r="R63" s="225"/>
      <c r="S63" s="225"/>
      <c r="T63" s="226"/>
      <c r="U63" t="s">
        <v>461</v>
      </c>
    </row>
    <row r="64" ht="15.6" customHeight="1">
      <c r="A64" s="264" t="s">
        <v>222</v>
      </c>
      <c r="B64" s="265" t="s">
        <v>214</v>
      </c>
      <c r="C64" s="265"/>
      <c r="D64" s="265"/>
      <c r="E64" s="265"/>
      <c r="F64" s="265"/>
      <c r="G64" s="265"/>
      <c r="H64" s="265"/>
      <c r="I64" s="265"/>
      <c r="J64" s="265"/>
      <c r="K64" s="265"/>
      <c r="L64" s="265"/>
      <c r="M64" s="266"/>
      <c r="N64" s="267" t="s">
        <v>215</v>
      </c>
      <c r="O64" s="268">
        <f>K68</f>
        <v>585.78300000000002</v>
      </c>
      <c r="P64" s="267">
        <f>VLOOKUP($A64,'BM - 001'!$A$8:$O$115,5,FALSE)</f>
        <v>0</v>
      </c>
      <c r="Q64" s="267">
        <f>VLOOKUP($A64,'BM - 001'!$A$8:$O$115,7,FALSE)</f>
        <v>585.77999999999997</v>
      </c>
      <c r="R64" s="267">
        <f>VLOOKUP($A64,'BM - 001'!$A$8:$O$59,4,FALSE)-P64</f>
        <v>586.13</v>
      </c>
      <c r="S64" s="267">
        <f t="shared" si="216"/>
        <v>0</v>
      </c>
      <c r="T64" s="269">
        <f t="shared" si="217"/>
        <v>585.77999999999997</v>
      </c>
      <c r="U64" t="s">
        <v>461</v>
      </c>
    </row>
    <row r="65" ht="15.6" customHeight="1">
      <c r="A65" s="212"/>
      <c r="B65" s="213"/>
      <c r="C65" s="213"/>
      <c r="D65" s="213"/>
      <c r="E65" s="213"/>
      <c r="F65" s="213"/>
      <c r="G65" s="213"/>
      <c r="H65" s="213"/>
      <c r="I65" s="213"/>
      <c r="J65" s="213"/>
      <c r="K65" s="213"/>
      <c r="L65" s="213"/>
      <c r="M65" s="213"/>
      <c r="N65" s="214"/>
      <c r="O65" s="215"/>
      <c r="P65" s="214"/>
      <c r="Q65" s="214"/>
      <c r="R65" s="214"/>
      <c r="S65" s="214"/>
      <c r="T65" s="216"/>
      <c r="U65" t="s">
        <v>461</v>
      </c>
    </row>
    <row r="66" ht="15.6" customHeight="1">
      <c r="A66" s="217"/>
      <c r="B66" s="256" t="s">
        <v>486</v>
      </c>
      <c r="C66" s="257"/>
      <c r="D66" s="258"/>
      <c r="E66" s="256" t="s">
        <v>498</v>
      </c>
      <c r="F66" s="258"/>
      <c r="G66" s="256" t="s">
        <v>493</v>
      </c>
      <c r="H66" s="258"/>
      <c r="I66" s="256" t="s">
        <v>496</v>
      </c>
      <c r="J66" s="258"/>
      <c r="K66" s="256" t="s">
        <v>497</v>
      </c>
      <c r="L66" s="258"/>
      <c r="M66" s="254"/>
      <c r="N66" s="225"/>
      <c r="O66" s="255"/>
      <c r="P66" s="225"/>
      <c r="Q66" s="225"/>
      <c r="R66" s="225"/>
      <c r="S66" s="225"/>
      <c r="T66" s="226"/>
      <c r="U66" t="s">
        <v>461</v>
      </c>
    </row>
    <row r="67" ht="15.6" customHeight="1">
      <c r="A67" s="217"/>
      <c r="B67" s="259" t="s">
        <v>490</v>
      </c>
      <c r="C67" s="260"/>
      <c r="D67" s="261"/>
      <c r="E67" s="259"/>
      <c r="F67" s="229">
        <f>K62</f>
        <v>36.600000000000001</v>
      </c>
      <c r="G67" s="259"/>
      <c r="H67" s="229">
        <v>1.5</v>
      </c>
      <c r="I67" s="259"/>
      <c r="J67" s="229">
        <v>10.67</v>
      </c>
      <c r="K67" s="259"/>
      <c r="L67" s="229">
        <f>J67*H67*F67</f>
        <v>585.78300000000002</v>
      </c>
      <c r="M67" s="254"/>
      <c r="N67" s="225"/>
      <c r="O67" s="255"/>
      <c r="P67" s="225"/>
      <c r="Q67" s="225"/>
      <c r="R67" s="225"/>
      <c r="S67" s="225"/>
      <c r="T67" s="226"/>
      <c r="U67" t="s">
        <v>461</v>
      </c>
    </row>
    <row r="68" ht="15.6" customHeight="1">
      <c r="A68" s="217"/>
      <c r="B68" s="239" t="s">
        <v>485</v>
      </c>
      <c r="C68" s="240"/>
      <c r="D68" s="240"/>
      <c r="E68" s="240"/>
      <c r="F68" s="240"/>
      <c r="G68" s="240"/>
      <c r="H68" s="240"/>
      <c r="I68" s="240"/>
      <c r="J68" s="241"/>
      <c r="K68" s="262">
        <f>L67</f>
        <v>585.78300000000002</v>
      </c>
      <c r="L68" s="263"/>
      <c r="M68" s="254"/>
      <c r="N68" s="225"/>
      <c r="O68" s="255"/>
      <c r="P68" s="225"/>
      <c r="Q68" s="225"/>
      <c r="R68" s="225"/>
      <c r="S68" s="225"/>
      <c r="T68" s="226"/>
      <c r="U68" t="s">
        <v>461</v>
      </c>
    </row>
    <row r="69" ht="15.6" customHeight="1">
      <c r="A69" s="217"/>
      <c r="B69" s="254"/>
      <c r="C69" s="254"/>
      <c r="D69" s="254"/>
      <c r="E69" s="254"/>
      <c r="F69" s="254"/>
      <c r="G69" s="254"/>
      <c r="H69" s="254"/>
      <c r="I69" s="254"/>
      <c r="J69" s="254"/>
      <c r="K69" s="254"/>
      <c r="L69" s="254"/>
      <c r="M69" s="254"/>
      <c r="N69" s="225"/>
      <c r="O69" s="255"/>
      <c r="P69" s="225"/>
      <c r="Q69" s="225"/>
      <c r="R69" s="225"/>
      <c r="S69" s="225"/>
      <c r="T69" s="226"/>
      <c r="U69" t="s">
        <v>461</v>
      </c>
    </row>
    <row r="70" ht="15.6" customHeight="1">
      <c r="A70" s="270" t="s">
        <v>226</v>
      </c>
      <c r="B70" s="204" t="s">
        <v>227</v>
      </c>
      <c r="C70" s="204"/>
      <c r="D70" s="204"/>
      <c r="E70" s="204"/>
      <c r="F70" s="204"/>
      <c r="G70" s="204"/>
      <c r="H70" s="204"/>
      <c r="I70" s="204"/>
      <c r="J70" s="204"/>
      <c r="K70" s="204"/>
      <c r="L70" s="204"/>
      <c r="M70" s="204"/>
      <c r="N70" s="205"/>
      <c r="O70" s="205"/>
      <c r="P70" s="205"/>
      <c r="Q70" s="205"/>
      <c r="R70" s="205"/>
      <c r="S70" s="205"/>
      <c r="T70" s="205"/>
      <c r="U70" t="s">
        <v>461</v>
      </c>
    </row>
    <row r="71" ht="15.6" customHeight="1">
      <c r="A71" s="206" t="s">
        <v>228</v>
      </c>
      <c r="B71" s="207" t="s">
        <v>229</v>
      </c>
      <c r="C71" s="207"/>
      <c r="D71" s="207"/>
      <c r="E71" s="207"/>
      <c r="F71" s="207"/>
      <c r="G71" s="207"/>
      <c r="H71" s="207"/>
      <c r="I71" s="207"/>
      <c r="J71" s="207"/>
      <c r="K71" s="207"/>
      <c r="L71" s="207"/>
      <c r="M71" s="208"/>
      <c r="N71" s="209" t="s">
        <v>230</v>
      </c>
      <c r="O71" s="210">
        <f>K75</f>
        <v>100</v>
      </c>
      <c r="P71" s="209">
        <f>VLOOKUP($A71,'BM - 001'!$A$8:$O$115,5,FALSE)</f>
        <v>0</v>
      </c>
      <c r="Q71" s="209">
        <f>VLOOKUP($A71,'BM - 001'!$A$8:$O$115,7,FALSE)</f>
        <v>100</v>
      </c>
      <c r="R71" s="209">
        <f>VLOOKUP($A71,'BM - 001'!$A$8:$O$59,4,FALSE)-P71</f>
        <v>100</v>
      </c>
      <c r="S71" s="209">
        <f t="shared" si="216"/>
        <v>0</v>
      </c>
      <c r="T71" s="211">
        <f t="shared" si="217"/>
        <v>100</v>
      </c>
      <c r="U71" t="s">
        <v>461</v>
      </c>
    </row>
    <row r="72" ht="15.6" customHeight="1">
      <c r="A72" s="212"/>
      <c r="B72" s="213"/>
      <c r="C72" s="213"/>
      <c r="D72" s="213"/>
      <c r="E72" s="213"/>
      <c r="F72" s="213"/>
      <c r="G72" s="213"/>
      <c r="H72" s="213"/>
      <c r="I72" s="213"/>
      <c r="J72" s="213"/>
      <c r="K72" s="213"/>
      <c r="L72" s="213"/>
      <c r="M72" s="213"/>
      <c r="N72" s="214"/>
      <c r="O72" s="215"/>
      <c r="P72" s="214"/>
      <c r="Q72" s="214"/>
      <c r="R72" s="214"/>
      <c r="S72" s="214"/>
      <c r="T72" s="214"/>
      <c r="U72" t="s">
        <v>461</v>
      </c>
    </row>
    <row r="73">
      <c r="A73" s="217"/>
      <c r="B73" s="256" t="s">
        <v>486</v>
      </c>
      <c r="C73" s="257"/>
      <c r="D73" s="258"/>
      <c r="E73" s="256" t="s">
        <v>487</v>
      </c>
      <c r="F73" s="258"/>
      <c r="G73" s="256" t="s">
        <v>488</v>
      </c>
      <c r="H73" s="258"/>
      <c r="I73" s="256" t="s">
        <v>499</v>
      </c>
      <c r="J73" s="258"/>
      <c r="K73" s="256" t="s">
        <v>500</v>
      </c>
      <c r="L73" s="258"/>
      <c r="M73" s="254"/>
      <c r="N73" s="225"/>
      <c r="O73" s="255"/>
      <c r="P73" s="225"/>
      <c r="Q73" s="225"/>
      <c r="R73" s="225"/>
      <c r="S73" s="225"/>
      <c r="T73" s="225"/>
      <c r="U73" t="s">
        <v>461</v>
      </c>
    </row>
    <row r="74">
      <c r="A74" s="217"/>
      <c r="B74" s="259" t="s">
        <v>490</v>
      </c>
      <c r="C74" s="260"/>
      <c r="D74" s="261"/>
      <c r="E74" s="259"/>
      <c r="F74" s="229">
        <v>25</v>
      </c>
      <c r="G74" s="259"/>
      <c r="H74" s="229">
        <v>25</v>
      </c>
      <c r="I74" s="259"/>
      <c r="J74" s="229">
        <v>2</v>
      </c>
      <c r="K74" s="259"/>
      <c r="L74" s="229">
        <f>J74*(H74+F74)</f>
        <v>100</v>
      </c>
      <c r="M74" s="254"/>
      <c r="N74" s="225"/>
      <c r="O74" s="255"/>
      <c r="P74" s="225"/>
      <c r="Q74" s="225"/>
      <c r="R74" s="225"/>
      <c r="S74" s="225"/>
      <c r="T74" s="225"/>
      <c r="U74" t="s">
        <v>461</v>
      </c>
    </row>
    <row r="75">
      <c r="A75" s="217"/>
      <c r="B75" s="239" t="s">
        <v>485</v>
      </c>
      <c r="C75" s="240"/>
      <c r="D75" s="240"/>
      <c r="E75" s="240"/>
      <c r="F75" s="240"/>
      <c r="G75" s="240"/>
      <c r="H75" s="240"/>
      <c r="I75" s="240"/>
      <c r="J75" s="241"/>
      <c r="K75" s="262">
        <f>L74</f>
        <v>100</v>
      </c>
      <c r="L75" s="263"/>
      <c r="M75" s="254"/>
      <c r="N75" s="225"/>
      <c r="O75" s="255"/>
      <c r="P75" s="225"/>
      <c r="Q75" s="225"/>
      <c r="R75" s="225"/>
      <c r="S75" s="225"/>
      <c r="T75" s="225"/>
      <c r="U75" t="s">
        <v>461</v>
      </c>
    </row>
    <row r="76">
      <c r="A76" s="243"/>
      <c r="B76" s="244"/>
      <c r="C76" s="244"/>
      <c r="D76" s="244"/>
      <c r="E76" s="244"/>
      <c r="F76" s="244"/>
      <c r="G76" s="244"/>
      <c r="H76" s="244"/>
      <c r="I76" s="244"/>
      <c r="J76" s="244"/>
      <c r="K76" s="244"/>
      <c r="L76" s="244"/>
      <c r="M76" s="244"/>
      <c r="N76" s="245"/>
      <c r="O76" s="246"/>
      <c r="P76" s="245"/>
      <c r="Q76" s="245"/>
      <c r="R76" s="245"/>
      <c r="S76" s="245"/>
      <c r="T76" s="245"/>
      <c r="U76" t="s">
        <v>461</v>
      </c>
    </row>
    <row r="77">
      <c r="A77" s="270" t="s">
        <v>231</v>
      </c>
      <c r="B77" s="204" t="s">
        <v>232</v>
      </c>
      <c r="C77" s="204"/>
      <c r="D77" s="204"/>
      <c r="E77" s="204"/>
      <c r="F77" s="204"/>
      <c r="G77" s="204"/>
      <c r="H77" s="204"/>
      <c r="I77" s="204"/>
      <c r="J77" s="204"/>
      <c r="K77" s="204"/>
      <c r="L77" s="204"/>
      <c r="M77" s="204"/>
      <c r="N77" s="205"/>
      <c r="O77" s="205"/>
      <c r="P77" s="205"/>
      <c r="Q77" s="205"/>
      <c r="R77" s="205"/>
      <c r="S77" s="205"/>
      <c r="T77" s="205"/>
      <c r="U77" t="s">
        <v>461</v>
      </c>
    </row>
    <row r="78" ht="15.6" hidden="1" customHeight="1">
      <c r="A78" s="206" t="s">
        <v>233</v>
      </c>
      <c r="B78" s="207" t="s">
        <v>234</v>
      </c>
      <c r="C78" s="207"/>
      <c r="D78" s="207"/>
      <c r="E78" s="207"/>
      <c r="F78" s="207"/>
      <c r="G78" s="207"/>
      <c r="H78" s="207"/>
      <c r="I78" s="207"/>
      <c r="J78" s="207"/>
      <c r="K78" s="207"/>
      <c r="L78" s="207"/>
      <c r="M78" s="208"/>
      <c r="N78" s="209" t="s">
        <v>235</v>
      </c>
      <c r="O78" s="210">
        <f>I82</f>
        <v>0</v>
      </c>
      <c r="P78" s="209">
        <f>VLOOKUP($A78,'BM - 001'!$A$8:$O$115,5,FALSE)</f>
        <v>0</v>
      </c>
      <c r="Q78" s="209">
        <f>VLOOKUP($A78,'BM - 001'!$A$8:$O$115,7,FALSE)</f>
        <v>0</v>
      </c>
      <c r="R78" s="209">
        <f>VLOOKUP($A78,'BM - 001'!$A$8:$O$59,4,FALSE)-P78</f>
        <v>108.8</v>
      </c>
      <c r="S78" s="209">
        <f t="shared" ref="S78:S84" si="218">IF(O78&gt;R78,O78-R78,0)</f>
        <v>0</v>
      </c>
      <c r="T78" s="211">
        <f t="shared" ref="T78:T84" si="219">ROUND(IF(O78&lt;R78,O78,R78),2)</f>
        <v>0</v>
      </c>
    </row>
    <row r="79" ht="15.6" hidden="1" customHeight="1">
      <c r="A79" s="212"/>
      <c r="B79" s="213"/>
      <c r="C79" s="213"/>
      <c r="D79" s="213"/>
      <c r="E79" s="213"/>
      <c r="F79" s="213"/>
      <c r="G79" s="213"/>
      <c r="H79" s="213"/>
      <c r="I79" s="213"/>
      <c r="J79" s="213"/>
      <c r="K79" s="213"/>
      <c r="L79" s="213"/>
      <c r="M79" s="213"/>
      <c r="N79" s="214"/>
      <c r="O79" s="215"/>
      <c r="P79" s="214"/>
      <c r="Q79" s="214"/>
      <c r="R79" s="214"/>
      <c r="S79" s="214"/>
      <c r="T79" s="216"/>
    </row>
    <row r="80" ht="15.6" hidden="1" customHeight="1">
      <c r="A80" s="217"/>
      <c r="B80" s="256" t="s">
        <v>486</v>
      </c>
      <c r="C80" s="257"/>
      <c r="D80" s="258"/>
      <c r="E80" s="256" t="s">
        <v>487</v>
      </c>
      <c r="F80" s="258"/>
      <c r="G80" s="256" t="s">
        <v>488</v>
      </c>
      <c r="H80" s="258"/>
      <c r="I80" s="256" t="s">
        <v>489</v>
      </c>
      <c r="J80" s="258"/>
      <c r="K80" s="254"/>
      <c r="L80" s="254"/>
      <c r="M80" s="254"/>
      <c r="N80" s="225"/>
      <c r="O80" s="255"/>
      <c r="P80" s="225"/>
      <c r="Q80" s="225"/>
      <c r="R80" s="225"/>
      <c r="S80" s="225"/>
      <c r="T80" s="226"/>
    </row>
    <row r="81" ht="15.6" hidden="1" customHeight="1">
      <c r="A81" s="217"/>
      <c r="B81" s="259" t="s">
        <v>490</v>
      </c>
      <c r="C81" s="260"/>
      <c r="D81" s="261"/>
      <c r="E81" s="259"/>
      <c r="F81" s="229">
        <v>10.880000000000001</v>
      </c>
      <c r="G81" s="259"/>
      <c r="H81" s="229">
        <v>10</v>
      </c>
      <c r="I81" s="259"/>
      <c r="J81" s="229">
        <f>H81*F81</f>
        <v>108.80000000000001</v>
      </c>
      <c r="K81" s="254"/>
      <c r="L81" s="254"/>
      <c r="M81" s="254"/>
      <c r="N81" s="225"/>
      <c r="O81" s="255"/>
      <c r="P81" s="225"/>
      <c r="Q81" s="225"/>
      <c r="R81" s="225"/>
      <c r="S81" s="225"/>
      <c r="T81" s="226"/>
    </row>
    <row r="82" ht="15.6" hidden="1" customHeight="1">
      <c r="A82" s="217"/>
      <c r="B82" s="239" t="s">
        <v>485</v>
      </c>
      <c r="C82" s="240"/>
      <c r="D82" s="240"/>
      <c r="E82" s="240"/>
      <c r="F82" s="240"/>
      <c r="G82" s="240"/>
      <c r="H82" s="241"/>
      <c r="I82" s="262"/>
      <c r="J82" s="263"/>
      <c r="K82" s="254"/>
      <c r="L82" s="254"/>
      <c r="M82" s="254"/>
      <c r="N82" s="225"/>
      <c r="O82" s="255"/>
      <c r="P82" s="225"/>
      <c r="Q82" s="225"/>
      <c r="R82" s="225"/>
      <c r="S82" s="225"/>
      <c r="T82" s="226"/>
    </row>
    <row r="83" ht="15.6" hidden="1" customHeight="1">
      <c r="A83" s="243"/>
      <c r="B83" s="244"/>
      <c r="C83" s="244"/>
      <c r="D83" s="244"/>
      <c r="E83" s="244"/>
      <c r="F83" s="244"/>
      <c r="G83" s="244"/>
      <c r="H83" s="244"/>
      <c r="I83" s="244"/>
      <c r="J83" s="244"/>
      <c r="K83" s="244"/>
      <c r="L83" s="244"/>
      <c r="M83" s="244"/>
      <c r="N83" s="245"/>
      <c r="O83" s="246"/>
      <c r="P83" s="245"/>
      <c r="Q83" s="245"/>
      <c r="R83" s="245"/>
      <c r="S83" s="245"/>
      <c r="T83" s="247"/>
    </row>
    <row r="84" ht="15.6" customHeight="1">
      <c r="A84" s="248" t="s">
        <v>236</v>
      </c>
      <c r="B84" s="249" t="s">
        <v>237</v>
      </c>
      <c r="C84" s="249"/>
      <c r="D84" s="249"/>
      <c r="E84" s="249"/>
      <c r="F84" s="249"/>
      <c r="G84" s="249"/>
      <c r="H84" s="249"/>
      <c r="I84" s="249"/>
      <c r="J84" s="249"/>
      <c r="K84" s="249"/>
      <c r="L84" s="249"/>
      <c r="M84" s="250"/>
      <c r="N84" s="251" t="s">
        <v>235</v>
      </c>
      <c r="O84" s="252">
        <f>I88</f>
        <v>55</v>
      </c>
      <c r="P84" s="251">
        <f>VLOOKUP($A84,'BM - 001'!$A$8:$O$115,5,FALSE)</f>
        <v>0</v>
      </c>
      <c r="Q84" s="251">
        <f>VLOOKUP($A84,'BM - 001'!$A$8:$O$115,7,FALSE)</f>
        <v>55</v>
      </c>
      <c r="R84" s="251">
        <f>VLOOKUP($A84,'BM - 001'!$A$8:$O$59,4,FALSE)-P84</f>
        <v>75.239999999999995</v>
      </c>
      <c r="S84" s="251">
        <f t="shared" si="218"/>
        <v>0</v>
      </c>
      <c r="T84" s="253">
        <f t="shared" si="219"/>
        <v>55</v>
      </c>
      <c r="U84" t="s">
        <v>461</v>
      </c>
    </row>
    <row r="85" ht="15.6" customHeight="1">
      <c r="A85" s="212"/>
      <c r="B85" s="213"/>
      <c r="C85" s="213"/>
      <c r="D85" s="213"/>
      <c r="E85" s="213"/>
      <c r="F85" s="213"/>
      <c r="G85" s="213"/>
      <c r="H85" s="213"/>
      <c r="I85" s="213"/>
      <c r="J85" s="213"/>
      <c r="K85" s="213"/>
      <c r="L85" s="213"/>
      <c r="M85" s="213"/>
      <c r="N85" s="214"/>
      <c r="O85" s="215"/>
      <c r="P85" s="214"/>
      <c r="Q85" s="214"/>
      <c r="R85" s="214"/>
      <c r="S85" s="214"/>
      <c r="T85" s="216"/>
      <c r="U85" t="s">
        <v>461</v>
      </c>
    </row>
    <row r="86" ht="15.6" customHeight="1">
      <c r="A86" s="217"/>
      <c r="B86" s="256" t="s">
        <v>486</v>
      </c>
      <c r="C86" s="257"/>
      <c r="D86" s="258"/>
      <c r="E86" s="256" t="s">
        <v>487</v>
      </c>
      <c r="F86" s="258"/>
      <c r="G86" s="256" t="s">
        <v>488</v>
      </c>
      <c r="H86" s="258"/>
      <c r="I86" s="256" t="s">
        <v>489</v>
      </c>
      <c r="J86" s="258"/>
      <c r="K86" s="254"/>
      <c r="L86" s="254"/>
      <c r="M86" s="254"/>
      <c r="N86" s="225"/>
      <c r="O86" s="255"/>
      <c r="P86" s="225"/>
      <c r="Q86" s="225"/>
      <c r="R86" s="225"/>
      <c r="S86" s="225"/>
      <c r="T86" s="226"/>
      <c r="U86" t="s">
        <v>461</v>
      </c>
    </row>
    <row r="87" ht="15.6" customHeight="1">
      <c r="A87" s="217"/>
      <c r="B87" s="259" t="s">
        <v>490</v>
      </c>
      <c r="C87" s="260"/>
      <c r="D87" s="261"/>
      <c r="E87" s="259"/>
      <c r="F87" s="229">
        <v>11</v>
      </c>
      <c r="G87" s="259"/>
      <c r="H87" s="229">
        <v>5</v>
      </c>
      <c r="I87" s="259"/>
      <c r="J87" s="229">
        <f>H87*F87</f>
        <v>55</v>
      </c>
      <c r="K87" s="254"/>
      <c r="L87" s="254"/>
      <c r="M87" s="254"/>
      <c r="N87" s="225"/>
      <c r="O87" s="255"/>
      <c r="P87" s="225"/>
      <c r="Q87" s="225"/>
      <c r="R87" s="225"/>
      <c r="S87" s="225"/>
      <c r="T87" s="226"/>
      <c r="U87" t="s">
        <v>461</v>
      </c>
    </row>
    <row r="88" ht="15.6" customHeight="1">
      <c r="A88" s="217"/>
      <c r="B88" s="239" t="s">
        <v>485</v>
      </c>
      <c r="C88" s="240"/>
      <c r="D88" s="240"/>
      <c r="E88" s="240"/>
      <c r="F88" s="240"/>
      <c r="G88" s="240"/>
      <c r="H88" s="241"/>
      <c r="I88" s="262">
        <f>J87</f>
        <v>55</v>
      </c>
      <c r="J88" s="263"/>
      <c r="K88" s="254"/>
      <c r="L88" s="254"/>
      <c r="M88" s="254"/>
      <c r="N88" s="225"/>
      <c r="O88" s="255"/>
      <c r="P88" s="225"/>
      <c r="Q88" s="225"/>
      <c r="R88" s="225"/>
      <c r="S88" s="225"/>
      <c r="T88" s="226"/>
      <c r="U88" t="s">
        <v>461</v>
      </c>
    </row>
    <row r="89" ht="15.6" customHeight="1">
      <c r="A89" s="243"/>
      <c r="B89" s="244"/>
      <c r="C89" s="244"/>
      <c r="D89" s="244"/>
      <c r="E89" s="244"/>
      <c r="F89" s="244"/>
      <c r="G89" s="244"/>
      <c r="H89" s="244"/>
      <c r="I89" s="244"/>
      <c r="J89" s="244"/>
      <c r="K89" s="244"/>
      <c r="L89" s="244"/>
      <c r="M89" s="244"/>
      <c r="N89" s="245"/>
      <c r="O89" s="246"/>
      <c r="P89" s="245"/>
      <c r="Q89" s="245"/>
      <c r="R89" s="245"/>
      <c r="S89" s="245"/>
      <c r="T89" s="247"/>
      <c r="U89" t="s">
        <v>461</v>
      </c>
    </row>
    <row r="90">
      <c r="A90" s="270" t="s">
        <v>242</v>
      </c>
      <c r="B90" s="204" t="s">
        <v>243</v>
      </c>
      <c r="C90" s="204"/>
      <c r="D90" s="204"/>
      <c r="E90" s="204"/>
      <c r="F90" s="204"/>
      <c r="G90" s="204"/>
      <c r="H90" s="204"/>
      <c r="I90" s="204"/>
      <c r="J90" s="204"/>
      <c r="K90" s="204"/>
      <c r="L90" s="204"/>
      <c r="M90" s="204"/>
      <c r="N90" s="205"/>
      <c r="O90" s="205"/>
      <c r="P90" s="205"/>
      <c r="Q90" s="205"/>
      <c r="R90" s="205"/>
      <c r="S90" s="205"/>
      <c r="T90" s="205"/>
      <c r="U90" t="s">
        <v>461</v>
      </c>
    </row>
    <row r="91" ht="30" customHeight="1">
      <c r="A91" s="206" t="s">
        <v>244</v>
      </c>
      <c r="B91" s="207" t="s">
        <v>245</v>
      </c>
      <c r="C91" s="207"/>
      <c r="D91" s="207"/>
      <c r="E91" s="207"/>
      <c r="F91" s="207"/>
      <c r="G91" s="207"/>
      <c r="H91" s="207"/>
      <c r="I91" s="207"/>
      <c r="J91" s="207"/>
      <c r="K91" s="207"/>
      <c r="L91" s="207"/>
      <c r="M91" s="208"/>
      <c r="N91" s="209" t="s">
        <v>155</v>
      </c>
      <c r="O91" s="210">
        <f>F95</f>
        <v>0.5</v>
      </c>
      <c r="P91" s="209">
        <f>VLOOKUP($A91,'BM - 001'!$A$8:$O$115,5,FALSE)</f>
        <v>0</v>
      </c>
      <c r="Q91" s="209">
        <f>VLOOKUP($A91,'BM - 001'!$A$8:$O$115,7,FALSE)</f>
        <v>0.5</v>
      </c>
      <c r="R91" s="209">
        <f>VLOOKUP($A91,'BM - 001'!$A$8:$O$59,4,FALSE)-P91</f>
        <v>1</v>
      </c>
      <c r="S91" s="209">
        <f t="shared" ref="S91:S154" si="220">IF(O91&gt;R91,O91-R91,0)</f>
        <v>0</v>
      </c>
      <c r="T91" s="211">
        <f t="shared" ref="T91:T154" si="221">ROUND(IF(O91&lt;R91,O91,R91),2)</f>
        <v>0.5</v>
      </c>
      <c r="U91" t="s">
        <v>461</v>
      </c>
    </row>
    <row r="92" ht="15.6" customHeight="1">
      <c r="A92" s="212"/>
      <c r="B92" s="213"/>
      <c r="C92" s="213"/>
      <c r="D92" s="213"/>
      <c r="E92" s="213"/>
      <c r="F92" s="213"/>
      <c r="G92" s="213"/>
      <c r="H92" s="213"/>
      <c r="I92" s="213"/>
      <c r="J92" s="213"/>
      <c r="K92" s="213"/>
      <c r="L92" s="213"/>
      <c r="M92" s="213"/>
      <c r="N92" s="214"/>
      <c r="O92" s="215"/>
      <c r="P92" s="214"/>
      <c r="Q92" s="214"/>
      <c r="R92" s="214"/>
      <c r="S92" s="214"/>
      <c r="T92" s="216"/>
      <c r="U92" t="s">
        <v>461</v>
      </c>
    </row>
    <row r="93" ht="15.6" customHeight="1">
      <c r="A93" s="217"/>
      <c r="B93" s="256" t="s">
        <v>486</v>
      </c>
      <c r="C93" s="257"/>
      <c r="D93" s="258"/>
      <c r="E93" s="256" t="s">
        <v>501</v>
      </c>
      <c r="F93" s="258"/>
      <c r="G93" s="254"/>
      <c r="H93" s="254"/>
      <c r="I93" s="254"/>
      <c r="J93" s="254"/>
      <c r="K93" s="254"/>
      <c r="L93" s="254"/>
      <c r="M93" s="254"/>
      <c r="N93" s="225"/>
      <c r="O93" s="255"/>
      <c r="P93" s="225"/>
      <c r="Q93" s="225"/>
      <c r="R93" s="225"/>
      <c r="S93" s="225"/>
      <c r="T93" s="226"/>
      <c r="U93" t="s">
        <v>461</v>
      </c>
    </row>
    <row r="94" ht="15.6" customHeight="1">
      <c r="A94" s="217"/>
      <c r="B94" s="259" t="s">
        <v>490</v>
      </c>
      <c r="C94" s="260"/>
      <c r="D94" s="261"/>
      <c r="E94" s="259"/>
      <c r="F94" s="229">
        <v>0.5</v>
      </c>
      <c r="G94" s="254"/>
      <c r="H94" s="254"/>
      <c r="I94" s="254"/>
      <c r="J94" s="254"/>
      <c r="K94" s="254"/>
      <c r="L94" s="254"/>
      <c r="M94" s="254"/>
      <c r="N94" s="225"/>
      <c r="O94" s="255"/>
      <c r="P94" s="225"/>
      <c r="Q94" s="225"/>
      <c r="R94" s="225"/>
      <c r="S94" s="225"/>
      <c r="T94" s="226"/>
      <c r="U94" t="s">
        <v>461</v>
      </c>
    </row>
    <row r="95" ht="15.6" customHeight="1">
      <c r="A95" s="217"/>
      <c r="B95" s="239" t="s">
        <v>485</v>
      </c>
      <c r="C95" s="240"/>
      <c r="D95" s="240"/>
      <c r="E95" s="271"/>
      <c r="F95" s="272">
        <f>F94</f>
        <v>0.5</v>
      </c>
      <c r="G95" s="254"/>
      <c r="H95" s="254"/>
      <c r="I95" s="254"/>
      <c r="J95" s="254"/>
      <c r="K95" s="254"/>
      <c r="L95" s="254"/>
      <c r="M95" s="254"/>
      <c r="N95" s="225"/>
      <c r="O95" s="255"/>
      <c r="P95" s="225"/>
      <c r="Q95" s="225"/>
      <c r="R95" s="225"/>
      <c r="S95" s="225"/>
      <c r="T95" s="226"/>
      <c r="U95" t="s">
        <v>461</v>
      </c>
    </row>
    <row r="96" ht="15.6" customHeight="1">
      <c r="A96" s="243"/>
      <c r="B96" s="244"/>
      <c r="C96" s="244"/>
      <c r="D96" s="244"/>
      <c r="E96" s="244"/>
      <c r="F96" s="244"/>
      <c r="G96" s="244"/>
      <c r="H96" s="244"/>
      <c r="I96" s="244"/>
      <c r="J96" s="244"/>
      <c r="K96" s="244"/>
      <c r="L96" s="244"/>
      <c r="M96" s="244"/>
      <c r="N96" s="245"/>
      <c r="O96" s="246"/>
      <c r="P96" s="245"/>
      <c r="Q96" s="245"/>
      <c r="R96" s="245"/>
      <c r="S96" s="245"/>
      <c r="T96" s="247"/>
      <c r="U96" t="s">
        <v>461</v>
      </c>
    </row>
    <row r="97" ht="15.6" customHeight="1">
      <c r="A97" s="248" t="s">
        <v>246</v>
      </c>
      <c r="B97" s="249" t="s">
        <v>247</v>
      </c>
      <c r="C97" s="249"/>
      <c r="D97" s="249"/>
      <c r="E97" s="249"/>
      <c r="F97" s="249"/>
      <c r="G97" s="249"/>
      <c r="H97" s="249"/>
      <c r="I97" s="249"/>
      <c r="J97" s="249"/>
      <c r="K97" s="249"/>
      <c r="L97" s="249"/>
      <c r="M97" s="250"/>
      <c r="N97" s="251" t="s">
        <v>155</v>
      </c>
      <c r="O97" s="252">
        <f>F101</f>
        <v>0.5</v>
      </c>
      <c r="P97" s="251">
        <f>VLOOKUP($A97,'BM - 001'!$A$8:$O$115,5,FALSE)</f>
        <v>0</v>
      </c>
      <c r="Q97" s="251">
        <f>VLOOKUP($A97,'BM - 001'!$A$8:$O$115,7,FALSE)</f>
        <v>0.5</v>
      </c>
      <c r="R97" s="251">
        <f>VLOOKUP($A97,'BM - 001'!$A$8:$O$59,4,FALSE)-P97</f>
        <v>1</v>
      </c>
      <c r="S97" s="251">
        <f t="shared" si="220"/>
        <v>0</v>
      </c>
      <c r="T97" s="253">
        <f t="shared" si="221"/>
        <v>0.5</v>
      </c>
      <c r="U97" t="s">
        <v>461</v>
      </c>
    </row>
    <row r="98" ht="15.6" customHeight="1">
      <c r="A98" s="212"/>
      <c r="B98" s="213"/>
      <c r="C98" s="213"/>
      <c r="D98" s="213"/>
      <c r="E98" s="213"/>
      <c r="F98" s="213"/>
      <c r="G98" s="213"/>
      <c r="H98" s="213"/>
      <c r="I98" s="213"/>
      <c r="J98" s="213"/>
      <c r="K98" s="213"/>
      <c r="L98" s="213"/>
      <c r="M98" s="213"/>
      <c r="N98" s="214"/>
      <c r="O98" s="215"/>
      <c r="P98" s="214"/>
      <c r="Q98" s="214"/>
      <c r="R98" s="214"/>
      <c r="S98" s="214"/>
      <c r="T98" s="216"/>
      <c r="U98" t="s">
        <v>461</v>
      </c>
    </row>
    <row r="99" ht="15.6" customHeight="1">
      <c r="A99" s="217"/>
      <c r="B99" s="256" t="s">
        <v>486</v>
      </c>
      <c r="C99" s="257"/>
      <c r="D99" s="258"/>
      <c r="E99" s="256" t="s">
        <v>501</v>
      </c>
      <c r="F99" s="258"/>
      <c r="G99" s="254"/>
      <c r="H99" s="254"/>
      <c r="I99" s="254"/>
      <c r="J99" s="254"/>
      <c r="K99" s="254"/>
      <c r="L99" s="254"/>
      <c r="M99" s="254"/>
      <c r="N99" s="225"/>
      <c r="O99" s="255"/>
      <c r="P99" s="225"/>
      <c r="Q99" s="225"/>
      <c r="R99" s="225"/>
      <c r="S99" s="225"/>
      <c r="T99" s="226"/>
      <c r="U99" t="s">
        <v>461</v>
      </c>
    </row>
    <row r="100" ht="15.6" customHeight="1">
      <c r="A100" s="217"/>
      <c r="B100" s="259" t="s">
        <v>490</v>
      </c>
      <c r="C100" s="260"/>
      <c r="D100" s="261"/>
      <c r="E100" s="259"/>
      <c r="F100" s="229">
        <v>0.5</v>
      </c>
      <c r="G100" s="254"/>
      <c r="H100" s="254"/>
      <c r="I100" s="254"/>
      <c r="J100" s="254"/>
      <c r="K100" s="254"/>
      <c r="L100" s="254"/>
      <c r="M100" s="254"/>
      <c r="N100" s="225"/>
      <c r="O100" s="255"/>
      <c r="P100" s="225"/>
      <c r="Q100" s="225"/>
      <c r="R100" s="225"/>
      <c r="S100" s="225"/>
      <c r="T100" s="226"/>
      <c r="U100" t="s">
        <v>461</v>
      </c>
    </row>
    <row r="101" ht="15.6" customHeight="1">
      <c r="A101" s="217"/>
      <c r="B101" s="239" t="s">
        <v>485</v>
      </c>
      <c r="C101" s="240"/>
      <c r="D101" s="240"/>
      <c r="E101" s="271"/>
      <c r="F101" s="272">
        <f>F100</f>
        <v>0.5</v>
      </c>
      <c r="G101" s="254"/>
      <c r="H101" s="254"/>
      <c r="I101" s="254"/>
      <c r="J101" s="254"/>
      <c r="K101" s="254"/>
      <c r="L101" s="254"/>
      <c r="M101" s="254"/>
      <c r="N101" s="225"/>
      <c r="O101" s="255"/>
      <c r="P101" s="225"/>
      <c r="Q101" s="225"/>
      <c r="R101" s="225"/>
      <c r="S101" s="225"/>
      <c r="T101" s="226"/>
      <c r="U101" t="s">
        <v>461</v>
      </c>
    </row>
    <row r="102" ht="15.6" customHeight="1">
      <c r="A102" s="243"/>
      <c r="B102" s="244"/>
      <c r="C102" s="244"/>
      <c r="D102" s="244"/>
      <c r="E102" s="244"/>
      <c r="F102" s="244"/>
      <c r="G102" s="244"/>
      <c r="H102" s="244"/>
      <c r="I102" s="244"/>
      <c r="J102" s="244"/>
      <c r="K102" s="244"/>
      <c r="L102" s="244"/>
      <c r="M102" s="244"/>
      <c r="N102" s="245"/>
      <c r="O102" s="246"/>
      <c r="P102" s="245"/>
      <c r="Q102" s="245"/>
      <c r="R102" s="245"/>
      <c r="S102" s="245"/>
      <c r="T102" s="247"/>
      <c r="U102" t="s">
        <v>461</v>
      </c>
    </row>
    <row r="103" ht="15.6" hidden="1" customHeight="1">
      <c r="A103" s="248" t="s">
        <v>250</v>
      </c>
      <c r="B103" s="249" t="s">
        <v>251</v>
      </c>
      <c r="C103" s="249"/>
      <c r="D103" s="249"/>
      <c r="E103" s="249"/>
      <c r="F103" s="249"/>
      <c r="G103" s="249"/>
      <c r="H103" s="249"/>
      <c r="I103" s="249"/>
      <c r="J103" s="249"/>
      <c r="K103" s="249"/>
      <c r="L103" s="249"/>
      <c r="M103" s="250"/>
      <c r="N103" s="251" t="s">
        <v>109</v>
      </c>
      <c r="O103" s="252"/>
      <c r="P103" s="251">
        <f>VLOOKUP($A103,'BM - 001'!$A$8:$O$115,5,FALSE)</f>
        <v>0</v>
      </c>
      <c r="Q103" s="251">
        <f>VLOOKUP($A103,'BM - 001'!$A$8:$O$115,7,FALSE)</f>
        <v>0</v>
      </c>
      <c r="R103" s="251">
        <f>VLOOKUP($A103,'BM - 001'!$A$8:$O$59,4,FALSE)-P103</f>
        <v>307.19999999999999</v>
      </c>
      <c r="S103" s="251">
        <f t="shared" si="220"/>
        <v>0</v>
      </c>
      <c r="T103" s="253">
        <f t="shared" si="221"/>
        <v>0</v>
      </c>
    </row>
    <row r="104" ht="15.6" hidden="1" customHeight="1">
      <c r="A104" s="270" t="s">
        <v>252</v>
      </c>
      <c r="B104" s="273" t="s">
        <v>253</v>
      </c>
      <c r="C104" s="204"/>
      <c r="D104" s="204"/>
      <c r="E104" s="204"/>
      <c r="F104" s="204"/>
      <c r="G104" s="204"/>
      <c r="H104" s="204"/>
      <c r="I104" s="204"/>
      <c r="J104" s="204"/>
      <c r="K104" s="204"/>
      <c r="L104" s="204"/>
      <c r="M104" s="204"/>
      <c r="N104" s="205"/>
      <c r="O104" s="205"/>
      <c r="P104" s="205"/>
      <c r="Q104" s="205"/>
      <c r="R104" s="205"/>
      <c r="S104" s="205"/>
      <c r="T104" s="205"/>
    </row>
    <row r="105" ht="15.6" hidden="1" customHeight="1">
      <c r="A105" s="264" t="s">
        <v>254</v>
      </c>
      <c r="B105" s="265" t="s">
        <v>255</v>
      </c>
      <c r="C105" s="265"/>
      <c r="D105" s="265"/>
      <c r="E105" s="265"/>
      <c r="F105" s="265"/>
      <c r="G105" s="265"/>
      <c r="H105" s="265"/>
      <c r="I105" s="265"/>
      <c r="J105" s="265"/>
      <c r="K105" s="265"/>
      <c r="L105" s="265"/>
      <c r="M105" s="266"/>
      <c r="N105" s="267" t="s">
        <v>235</v>
      </c>
      <c r="O105" s="268"/>
      <c r="P105" s="267">
        <f>VLOOKUP($A105,'BM - 001'!$A$8:$O$115,5,FALSE)</f>
        <v>0</v>
      </c>
      <c r="Q105" s="267">
        <f>VLOOKUP($A105,'BM - 001'!$A$8:$O$115,7,FALSE)</f>
        <v>0</v>
      </c>
      <c r="R105" s="267">
        <f>VLOOKUP($A105,'BM - 001'!$A$8:$O$59,4,FALSE)-P105</f>
        <v>184.03999999999999</v>
      </c>
      <c r="S105" s="267">
        <f t="shared" si="220"/>
        <v>0</v>
      </c>
      <c r="T105" s="269">
        <f t="shared" si="221"/>
        <v>0</v>
      </c>
    </row>
    <row r="106" ht="15.6" hidden="1" customHeight="1">
      <c r="A106" s="264" t="s">
        <v>256</v>
      </c>
      <c r="B106" s="265" t="s">
        <v>257</v>
      </c>
      <c r="C106" s="265"/>
      <c r="D106" s="265"/>
      <c r="E106" s="265"/>
      <c r="F106" s="265"/>
      <c r="G106" s="265"/>
      <c r="H106" s="265"/>
      <c r="I106" s="265"/>
      <c r="J106" s="265"/>
      <c r="K106" s="265"/>
      <c r="L106" s="265"/>
      <c r="M106" s="266"/>
      <c r="N106" s="267" t="s">
        <v>235</v>
      </c>
      <c r="O106" s="268"/>
      <c r="P106" s="267">
        <f>VLOOKUP($A106,'BM - 001'!$A$8:$O$115,5,FALSE)</f>
        <v>0</v>
      </c>
      <c r="Q106" s="267">
        <f>VLOOKUP($A106,'BM - 001'!$A$8:$O$115,7,FALSE)</f>
        <v>0</v>
      </c>
      <c r="R106" s="267">
        <f>VLOOKUP($A106,'BM - 001'!$A$8:$O$59,4,FALSE)-P106</f>
        <v>210</v>
      </c>
      <c r="S106" s="267">
        <f t="shared" si="220"/>
        <v>0</v>
      </c>
      <c r="T106" s="269">
        <f t="shared" si="221"/>
        <v>0</v>
      </c>
    </row>
    <row r="107" ht="15.6" hidden="1" customHeight="1">
      <c r="A107" s="264" t="s">
        <v>258</v>
      </c>
      <c r="B107" s="265" t="s">
        <v>259</v>
      </c>
      <c r="C107" s="265"/>
      <c r="D107" s="265"/>
      <c r="E107" s="265"/>
      <c r="F107" s="265"/>
      <c r="G107" s="265"/>
      <c r="H107" s="265"/>
      <c r="I107" s="265"/>
      <c r="J107" s="265"/>
      <c r="K107" s="265"/>
      <c r="L107" s="265"/>
      <c r="M107" s="266"/>
      <c r="N107" s="267" t="s">
        <v>109</v>
      </c>
      <c r="O107" s="268"/>
      <c r="P107" s="267">
        <f>VLOOKUP($A107,'BM - 001'!$A$8:$O$115,5,FALSE)</f>
        <v>0</v>
      </c>
      <c r="Q107" s="267">
        <f>VLOOKUP($A107,'BM - 001'!$A$8:$O$115,7,FALSE)</f>
        <v>0</v>
      </c>
      <c r="R107" s="267">
        <f>VLOOKUP($A107,'BM - 001'!$A$8:$O$59,4,FALSE)-P107</f>
        <v>19.75</v>
      </c>
      <c r="S107" s="267">
        <f t="shared" si="220"/>
        <v>0</v>
      </c>
      <c r="T107" s="269">
        <f t="shared" si="221"/>
        <v>0</v>
      </c>
    </row>
    <row r="108" ht="15.6" hidden="1" customHeight="1">
      <c r="A108" s="264" t="s">
        <v>260</v>
      </c>
      <c r="B108" s="265" t="s">
        <v>214</v>
      </c>
      <c r="C108" s="265"/>
      <c r="D108" s="265"/>
      <c r="E108" s="265"/>
      <c r="F108" s="265"/>
      <c r="G108" s="265"/>
      <c r="H108" s="265"/>
      <c r="I108" s="265"/>
      <c r="J108" s="265"/>
      <c r="K108" s="265"/>
      <c r="L108" s="265"/>
      <c r="M108" s="266"/>
      <c r="N108" s="267" t="s">
        <v>215</v>
      </c>
      <c r="O108" s="268"/>
      <c r="P108" s="267">
        <f>VLOOKUP($A108,'BM - 001'!$A$8:$O$115,5,FALSE)</f>
        <v>0</v>
      </c>
      <c r="Q108" s="267">
        <f>VLOOKUP($A108,'BM - 001'!$A$8:$O$115,7,FALSE)</f>
        <v>0</v>
      </c>
      <c r="R108" s="267">
        <f>VLOOKUP($A108,'BM - 001'!$A$8:$O$59,4,FALSE)-P108</f>
        <v>355.55000000000001</v>
      </c>
      <c r="S108" s="267">
        <f t="shared" si="220"/>
        <v>0</v>
      </c>
      <c r="T108" s="269">
        <f t="shared" si="221"/>
        <v>0</v>
      </c>
    </row>
    <row r="109" ht="15.6" hidden="1" customHeight="1">
      <c r="A109" s="206" t="s">
        <v>261</v>
      </c>
      <c r="B109" s="207" t="s">
        <v>262</v>
      </c>
      <c r="C109" s="207"/>
      <c r="D109" s="207"/>
      <c r="E109" s="207"/>
      <c r="F109" s="207"/>
      <c r="G109" s="207"/>
      <c r="H109" s="207"/>
      <c r="I109" s="207"/>
      <c r="J109" s="207"/>
      <c r="K109" s="207"/>
      <c r="L109" s="207"/>
      <c r="M109" s="208"/>
      <c r="N109" s="209" t="s">
        <v>225</v>
      </c>
      <c r="O109" s="210"/>
      <c r="P109" s="209">
        <f>VLOOKUP($A109,'BM - 001'!$A$8:$O$115,5,FALSE)</f>
        <v>0</v>
      </c>
      <c r="Q109" s="209">
        <f>VLOOKUP($A109,'BM - 001'!$A$8:$O$115,7,FALSE)</f>
        <v>0</v>
      </c>
      <c r="R109" s="209">
        <f>VLOOKUP($A109,'BM - 001'!$A$8:$O$59,4,FALSE)-P109</f>
        <v>19.75</v>
      </c>
      <c r="S109" s="209">
        <f t="shared" si="220"/>
        <v>0</v>
      </c>
      <c r="T109" s="211">
        <f t="shared" si="221"/>
        <v>0</v>
      </c>
    </row>
    <row r="110">
      <c r="A110" s="123" t="s">
        <v>263</v>
      </c>
      <c r="B110" s="200" t="s">
        <v>264</v>
      </c>
      <c r="C110" s="201"/>
      <c r="D110" s="201"/>
      <c r="E110" s="201"/>
      <c r="F110" s="201"/>
      <c r="G110" s="201"/>
      <c r="H110" s="201"/>
      <c r="I110" s="201"/>
      <c r="J110" s="201"/>
      <c r="K110" s="201"/>
      <c r="L110" s="201"/>
      <c r="M110" s="201"/>
      <c r="N110" s="202"/>
      <c r="O110" s="202"/>
      <c r="P110" s="202"/>
      <c r="Q110" s="202"/>
      <c r="R110" s="202"/>
      <c r="S110" s="202"/>
      <c r="T110" s="203"/>
      <c r="U110" t="s">
        <v>461</v>
      </c>
    </row>
    <row r="111">
      <c r="A111" s="128" t="s">
        <v>265</v>
      </c>
      <c r="B111" s="274" t="s">
        <v>266</v>
      </c>
      <c r="C111" s="275"/>
      <c r="D111" s="275"/>
      <c r="E111" s="275"/>
      <c r="F111" s="275"/>
      <c r="G111" s="275"/>
      <c r="H111" s="275"/>
      <c r="I111" s="275"/>
      <c r="J111" s="275"/>
      <c r="K111" s="275"/>
      <c r="L111" s="275"/>
      <c r="M111" s="275"/>
      <c r="N111" s="276"/>
      <c r="O111" s="276"/>
      <c r="P111" s="276"/>
      <c r="Q111" s="276"/>
      <c r="R111" s="276"/>
      <c r="S111" s="276"/>
      <c r="T111" s="277"/>
      <c r="U111" t="s">
        <v>461</v>
      </c>
    </row>
    <row r="112" ht="15.6" customHeight="1">
      <c r="A112" s="248" t="s">
        <v>267</v>
      </c>
      <c r="B112" s="249" t="s">
        <v>268</v>
      </c>
      <c r="C112" s="249"/>
      <c r="D112" s="249"/>
      <c r="E112" s="249"/>
      <c r="F112" s="249"/>
      <c r="G112" s="249"/>
      <c r="H112" s="249"/>
      <c r="I112" s="249"/>
      <c r="J112" s="249"/>
      <c r="K112" s="249"/>
      <c r="L112" s="249"/>
      <c r="M112" s="250"/>
      <c r="N112" s="251" t="s">
        <v>269</v>
      </c>
      <c r="O112" s="252">
        <f>I117</f>
        <v>148</v>
      </c>
      <c r="P112" s="251">
        <f>VLOOKUP($A112,'BM - 001'!$A$8:$O$115,5,FALSE)</f>
        <v>0</v>
      </c>
      <c r="Q112" s="251">
        <f>VLOOKUP($A112,'BM - 001'!$A$8:$O$115,7,FALSE)</f>
        <v>148</v>
      </c>
      <c r="R112" s="251">
        <f>VLOOKUP($A112,'BM - 001'!$A$8:$O$59,4,FALSE)-P112</f>
        <v>200</v>
      </c>
      <c r="S112" s="251">
        <f t="shared" si="220"/>
        <v>0</v>
      </c>
      <c r="T112" s="253">
        <f t="shared" si="221"/>
        <v>148</v>
      </c>
      <c r="U112" t="s">
        <v>461</v>
      </c>
    </row>
    <row r="113" ht="15.6" customHeight="1">
      <c r="A113" s="212"/>
      <c r="B113" s="213"/>
      <c r="C113" s="213"/>
      <c r="D113" s="213"/>
      <c r="E113" s="213"/>
      <c r="F113" s="213"/>
      <c r="G113" s="213"/>
      <c r="H113" s="213"/>
      <c r="I113" s="213"/>
      <c r="J113" s="213"/>
      <c r="K113" s="213"/>
      <c r="L113" s="213"/>
      <c r="M113" s="213"/>
      <c r="N113" s="214"/>
      <c r="O113" s="215"/>
      <c r="P113" s="214"/>
      <c r="Q113" s="214"/>
      <c r="R113" s="214"/>
      <c r="S113" s="214"/>
      <c r="T113" s="216"/>
      <c r="U113" t="s">
        <v>461</v>
      </c>
    </row>
    <row r="114" ht="15.6" customHeight="1">
      <c r="A114" s="217"/>
      <c r="B114" s="256" t="s">
        <v>486</v>
      </c>
      <c r="C114" s="257"/>
      <c r="D114" s="258"/>
      <c r="E114" s="256" t="s">
        <v>496</v>
      </c>
      <c r="F114" s="258"/>
      <c r="G114" s="256" t="s">
        <v>502</v>
      </c>
      <c r="H114" s="258"/>
      <c r="I114" s="256" t="s">
        <v>503</v>
      </c>
      <c r="J114" s="258"/>
      <c r="K114" s="254"/>
      <c r="L114" s="254"/>
      <c r="M114" s="254"/>
      <c r="N114" s="225"/>
      <c r="O114" s="255"/>
      <c r="P114" s="225"/>
      <c r="Q114" s="225"/>
      <c r="R114" s="225"/>
      <c r="S114" s="225"/>
      <c r="T114" s="226"/>
      <c r="U114" t="s">
        <v>461</v>
      </c>
    </row>
    <row r="115" ht="15.6" customHeight="1">
      <c r="A115" s="217"/>
      <c r="B115" s="259" t="s">
        <v>504</v>
      </c>
      <c r="C115" s="260"/>
      <c r="D115" s="261"/>
      <c r="E115" s="259"/>
      <c r="F115" s="229">
        <v>148</v>
      </c>
      <c r="G115" s="259"/>
      <c r="H115" s="229" t="s">
        <v>505</v>
      </c>
      <c r="I115" s="259"/>
      <c r="J115" s="229">
        <f>F115</f>
        <v>148</v>
      </c>
      <c r="K115" s="254"/>
      <c r="L115" s="254"/>
      <c r="M115" s="254"/>
      <c r="N115" s="225"/>
      <c r="O115" s="255"/>
      <c r="P115" s="225"/>
      <c r="Q115" s="225"/>
      <c r="R115" s="225"/>
      <c r="S115" s="225"/>
      <c r="T115" s="226"/>
      <c r="U115" t="s">
        <v>461</v>
      </c>
    </row>
    <row r="116" ht="15.6" customHeight="1">
      <c r="A116" s="217"/>
      <c r="B116" s="259"/>
      <c r="C116" s="260"/>
      <c r="D116" s="261"/>
      <c r="E116" s="259"/>
      <c r="F116" s="229"/>
      <c r="G116" s="259"/>
      <c r="H116" s="229"/>
      <c r="I116" s="259"/>
      <c r="J116" s="229"/>
      <c r="K116" s="254"/>
      <c r="L116" s="254"/>
      <c r="M116" s="254"/>
      <c r="N116" s="225"/>
      <c r="O116" s="255"/>
      <c r="P116" s="225"/>
      <c r="Q116" s="225"/>
      <c r="R116" s="225"/>
      <c r="S116" s="225"/>
      <c r="T116" s="226"/>
      <c r="U116" t="s">
        <v>461</v>
      </c>
    </row>
    <row r="117" ht="15.6" customHeight="1">
      <c r="A117" s="217"/>
      <c r="B117" s="239" t="s">
        <v>485</v>
      </c>
      <c r="C117" s="240"/>
      <c r="D117" s="240"/>
      <c r="E117" s="240"/>
      <c r="F117" s="240"/>
      <c r="G117" s="240"/>
      <c r="H117" s="241"/>
      <c r="I117" s="262">
        <f>J115+J116</f>
        <v>148</v>
      </c>
      <c r="J117" s="263"/>
      <c r="K117" s="254"/>
      <c r="L117" s="254"/>
      <c r="M117" s="254"/>
      <c r="N117" s="225"/>
      <c r="O117" s="255"/>
      <c r="P117" s="225"/>
      <c r="Q117" s="225"/>
      <c r="R117" s="225"/>
      <c r="S117" s="225"/>
      <c r="T117" s="226"/>
      <c r="U117" t="s">
        <v>461</v>
      </c>
    </row>
    <row r="118" ht="15.6" customHeight="1">
      <c r="A118" s="243"/>
      <c r="B118" s="244"/>
      <c r="C118" s="244"/>
      <c r="D118" s="244"/>
      <c r="E118" s="244"/>
      <c r="F118" s="244"/>
      <c r="G118" s="244"/>
      <c r="H118" s="244"/>
      <c r="I118" s="244"/>
      <c r="J118" s="244"/>
      <c r="K118" s="244"/>
      <c r="L118" s="244"/>
      <c r="M118" s="244"/>
      <c r="N118" s="245"/>
      <c r="O118" s="246"/>
      <c r="P118" s="245"/>
      <c r="Q118" s="245"/>
      <c r="R118" s="245"/>
      <c r="S118" s="245"/>
      <c r="T118" s="247"/>
      <c r="U118" t="s">
        <v>461</v>
      </c>
    </row>
    <row r="119" ht="36" customHeight="1">
      <c r="A119" s="248" t="s">
        <v>270</v>
      </c>
      <c r="B119" s="249" t="s">
        <v>271</v>
      </c>
      <c r="C119" s="249"/>
      <c r="D119" s="249"/>
      <c r="E119" s="249"/>
      <c r="F119" s="249"/>
      <c r="G119" s="249"/>
      <c r="H119" s="249"/>
      <c r="I119" s="249"/>
      <c r="J119" s="249"/>
      <c r="K119" s="249"/>
      <c r="L119" s="249"/>
      <c r="M119" s="250"/>
      <c r="N119" s="251" t="s">
        <v>272</v>
      </c>
      <c r="O119" s="252">
        <f>I124</f>
        <v>11</v>
      </c>
      <c r="P119" s="251">
        <f>VLOOKUP($A119,'BM - 001'!$A$8:$O$115,5,FALSE)</f>
        <v>0</v>
      </c>
      <c r="Q119" s="251">
        <f>VLOOKUP($A119,'BM - 001'!$A$8:$O$115,7,FALSE)</f>
        <v>11</v>
      </c>
      <c r="R119" s="251">
        <f>VLOOKUP($A119,'BM - 001'!$A$8:$O$59,4,FALSE)-P119</f>
        <v>16</v>
      </c>
      <c r="S119" s="251">
        <f t="shared" si="220"/>
        <v>0</v>
      </c>
      <c r="T119" s="253">
        <f t="shared" si="221"/>
        <v>11</v>
      </c>
      <c r="U119" t="s">
        <v>461</v>
      </c>
    </row>
    <row r="120" ht="15.6" customHeight="1">
      <c r="A120" s="212"/>
      <c r="B120" s="213"/>
      <c r="C120" s="213"/>
      <c r="D120" s="213"/>
      <c r="E120" s="213"/>
      <c r="F120" s="213"/>
      <c r="G120" s="213"/>
      <c r="H120" s="213"/>
      <c r="I120" s="213"/>
      <c r="J120" s="213"/>
      <c r="K120" s="213"/>
      <c r="L120" s="213"/>
      <c r="M120" s="213"/>
      <c r="N120" s="214"/>
      <c r="O120" s="215"/>
      <c r="P120" s="214"/>
      <c r="Q120" s="214"/>
      <c r="R120" s="214"/>
      <c r="S120" s="214"/>
      <c r="T120" s="214"/>
      <c r="U120" t="s">
        <v>461</v>
      </c>
    </row>
    <row r="121" ht="15.6" customHeight="1">
      <c r="A121" s="217"/>
      <c r="B121" s="256" t="s">
        <v>486</v>
      </c>
      <c r="C121" s="257"/>
      <c r="D121" s="258"/>
      <c r="E121" s="256" t="s">
        <v>506</v>
      </c>
      <c r="F121" s="258"/>
      <c r="G121" s="256" t="s">
        <v>502</v>
      </c>
      <c r="H121" s="258"/>
      <c r="I121" s="256" t="s">
        <v>489</v>
      </c>
      <c r="J121" s="258"/>
      <c r="K121" s="254"/>
      <c r="L121" s="254"/>
      <c r="M121" s="254"/>
      <c r="N121" s="225"/>
      <c r="O121" s="255"/>
      <c r="P121" s="225"/>
      <c r="Q121" s="225"/>
      <c r="R121" s="225"/>
      <c r="S121" s="225"/>
      <c r="T121" s="225"/>
      <c r="U121" t="s">
        <v>461</v>
      </c>
    </row>
    <row r="122" ht="15.6" customHeight="1">
      <c r="A122" s="217"/>
      <c r="B122" s="259" t="s">
        <v>504</v>
      </c>
      <c r="C122" s="260"/>
      <c r="D122" s="261"/>
      <c r="E122" s="259"/>
      <c r="F122" s="229">
        <v>11</v>
      </c>
      <c r="G122" s="259"/>
      <c r="H122" s="229" t="s">
        <v>505</v>
      </c>
      <c r="I122" s="259"/>
      <c r="J122" s="229">
        <f>F122</f>
        <v>11</v>
      </c>
      <c r="K122" s="254"/>
      <c r="L122" s="254"/>
      <c r="M122" s="254"/>
      <c r="N122" s="225"/>
      <c r="O122" s="255"/>
      <c r="P122" s="225"/>
      <c r="Q122" s="225"/>
      <c r="R122" s="225"/>
      <c r="S122" s="225"/>
      <c r="T122" s="225"/>
      <c r="U122" t="s">
        <v>461</v>
      </c>
    </row>
    <row r="123" ht="15.6" customHeight="1">
      <c r="A123" s="217"/>
      <c r="B123" s="259"/>
      <c r="C123" s="260"/>
      <c r="D123" s="261"/>
      <c r="E123" s="259"/>
      <c r="F123" s="229"/>
      <c r="G123" s="259"/>
      <c r="H123" s="229"/>
      <c r="I123" s="259"/>
      <c r="J123" s="229"/>
      <c r="K123" s="254"/>
      <c r="L123" s="254"/>
      <c r="M123" s="254"/>
      <c r="N123" s="225"/>
      <c r="O123" s="255"/>
      <c r="P123" s="225"/>
      <c r="Q123" s="225"/>
      <c r="R123" s="225"/>
      <c r="S123" s="225"/>
      <c r="T123" s="225"/>
      <c r="U123" t="s">
        <v>461</v>
      </c>
    </row>
    <row r="124" ht="15.6" customHeight="1">
      <c r="A124" s="217"/>
      <c r="B124" s="239" t="s">
        <v>485</v>
      </c>
      <c r="C124" s="240"/>
      <c r="D124" s="240"/>
      <c r="E124" s="240"/>
      <c r="F124" s="240"/>
      <c r="G124" s="240"/>
      <c r="H124" s="241"/>
      <c r="I124" s="262">
        <f>J122+J123</f>
        <v>11</v>
      </c>
      <c r="J124" s="263"/>
      <c r="K124" s="254"/>
      <c r="L124" s="254"/>
      <c r="M124" s="254"/>
      <c r="N124" s="225"/>
      <c r="O124" s="255"/>
      <c r="P124" s="225"/>
      <c r="Q124" s="225"/>
      <c r="R124" s="225"/>
      <c r="S124" s="225"/>
      <c r="T124" s="225"/>
      <c r="U124" t="s">
        <v>461</v>
      </c>
    </row>
    <row r="125" ht="15.6" customHeight="1">
      <c r="A125" s="243"/>
      <c r="B125" s="244"/>
      <c r="C125" s="244"/>
      <c r="D125" s="244"/>
      <c r="E125" s="244"/>
      <c r="F125" s="244"/>
      <c r="G125" s="244"/>
      <c r="H125" s="244"/>
      <c r="I125" s="244"/>
      <c r="J125" s="244"/>
      <c r="K125" s="244"/>
      <c r="L125" s="244"/>
      <c r="M125" s="244"/>
      <c r="N125" s="245"/>
      <c r="O125" s="246"/>
      <c r="P125" s="245"/>
      <c r="Q125" s="245"/>
      <c r="R125" s="245"/>
      <c r="S125" s="245"/>
      <c r="T125" s="245"/>
      <c r="U125" t="s">
        <v>461</v>
      </c>
    </row>
    <row r="126" hidden="1">
      <c r="A126" s="270" t="s">
        <v>273</v>
      </c>
      <c r="B126" s="273" t="s">
        <v>274</v>
      </c>
      <c r="C126" s="204"/>
      <c r="D126" s="204"/>
      <c r="E126" s="204"/>
      <c r="F126" s="204"/>
      <c r="G126" s="204"/>
      <c r="H126" s="204"/>
      <c r="I126" s="204"/>
      <c r="J126" s="204"/>
      <c r="K126" s="204"/>
      <c r="L126" s="204"/>
      <c r="M126" s="204"/>
      <c r="N126" s="205"/>
      <c r="O126" s="205"/>
      <c r="P126" s="205"/>
      <c r="Q126" s="205"/>
      <c r="R126" s="205"/>
      <c r="S126" s="205"/>
      <c r="T126" s="205"/>
    </row>
    <row r="127" ht="15.6" hidden="1" customHeight="1">
      <c r="A127" s="264" t="s">
        <v>275</v>
      </c>
      <c r="B127" s="265" t="s">
        <v>268</v>
      </c>
      <c r="C127" s="265"/>
      <c r="D127" s="265"/>
      <c r="E127" s="265"/>
      <c r="F127" s="265"/>
      <c r="G127" s="265"/>
      <c r="H127" s="265"/>
      <c r="I127" s="265"/>
      <c r="J127" s="265"/>
      <c r="K127" s="265"/>
      <c r="L127" s="265"/>
      <c r="M127" s="266"/>
      <c r="N127" s="267" t="s">
        <v>269</v>
      </c>
      <c r="O127" s="268"/>
      <c r="P127" s="267">
        <f>VLOOKUP($A127,'BM - 001'!$A$8:$O$115,5,FALSE)</f>
        <v>0</v>
      </c>
      <c r="Q127" s="267">
        <f>VLOOKUP($A127,'BM - 001'!$A$8:$O$115,7,FALSE)</f>
        <v>0</v>
      </c>
      <c r="R127" s="267">
        <f>VLOOKUP($A127,'BM - 001'!$A$8:$O$59,4,FALSE)-P127</f>
        <v>200</v>
      </c>
      <c r="S127" s="267">
        <f t="shared" si="220"/>
        <v>0</v>
      </c>
      <c r="T127" s="269">
        <f t="shared" si="221"/>
        <v>0</v>
      </c>
    </row>
    <row r="128" ht="15.6" hidden="1" customHeight="1">
      <c r="A128" s="264" t="s">
        <v>276</v>
      </c>
      <c r="B128" s="265" t="s">
        <v>271</v>
      </c>
      <c r="C128" s="265"/>
      <c r="D128" s="265"/>
      <c r="E128" s="265"/>
      <c r="F128" s="265"/>
      <c r="G128" s="265"/>
      <c r="H128" s="265"/>
      <c r="I128" s="265"/>
      <c r="J128" s="265"/>
      <c r="K128" s="265"/>
      <c r="L128" s="265"/>
      <c r="M128" s="266"/>
      <c r="N128" s="267" t="s">
        <v>272</v>
      </c>
      <c r="O128" s="268"/>
      <c r="P128" s="267">
        <f>VLOOKUP($A128,'BM - 001'!$A$8:$O$115,5,FALSE)</f>
        <v>0</v>
      </c>
      <c r="Q128" s="267">
        <f>VLOOKUP($A128,'BM - 001'!$A$8:$O$115,7,FALSE)</f>
        <v>0</v>
      </c>
      <c r="R128" s="267">
        <f>VLOOKUP($A128,'BM - 001'!$A$8:$O$59,4,FALSE)-P128</f>
        <v>16</v>
      </c>
      <c r="S128" s="267">
        <f t="shared" si="220"/>
        <v>0</v>
      </c>
      <c r="T128" s="269">
        <f t="shared" si="221"/>
        <v>0</v>
      </c>
    </row>
    <row r="129" ht="15.6" customHeight="1">
      <c r="A129" s="123" t="s">
        <v>277</v>
      </c>
      <c r="B129" s="200" t="s">
        <v>23</v>
      </c>
      <c r="C129" s="201"/>
      <c r="D129" s="201"/>
      <c r="E129" s="201"/>
      <c r="F129" s="201"/>
      <c r="G129" s="201"/>
      <c r="H129" s="201"/>
      <c r="I129" s="201"/>
      <c r="J129" s="201"/>
      <c r="K129" s="201"/>
      <c r="L129" s="201"/>
      <c r="M129" s="201"/>
      <c r="N129" s="202"/>
      <c r="O129" s="202"/>
      <c r="P129" s="202"/>
      <c r="Q129" s="202"/>
      <c r="R129" s="202"/>
      <c r="S129" s="202"/>
      <c r="T129" s="203"/>
      <c r="U129" t="s">
        <v>461</v>
      </c>
    </row>
    <row r="130" ht="15.6" customHeight="1">
      <c r="A130" s="128" t="s">
        <v>278</v>
      </c>
      <c r="B130" s="274" t="s">
        <v>279</v>
      </c>
      <c r="C130" s="275"/>
      <c r="D130" s="275"/>
      <c r="E130" s="275"/>
      <c r="F130" s="275"/>
      <c r="G130" s="275"/>
      <c r="H130" s="275"/>
      <c r="I130" s="275"/>
      <c r="J130" s="275"/>
      <c r="K130" s="275"/>
      <c r="L130" s="275"/>
      <c r="M130" s="275"/>
      <c r="N130" s="276"/>
      <c r="O130" s="276"/>
      <c r="P130" s="276"/>
      <c r="Q130" s="276"/>
      <c r="R130" s="276"/>
      <c r="S130" s="276"/>
      <c r="T130" s="277"/>
      <c r="U130" t="s">
        <v>461</v>
      </c>
    </row>
    <row r="131" ht="15.6" customHeight="1">
      <c r="A131" s="206" t="s">
        <v>280</v>
      </c>
      <c r="B131" s="278" t="s">
        <v>281</v>
      </c>
      <c r="C131" s="207"/>
      <c r="D131" s="207"/>
      <c r="E131" s="207"/>
      <c r="F131" s="207"/>
      <c r="G131" s="207"/>
      <c r="H131" s="207"/>
      <c r="I131" s="207"/>
      <c r="J131" s="207"/>
      <c r="K131" s="207"/>
      <c r="L131" s="207"/>
      <c r="M131" s="208"/>
      <c r="N131" s="209" t="s">
        <v>235</v>
      </c>
      <c r="O131" s="210">
        <f>K135</f>
        <v>12.960000000000001</v>
      </c>
      <c r="P131" s="209">
        <f>VLOOKUP($A131,'BM - 001'!$A$8:$O$115,5,FALSE)</f>
        <v>0</v>
      </c>
      <c r="Q131" s="209">
        <f>VLOOKUP($A131,'BM - 001'!$A$8:$O$115,7,FALSE)</f>
        <v>12.960000000000001</v>
      </c>
      <c r="R131" s="209">
        <f>VLOOKUP($A131,'BM - 001'!$A$8:$O$59,4,FALSE)-P131</f>
        <v>18</v>
      </c>
      <c r="S131" s="209">
        <f t="shared" si="220"/>
        <v>0</v>
      </c>
      <c r="T131" s="211">
        <f t="shared" si="221"/>
        <v>12.960000000000001</v>
      </c>
      <c r="U131" t="s">
        <v>461</v>
      </c>
    </row>
    <row r="132" ht="15.6" customHeight="1">
      <c r="A132" s="212"/>
      <c r="B132" s="213"/>
      <c r="C132" s="213"/>
      <c r="D132" s="213"/>
      <c r="E132" s="213"/>
      <c r="F132" s="213"/>
      <c r="G132" s="213"/>
      <c r="H132" s="213"/>
      <c r="I132" s="213"/>
      <c r="J132" s="213"/>
      <c r="K132" s="213"/>
      <c r="L132" s="213"/>
      <c r="M132" s="213"/>
      <c r="N132" s="214"/>
      <c r="O132" s="215"/>
      <c r="P132" s="214"/>
      <c r="Q132" s="214"/>
      <c r="R132" s="214"/>
      <c r="S132" s="214"/>
      <c r="T132" s="216"/>
      <c r="U132" t="s">
        <v>461</v>
      </c>
    </row>
    <row r="133" ht="15.6" customHeight="1">
      <c r="A133" s="217"/>
      <c r="B133" s="256" t="s">
        <v>486</v>
      </c>
      <c r="C133" s="257"/>
      <c r="D133" s="258"/>
      <c r="E133" s="256" t="s">
        <v>487</v>
      </c>
      <c r="F133" s="258"/>
      <c r="G133" s="256" t="s">
        <v>488</v>
      </c>
      <c r="H133" s="258"/>
      <c r="I133" s="256" t="s">
        <v>501</v>
      </c>
      <c r="J133" s="258"/>
      <c r="K133" s="256" t="s">
        <v>489</v>
      </c>
      <c r="L133" s="258"/>
      <c r="M133" s="254"/>
      <c r="N133" s="225"/>
      <c r="O133" s="255"/>
      <c r="P133" s="225"/>
      <c r="Q133" s="225"/>
      <c r="R133" s="225"/>
      <c r="S133" s="225"/>
      <c r="T133" s="226"/>
      <c r="U133" t="s">
        <v>461</v>
      </c>
    </row>
    <row r="134" ht="15.6" customHeight="1">
      <c r="A134" s="217"/>
      <c r="B134" s="259" t="s">
        <v>490</v>
      </c>
      <c r="C134" s="260"/>
      <c r="D134" s="261"/>
      <c r="E134" s="259"/>
      <c r="F134" s="229">
        <v>3.6000000000000001</v>
      </c>
      <c r="G134" s="259"/>
      <c r="H134" s="229">
        <v>1.8</v>
      </c>
      <c r="I134" s="259"/>
      <c r="J134" s="229">
        <v>2</v>
      </c>
      <c r="K134" s="259"/>
      <c r="L134" s="229">
        <f>J134*H134*F134</f>
        <v>12.960000000000001</v>
      </c>
      <c r="M134" s="254"/>
      <c r="N134" s="225"/>
      <c r="O134" s="255"/>
      <c r="P134" s="225"/>
      <c r="Q134" s="225"/>
      <c r="R134" s="225"/>
      <c r="S134" s="225"/>
      <c r="T134" s="226"/>
      <c r="U134" t="s">
        <v>461</v>
      </c>
    </row>
    <row r="135" ht="15.6" customHeight="1">
      <c r="A135" s="217"/>
      <c r="B135" s="239" t="s">
        <v>485</v>
      </c>
      <c r="C135" s="240"/>
      <c r="D135" s="240"/>
      <c r="E135" s="240"/>
      <c r="F135" s="240"/>
      <c r="G135" s="240"/>
      <c r="H135" s="241"/>
      <c r="I135" s="262">
        <f>J134</f>
        <v>2</v>
      </c>
      <c r="J135" s="263"/>
      <c r="K135" s="262">
        <f>L134</f>
        <v>12.960000000000001</v>
      </c>
      <c r="L135" s="263"/>
      <c r="M135" s="254"/>
      <c r="N135" s="225"/>
      <c r="O135" s="255"/>
      <c r="P135" s="225"/>
      <c r="Q135" s="225"/>
      <c r="R135" s="225"/>
      <c r="S135" s="225"/>
      <c r="T135" s="226"/>
      <c r="U135" t="s">
        <v>461</v>
      </c>
    </row>
    <row r="136" ht="15.6" customHeight="1">
      <c r="A136" s="243"/>
      <c r="B136" s="244"/>
      <c r="C136" s="244"/>
      <c r="D136" s="244"/>
      <c r="E136" s="244"/>
      <c r="F136" s="244"/>
      <c r="G136" s="244"/>
      <c r="H136" s="244"/>
      <c r="I136" s="244"/>
      <c r="J136" s="244"/>
      <c r="K136" s="244"/>
      <c r="L136" s="244"/>
      <c r="M136" s="244"/>
      <c r="N136" s="245"/>
      <c r="O136" s="246"/>
      <c r="P136" s="245"/>
      <c r="Q136" s="245"/>
      <c r="R136" s="245"/>
      <c r="S136" s="245"/>
      <c r="T136" s="247"/>
      <c r="U136" t="s">
        <v>461</v>
      </c>
    </row>
    <row r="137" ht="15.6" hidden="1" customHeight="1">
      <c r="A137" s="248" t="s">
        <v>282</v>
      </c>
      <c r="B137" s="249" t="s">
        <v>283</v>
      </c>
      <c r="C137" s="249"/>
      <c r="D137" s="249"/>
      <c r="E137" s="249"/>
      <c r="F137" s="249"/>
      <c r="G137" s="249"/>
      <c r="H137" s="249"/>
      <c r="I137" s="249"/>
      <c r="J137" s="249"/>
      <c r="K137" s="249"/>
      <c r="L137" s="249"/>
      <c r="M137" s="250"/>
      <c r="N137" s="251" t="s">
        <v>155</v>
      </c>
      <c r="O137" s="252">
        <f>F141</f>
        <v>0</v>
      </c>
      <c r="P137" s="251">
        <f>VLOOKUP($A137,'BM - 001'!$A$8:$O$115,5,FALSE)</f>
        <v>0</v>
      </c>
      <c r="Q137" s="251">
        <f>VLOOKUP($A137,'BM - 001'!$A$8:$O$115,7,FALSE)</f>
        <v>0</v>
      </c>
      <c r="R137" s="251">
        <f>VLOOKUP($A137,'BM - 001'!$A$8:$O$59,4,FALSE)-P137</f>
        <v>1</v>
      </c>
      <c r="S137" s="251">
        <f t="shared" si="220"/>
        <v>0</v>
      </c>
      <c r="T137" s="253">
        <f t="shared" si="221"/>
        <v>0</v>
      </c>
    </row>
    <row r="138" ht="15.6" hidden="1" customHeight="1">
      <c r="A138" s="212"/>
      <c r="B138" s="213"/>
      <c r="C138" s="213"/>
      <c r="D138" s="213"/>
      <c r="E138" s="213"/>
      <c r="F138" s="213"/>
      <c r="G138" s="213"/>
      <c r="H138" s="213"/>
      <c r="I138" s="213"/>
      <c r="J138" s="213"/>
      <c r="K138" s="213"/>
      <c r="L138" s="213"/>
      <c r="M138" s="213"/>
      <c r="N138" s="214"/>
      <c r="O138" s="215"/>
      <c r="P138" s="214"/>
      <c r="Q138" s="214"/>
      <c r="R138" s="214"/>
      <c r="S138" s="214"/>
      <c r="T138" s="214"/>
    </row>
    <row r="139" ht="15.6" hidden="1" customHeight="1">
      <c r="A139" s="217"/>
      <c r="B139" s="256" t="s">
        <v>486</v>
      </c>
      <c r="C139" s="257"/>
      <c r="D139" s="258"/>
      <c r="E139" s="256" t="s">
        <v>501</v>
      </c>
      <c r="F139" s="258"/>
      <c r="G139" s="254"/>
      <c r="H139" s="254"/>
      <c r="I139" s="254"/>
      <c r="J139" s="254"/>
      <c r="K139" s="254"/>
      <c r="L139" s="254"/>
      <c r="M139" s="254"/>
      <c r="N139" s="225"/>
      <c r="O139" s="255"/>
      <c r="P139" s="225"/>
      <c r="Q139" s="225"/>
      <c r="R139" s="225"/>
      <c r="S139" s="225"/>
      <c r="T139" s="225"/>
    </row>
    <row r="140" ht="15.6" hidden="1" customHeight="1">
      <c r="A140" s="217"/>
      <c r="B140" s="259" t="s">
        <v>490</v>
      </c>
      <c r="C140" s="260"/>
      <c r="D140" s="261"/>
      <c r="E140" s="259"/>
      <c r="F140" s="229">
        <v>1</v>
      </c>
      <c r="G140" s="254"/>
      <c r="H140" s="254"/>
      <c r="I140" s="254"/>
      <c r="J140" s="254"/>
      <c r="K140" s="254"/>
      <c r="L140" s="254"/>
      <c r="M140" s="254"/>
      <c r="N140" s="225"/>
      <c r="O140" s="255"/>
      <c r="P140" s="225"/>
      <c r="Q140" s="225"/>
      <c r="R140" s="225"/>
      <c r="S140" s="225"/>
      <c r="T140" s="225"/>
    </row>
    <row r="141" ht="15.6" hidden="1" customHeight="1">
      <c r="A141" s="217"/>
      <c r="B141" s="239" t="s">
        <v>485</v>
      </c>
      <c r="C141" s="240"/>
      <c r="D141" s="240"/>
      <c r="E141" s="271"/>
      <c r="F141" s="272"/>
      <c r="G141" s="254"/>
      <c r="H141" s="254"/>
      <c r="I141" s="254"/>
      <c r="J141" s="254"/>
      <c r="K141" s="254"/>
      <c r="L141" s="254"/>
      <c r="M141" s="254"/>
      <c r="N141" s="225"/>
      <c r="O141" s="255"/>
      <c r="P141" s="225"/>
      <c r="Q141" s="225"/>
      <c r="R141" s="225"/>
      <c r="S141" s="225"/>
      <c r="T141" s="225"/>
    </row>
    <row r="142" ht="15.6" hidden="1" customHeight="1">
      <c r="A142" s="243"/>
      <c r="B142" s="244"/>
      <c r="C142" s="244"/>
      <c r="D142" s="244"/>
      <c r="E142" s="244"/>
      <c r="F142" s="244"/>
      <c r="G142" s="244"/>
      <c r="H142" s="244"/>
      <c r="I142" s="244"/>
      <c r="J142" s="244"/>
      <c r="K142" s="244"/>
      <c r="L142" s="244"/>
      <c r="M142" s="244"/>
      <c r="N142" s="245"/>
      <c r="O142" s="246"/>
      <c r="P142" s="245"/>
      <c r="Q142" s="245"/>
      <c r="R142" s="245"/>
      <c r="S142" s="245"/>
      <c r="T142" s="245"/>
    </row>
    <row r="143">
      <c r="A143" s="270" t="s">
        <v>284</v>
      </c>
      <c r="B143" s="273" t="s">
        <v>285</v>
      </c>
      <c r="C143" s="204"/>
      <c r="D143" s="204"/>
      <c r="E143" s="204"/>
      <c r="F143" s="204"/>
      <c r="G143" s="204"/>
      <c r="H143" s="204"/>
      <c r="I143" s="204"/>
      <c r="J143" s="204"/>
      <c r="K143" s="204"/>
      <c r="L143" s="204"/>
      <c r="M143" s="204"/>
      <c r="N143" s="279"/>
      <c r="O143" s="279"/>
      <c r="P143" s="279"/>
      <c r="Q143" s="279"/>
      <c r="R143" s="279"/>
      <c r="S143" s="279"/>
      <c r="T143" s="280"/>
      <c r="U143" t="s">
        <v>461</v>
      </c>
    </row>
    <row r="144" ht="15.6" customHeight="1">
      <c r="A144" s="206" t="s">
        <v>286</v>
      </c>
      <c r="B144" s="207" t="s">
        <v>287</v>
      </c>
      <c r="C144" s="207"/>
      <c r="D144" s="207"/>
      <c r="E144" s="207"/>
      <c r="F144" s="207"/>
      <c r="G144" s="207"/>
      <c r="H144" s="207"/>
      <c r="I144" s="207"/>
      <c r="J144" s="207"/>
      <c r="K144" s="207"/>
      <c r="L144" s="207"/>
      <c r="M144" s="208"/>
      <c r="N144" s="209" t="s">
        <v>155</v>
      </c>
      <c r="O144" s="210">
        <f>E154</f>
        <v>51</v>
      </c>
      <c r="P144" s="209">
        <f>VLOOKUP($A144,'BM - 001'!$A$8:$O$115,5,FALSE)</f>
        <v>0</v>
      </c>
      <c r="Q144" s="209">
        <f>VLOOKUP($A144,'BM - 001'!$A$8:$O$115,7,FALSE)</f>
        <v>51</v>
      </c>
      <c r="R144" s="209">
        <f>VLOOKUP($A144,'BM - 001'!$A$8:$O$59,4,FALSE)-P144</f>
        <v>184</v>
      </c>
      <c r="S144" s="209">
        <f t="shared" si="220"/>
        <v>0</v>
      </c>
      <c r="T144" s="211">
        <f t="shared" si="221"/>
        <v>51</v>
      </c>
      <c r="U144" t="s">
        <v>461</v>
      </c>
    </row>
    <row r="145" ht="15.6" customHeight="1">
      <c r="A145" s="212"/>
      <c r="B145" s="213"/>
      <c r="C145" s="213"/>
      <c r="D145" s="213"/>
      <c r="E145" s="213"/>
      <c r="F145" s="213"/>
      <c r="G145" s="213"/>
      <c r="H145" s="213"/>
      <c r="I145" s="213"/>
      <c r="J145" s="213"/>
      <c r="K145" s="213"/>
      <c r="L145" s="213"/>
      <c r="M145" s="213"/>
      <c r="N145" s="214"/>
      <c r="O145" s="215"/>
      <c r="P145" s="214"/>
      <c r="Q145" s="214"/>
      <c r="R145" s="214"/>
      <c r="S145" s="214"/>
      <c r="T145" s="216"/>
      <c r="U145" t="s">
        <v>461</v>
      </c>
    </row>
    <row r="146" ht="15.6" customHeight="1">
      <c r="A146" s="217"/>
      <c r="B146" s="281" t="s">
        <v>507</v>
      </c>
      <c r="C146" s="281" t="s">
        <v>508</v>
      </c>
      <c r="D146" s="281" t="s">
        <v>509</v>
      </c>
      <c r="E146" s="281"/>
      <c r="F146" s="254"/>
      <c r="G146" s="254"/>
      <c r="H146" s="254"/>
      <c r="I146" s="254"/>
      <c r="J146" s="254"/>
      <c r="K146" s="254"/>
      <c r="L146" s="254"/>
      <c r="M146" s="254"/>
      <c r="N146" s="225"/>
      <c r="O146" s="255"/>
      <c r="P146" s="225"/>
      <c r="Q146" s="225"/>
      <c r="R146" s="225"/>
      <c r="S146" s="225"/>
      <c r="T146" s="226"/>
      <c r="U146" t="s">
        <v>461</v>
      </c>
    </row>
    <row r="147" ht="15.6" customHeight="1">
      <c r="A147" s="217"/>
      <c r="B147" s="282" t="str">
        <f>B159</f>
        <v>CP-14</v>
      </c>
      <c r="C147" s="282" t="str">
        <f>C159</f>
        <v>CP-15</v>
      </c>
      <c r="D147" s="283"/>
      <c r="E147" s="284">
        <f t="shared" ref="E147:E153" si="222">ROUND(D227*0.2,0)</f>
        <v>8</v>
      </c>
      <c r="F147" s="254"/>
      <c r="G147" s="254"/>
      <c r="H147" s="254"/>
      <c r="I147" s="254"/>
      <c r="J147" s="254"/>
      <c r="K147" s="254"/>
      <c r="L147" s="254"/>
      <c r="M147" s="254"/>
      <c r="N147" s="225"/>
      <c r="O147" s="255"/>
      <c r="P147" s="225"/>
      <c r="Q147" s="225"/>
      <c r="R147" s="225"/>
      <c r="S147" s="225"/>
      <c r="T147" s="226"/>
      <c r="U147" t="s">
        <v>461</v>
      </c>
    </row>
    <row r="148" ht="15.6" customHeight="1">
      <c r="A148" s="217"/>
      <c r="B148" s="282" t="str">
        <f>B160</f>
        <v>CP-15</v>
      </c>
      <c r="C148" s="282" t="str">
        <f>C160</f>
        <v>CP-16</v>
      </c>
      <c r="D148" s="283"/>
      <c r="E148" s="284">
        <f t="shared" si="222"/>
        <v>8</v>
      </c>
      <c r="F148" s="254"/>
      <c r="G148" s="254"/>
      <c r="H148" s="254"/>
      <c r="I148" s="254"/>
      <c r="J148" s="254"/>
      <c r="K148" s="254"/>
      <c r="L148" s="254"/>
      <c r="M148" s="254"/>
      <c r="N148" s="225"/>
      <c r="O148" s="255"/>
      <c r="P148" s="225"/>
      <c r="Q148" s="225"/>
      <c r="R148" s="225"/>
      <c r="S148" s="225"/>
      <c r="T148" s="226"/>
      <c r="U148" t="s">
        <v>461</v>
      </c>
    </row>
    <row r="149" ht="15.6" customHeight="1">
      <c r="A149" s="217"/>
      <c r="B149" s="282" t="str">
        <f>B161</f>
        <v>CP-16</v>
      </c>
      <c r="C149" s="282" t="str">
        <f>C161</f>
        <v>CP-01</v>
      </c>
      <c r="D149" s="283"/>
      <c r="E149" s="284">
        <f t="shared" si="222"/>
        <v>5</v>
      </c>
      <c r="F149" s="254"/>
      <c r="G149" s="254"/>
      <c r="H149" s="254"/>
      <c r="I149" s="254"/>
      <c r="J149" s="254"/>
      <c r="K149" s="254"/>
      <c r="L149" s="254"/>
      <c r="M149" s="254"/>
      <c r="N149" s="225"/>
      <c r="O149" s="255"/>
      <c r="P149" s="225"/>
      <c r="Q149" s="225"/>
      <c r="R149" s="225"/>
      <c r="S149" s="225"/>
      <c r="T149" s="226"/>
      <c r="U149" t="s">
        <v>461</v>
      </c>
    </row>
    <row r="150" ht="15.6" customHeight="1">
      <c r="A150" s="217"/>
      <c r="B150" s="282" t="str">
        <f>B162</f>
        <v>CP-17</v>
      </c>
      <c r="C150" s="282" t="str">
        <f>C162</f>
        <v>CP-18</v>
      </c>
      <c r="D150" s="283"/>
      <c r="E150" s="284">
        <f t="shared" si="222"/>
        <v>6</v>
      </c>
      <c r="F150" s="254"/>
      <c r="G150" s="254"/>
      <c r="H150" s="254"/>
      <c r="I150" s="254"/>
      <c r="J150" s="254"/>
      <c r="K150" s="254"/>
      <c r="L150" s="254"/>
      <c r="M150" s="254"/>
      <c r="N150" s="225"/>
      <c r="O150" s="255"/>
      <c r="P150" s="225"/>
      <c r="Q150" s="225"/>
      <c r="R150" s="225"/>
      <c r="S150" s="225"/>
      <c r="T150" s="226"/>
      <c r="U150" t="s">
        <v>461</v>
      </c>
    </row>
    <row r="151" ht="15.6" customHeight="1">
      <c r="A151" s="217"/>
      <c r="B151" s="282" t="str">
        <f>B163</f>
        <v>CP-18</v>
      </c>
      <c r="C151" s="282" t="str">
        <f>C163</f>
        <v>CP-19</v>
      </c>
      <c r="D151" s="283"/>
      <c r="E151" s="284">
        <f t="shared" si="222"/>
        <v>8</v>
      </c>
      <c r="F151" s="254"/>
      <c r="G151" s="254"/>
      <c r="H151" s="254"/>
      <c r="I151" s="254"/>
      <c r="J151" s="254"/>
      <c r="K151" s="254"/>
      <c r="L151" s="254"/>
      <c r="M151" s="254"/>
      <c r="N151" s="225"/>
      <c r="O151" s="255"/>
      <c r="P151" s="225"/>
      <c r="Q151" s="225"/>
      <c r="R151" s="225"/>
      <c r="S151" s="225"/>
      <c r="T151" s="226"/>
      <c r="U151" t="s">
        <v>461</v>
      </c>
    </row>
    <row r="152" ht="15.6" customHeight="1">
      <c r="A152" s="217"/>
      <c r="B152" s="282" t="str">
        <f>B164</f>
        <v>CP-19</v>
      </c>
      <c r="C152" s="282" t="str">
        <f>C164</f>
        <v>CP-20</v>
      </c>
      <c r="D152" s="283"/>
      <c r="E152" s="284">
        <f t="shared" si="222"/>
        <v>8</v>
      </c>
      <c r="F152" s="254"/>
      <c r="G152" s="254"/>
      <c r="H152" s="254"/>
      <c r="I152" s="254"/>
      <c r="J152" s="254"/>
      <c r="K152" s="254"/>
      <c r="L152" s="254"/>
      <c r="M152" s="254"/>
      <c r="N152" s="225"/>
      <c r="O152" s="255"/>
      <c r="P152" s="225"/>
      <c r="Q152" s="225"/>
      <c r="R152" s="225"/>
      <c r="S152" s="225"/>
      <c r="T152" s="226"/>
      <c r="U152" t="s">
        <v>461</v>
      </c>
    </row>
    <row r="153" ht="15.6" customHeight="1">
      <c r="A153" s="217"/>
      <c r="B153" s="282" t="str">
        <f>B165</f>
        <v>CP-20</v>
      </c>
      <c r="C153" s="282" t="str">
        <f>C165</f>
        <v>CP-21</v>
      </c>
      <c r="D153" s="283"/>
      <c r="E153" s="284">
        <f t="shared" si="222"/>
        <v>8</v>
      </c>
      <c r="F153" s="254"/>
      <c r="G153" s="254"/>
      <c r="H153" s="254"/>
      <c r="I153" s="254"/>
      <c r="J153" s="254"/>
      <c r="K153" s="254"/>
      <c r="L153" s="254"/>
      <c r="M153" s="254"/>
      <c r="N153" s="225"/>
      <c r="O153" s="255"/>
      <c r="P153" s="225"/>
      <c r="Q153" s="225"/>
      <c r="R153" s="225"/>
      <c r="S153" s="225"/>
      <c r="T153" s="226"/>
      <c r="U153" t="s">
        <v>461</v>
      </c>
    </row>
    <row r="154" ht="15.6" customHeight="1">
      <c r="A154" s="217"/>
      <c r="B154" s="239" t="s">
        <v>485</v>
      </c>
      <c r="C154" s="240"/>
      <c r="D154" s="283"/>
      <c r="E154" s="284">
        <f>SUM(E147:E153)</f>
        <v>51</v>
      </c>
      <c r="F154" s="254"/>
      <c r="G154" s="254"/>
      <c r="H154" s="254"/>
      <c r="I154" s="254"/>
      <c r="J154" s="254"/>
      <c r="K154" s="254"/>
      <c r="L154" s="254"/>
      <c r="M154" s="254"/>
      <c r="N154" s="225"/>
      <c r="O154" s="255"/>
      <c r="P154" s="225"/>
      <c r="Q154" s="225"/>
      <c r="R154" s="225"/>
      <c r="S154" s="225"/>
      <c r="T154" s="226"/>
      <c r="U154" t="s">
        <v>461</v>
      </c>
    </row>
    <row r="155" ht="15.6" customHeight="1">
      <c r="A155" s="243"/>
      <c r="B155" s="244"/>
      <c r="C155" s="244"/>
      <c r="D155" s="244"/>
      <c r="E155" s="244"/>
      <c r="F155" s="244"/>
      <c r="G155" s="244"/>
      <c r="H155" s="244"/>
      <c r="I155" s="244"/>
      <c r="J155" s="244"/>
      <c r="K155" s="244"/>
      <c r="L155" s="244"/>
      <c r="M155" s="244"/>
      <c r="N155" s="245"/>
      <c r="O155" s="246"/>
      <c r="P155" s="245"/>
      <c r="Q155" s="245"/>
      <c r="R155" s="245"/>
      <c r="S155" s="245"/>
      <c r="T155" s="247"/>
      <c r="U155" t="s">
        <v>461</v>
      </c>
    </row>
    <row r="156" ht="15.6" customHeight="1">
      <c r="A156" s="248" t="s">
        <v>288</v>
      </c>
      <c r="B156" s="249" t="s">
        <v>289</v>
      </c>
      <c r="C156" s="249"/>
      <c r="D156" s="249"/>
      <c r="E156" s="249"/>
      <c r="F156" s="249"/>
      <c r="G156" s="249"/>
      <c r="H156" s="249"/>
      <c r="I156" s="249"/>
      <c r="J156" s="249"/>
      <c r="K156" s="249"/>
      <c r="L156" s="249"/>
      <c r="M156" s="250"/>
      <c r="N156" s="251" t="s">
        <v>290</v>
      </c>
      <c r="O156" s="252">
        <f>E166</f>
        <v>26</v>
      </c>
      <c r="P156" s="251">
        <f>VLOOKUP($A156,'BM - 001'!$A$8:$O$115,5,FALSE)</f>
        <v>0</v>
      </c>
      <c r="Q156" s="251">
        <f>VLOOKUP($A156,'BM - 001'!$A$8:$O$115,7,FALSE)</f>
        <v>26</v>
      </c>
      <c r="R156" s="251">
        <f>VLOOKUP($A156,'BM - 001'!$A$8:$O$59,4,FALSE)-P156</f>
        <v>92</v>
      </c>
      <c r="S156" s="251">
        <f t="shared" ref="S155:S218" si="223">IF(O156&gt;R156,O156-R156,0)</f>
        <v>0</v>
      </c>
      <c r="T156" s="253">
        <f t="shared" ref="T155:T218" si="224">ROUND(IF(O156&lt;R156,O156,R156),2)</f>
        <v>26</v>
      </c>
      <c r="U156" t="s">
        <v>461</v>
      </c>
    </row>
    <row r="157" ht="15.6" customHeight="1">
      <c r="A157" s="212"/>
      <c r="B157" s="213"/>
      <c r="C157" s="213"/>
      <c r="D157" s="213"/>
      <c r="E157" s="213"/>
      <c r="F157" s="213"/>
      <c r="G157" s="213"/>
      <c r="H157" s="213"/>
      <c r="I157" s="213"/>
      <c r="J157" s="213"/>
      <c r="K157" s="213"/>
      <c r="L157" s="213"/>
      <c r="M157" s="213"/>
      <c r="N157" s="214"/>
      <c r="O157" s="215"/>
      <c r="P157" s="214"/>
      <c r="Q157" s="214"/>
      <c r="R157" s="214"/>
      <c r="S157" s="214"/>
      <c r="T157" s="216"/>
      <c r="U157" t="s">
        <v>461</v>
      </c>
    </row>
    <row r="158" ht="15.6" customHeight="1">
      <c r="A158" s="217"/>
      <c r="B158" s="281" t="s">
        <v>507</v>
      </c>
      <c r="C158" s="281" t="s">
        <v>508</v>
      </c>
      <c r="D158" s="281" t="s">
        <v>509</v>
      </c>
      <c r="E158" s="281"/>
      <c r="F158" s="254"/>
      <c r="G158" s="254"/>
      <c r="H158" s="254"/>
      <c r="I158" s="254"/>
      <c r="J158" s="254"/>
      <c r="K158" s="254"/>
      <c r="L158" s="254"/>
      <c r="M158" s="254"/>
      <c r="N158" s="225"/>
      <c r="O158" s="255"/>
      <c r="P158" s="225"/>
      <c r="Q158" s="225"/>
      <c r="R158" s="225"/>
      <c r="S158" s="225"/>
      <c r="T158" s="226"/>
      <c r="U158" t="s">
        <v>461</v>
      </c>
    </row>
    <row r="159" ht="15.6" customHeight="1">
      <c r="A159" s="217"/>
      <c r="B159" s="282" t="str">
        <f>B227</f>
        <v>CP-14</v>
      </c>
      <c r="C159" s="282" t="str">
        <f>C227</f>
        <v>CP-15</v>
      </c>
      <c r="D159" s="283"/>
      <c r="E159" s="284">
        <f t="shared" ref="E159:E165" si="225">ROUND(D227*0.1,0)</f>
        <v>4</v>
      </c>
      <c r="F159" s="254"/>
      <c r="G159" s="254"/>
      <c r="H159" s="254"/>
      <c r="I159" s="254"/>
      <c r="J159" s="254"/>
      <c r="K159" s="254"/>
      <c r="L159" s="254"/>
      <c r="M159" s="254"/>
      <c r="N159" s="225"/>
      <c r="O159" s="255"/>
      <c r="P159" s="225"/>
      <c r="Q159" s="225"/>
      <c r="R159" s="225"/>
      <c r="S159" s="225"/>
      <c r="T159" s="226"/>
      <c r="U159" t="s">
        <v>461</v>
      </c>
    </row>
    <row r="160" ht="15.6" customHeight="1">
      <c r="A160" s="217"/>
      <c r="B160" s="282" t="str">
        <f>B228</f>
        <v>CP-15</v>
      </c>
      <c r="C160" s="282" t="str">
        <f>C228</f>
        <v>CP-16</v>
      </c>
      <c r="D160" s="283"/>
      <c r="E160" s="284">
        <f t="shared" si="225"/>
        <v>4</v>
      </c>
      <c r="F160" s="254"/>
      <c r="G160" s="254"/>
      <c r="H160" s="254"/>
      <c r="I160" s="254"/>
      <c r="J160" s="254"/>
      <c r="K160" s="254"/>
      <c r="L160" s="254"/>
      <c r="M160" s="254"/>
      <c r="N160" s="225"/>
      <c r="O160" s="255"/>
      <c r="P160" s="225"/>
      <c r="Q160" s="225"/>
      <c r="R160" s="225"/>
      <c r="S160" s="225"/>
      <c r="T160" s="226"/>
      <c r="U160" t="s">
        <v>461</v>
      </c>
    </row>
    <row r="161" ht="15.6" customHeight="1">
      <c r="A161" s="217"/>
      <c r="B161" s="282" t="str">
        <f>B229</f>
        <v>CP-16</v>
      </c>
      <c r="C161" s="282" t="str">
        <f>C229</f>
        <v>CP-01</v>
      </c>
      <c r="D161" s="283"/>
      <c r="E161" s="284">
        <f t="shared" si="225"/>
        <v>3</v>
      </c>
      <c r="F161" s="254"/>
      <c r="G161" s="254"/>
      <c r="H161" s="254"/>
      <c r="I161" s="254"/>
      <c r="J161" s="254"/>
      <c r="K161" s="254"/>
      <c r="L161" s="254"/>
      <c r="M161" s="254"/>
      <c r="N161" s="225"/>
      <c r="O161" s="255"/>
      <c r="P161" s="225"/>
      <c r="Q161" s="225"/>
      <c r="R161" s="225"/>
      <c r="S161" s="225"/>
      <c r="T161" s="226"/>
      <c r="U161" t="s">
        <v>461</v>
      </c>
    </row>
    <row r="162" ht="15.6" customHeight="1">
      <c r="A162" s="217"/>
      <c r="B162" s="282" t="str">
        <f>B230</f>
        <v>CP-17</v>
      </c>
      <c r="C162" s="282" t="str">
        <f>C230</f>
        <v>CP-18</v>
      </c>
      <c r="D162" s="283"/>
      <c r="E162" s="284">
        <f t="shared" si="225"/>
        <v>3</v>
      </c>
      <c r="F162" s="254"/>
      <c r="G162" s="254"/>
      <c r="H162" s="254"/>
      <c r="I162" s="254"/>
      <c r="J162" s="254"/>
      <c r="K162" s="254"/>
      <c r="L162" s="254"/>
      <c r="M162" s="254"/>
      <c r="N162" s="225"/>
      <c r="O162" s="255"/>
      <c r="P162" s="225"/>
      <c r="Q162" s="225"/>
      <c r="R162" s="225"/>
      <c r="S162" s="225"/>
      <c r="T162" s="226"/>
      <c r="U162" t="s">
        <v>461</v>
      </c>
    </row>
    <row r="163" ht="15.6" customHeight="1">
      <c r="A163" s="217"/>
      <c r="B163" s="282" t="str">
        <f>B231</f>
        <v>CP-18</v>
      </c>
      <c r="C163" s="282" t="str">
        <f>C231</f>
        <v>CP-19</v>
      </c>
      <c r="D163" s="283"/>
      <c r="E163" s="284">
        <f t="shared" si="225"/>
        <v>4</v>
      </c>
      <c r="F163" s="254"/>
      <c r="G163" s="254"/>
      <c r="H163" s="254"/>
      <c r="I163" s="254"/>
      <c r="J163" s="254"/>
      <c r="K163" s="254"/>
      <c r="L163" s="254"/>
      <c r="M163" s="254"/>
      <c r="N163" s="225"/>
      <c r="O163" s="255"/>
      <c r="P163" s="225"/>
      <c r="Q163" s="225"/>
      <c r="R163" s="225"/>
      <c r="S163" s="225"/>
      <c r="T163" s="226"/>
      <c r="U163" t="s">
        <v>461</v>
      </c>
    </row>
    <row r="164" ht="15.6" customHeight="1">
      <c r="A164" s="217"/>
      <c r="B164" s="282" t="str">
        <f>B232</f>
        <v>CP-19</v>
      </c>
      <c r="C164" s="282" t="str">
        <f>C232</f>
        <v>CP-20</v>
      </c>
      <c r="D164" s="283"/>
      <c r="E164" s="284">
        <f t="shared" si="225"/>
        <v>4</v>
      </c>
      <c r="F164" s="254"/>
      <c r="G164" s="254"/>
      <c r="H164" s="254"/>
      <c r="I164" s="254"/>
      <c r="J164" s="254"/>
      <c r="K164" s="254"/>
      <c r="L164" s="254"/>
      <c r="M164" s="254"/>
      <c r="N164" s="225"/>
      <c r="O164" s="255"/>
      <c r="P164" s="225"/>
      <c r="Q164" s="225"/>
      <c r="R164" s="225"/>
      <c r="S164" s="225"/>
      <c r="T164" s="226"/>
      <c r="U164" t="s">
        <v>461</v>
      </c>
    </row>
    <row r="165" ht="15.6" customHeight="1">
      <c r="A165" s="217"/>
      <c r="B165" s="282" t="str">
        <f>B233</f>
        <v>CP-20</v>
      </c>
      <c r="C165" s="282" t="str">
        <f>C233</f>
        <v>CP-21</v>
      </c>
      <c r="D165" s="283"/>
      <c r="E165" s="284">
        <f t="shared" si="225"/>
        <v>4</v>
      </c>
      <c r="F165" s="254"/>
      <c r="G165" s="254"/>
      <c r="H165" s="254"/>
      <c r="I165" s="254"/>
      <c r="J165" s="254"/>
      <c r="K165" s="254"/>
      <c r="L165" s="254"/>
      <c r="M165" s="254"/>
      <c r="N165" s="225"/>
      <c r="O165" s="255"/>
      <c r="P165" s="225"/>
      <c r="Q165" s="225"/>
      <c r="R165" s="225"/>
      <c r="S165" s="225"/>
      <c r="T165" s="226"/>
      <c r="U165" t="s">
        <v>461</v>
      </c>
    </row>
    <row r="166" ht="15.6" customHeight="1">
      <c r="A166" s="217"/>
      <c r="B166" s="239" t="s">
        <v>485</v>
      </c>
      <c r="C166" s="240"/>
      <c r="D166" s="283"/>
      <c r="E166" s="284">
        <f>SUM(E159:E165)</f>
        <v>26</v>
      </c>
      <c r="F166" s="254"/>
      <c r="G166" s="254"/>
      <c r="H166" s="254"/>
      <c r="I166" s="254"/>
      <c r="J166" s="254"/>
      <c r="K166" s="254"/>
      <c r="L166" s="254"/>
      <c r="M166" s="254"/>
      <c r="N166" s="225"/>
      <c r="O166" s="255"/>
      <c r="P166" s="225"/>
      <c r="Q166" s="225"/>
      <c r="R166" s="225"/>
      <c r="S166" s="225"/>
      <c r="T166" s="226"/>
      <c r="U166" t="s">
        <v>461</v>
      </c>
    </row>
    <row r="167" ht="15.6" customHeight="1">
      <c r="A167" s="217"/>
      <c r="B167" s="254"/>
      <c r="C167" s="254"/>
      <c r="D167" s="254"/>
      <c r="E167" s="254"/>
      <c r="F167" s="254"/>
      <c r="G167" s="254"/>
      <c r="H167" s="254"/>
      <c r="I167" s="254"/>
      <c r="J167" s="254"/>
      <c r="K167" s="254"/>
      <c r="L167" s="254"/>
      <c r="M167" s="254"/>
      <c r="N167" s="225"/>
      <c r="O167" s="255"/>
      <c r="P167" s="225"/>
      <c r="Q167" s="225"/>
      <c r="R167" s="225"/>
      <c r="S167" s="225"/>
      <c r="T167" s="226"/>
      <c r="U167" t="s">
        <v>461</v>
      </c>
    </row>
    <row r="168" ht="15.6" hidden="1" customHeight="1">
      <c r="A168" s="248" t="s">
        <v>291</v>
      </c>
      <c r="B168" s="249" t="s">
        <v>292</v>
      </c>
      <c r="C168" s="249"/>
      <c r="D168" s="249"/>
      <c r="E168" s="249"/>
      <c r="F168" s="249"/>
      <c r="G168" s="249"/>
      <c r="H168" s="249"/>
      <c r="I168" s="249"/>
      <c r="J168" s="249"/>
      <c r="K168" s="249"/>
      <c r="L168" s="249"/>
      <c r="M168" s="250"/>
      <c r="N168" s="251" t="s">
        <v>230</v>
      </c>
      <c r="O168" s="252"/>
      <c r="P168" s="251">
        <f>VLOOKUP($A168,'BM - 001'!$A$8:$O$115,5,FALSE)</f>
        <v>0</v>
      </c>
      <c r="Q168" s="251">
        <f>VLOOKUP($A168,'BM - 001'!$A$8:$O$115,7,FALSE)</f>
        <v>0</v>
      </c>
      <c r="R168" s="251">
        <f>VLOOKUP($A168,'BM - 001'!$A$8:$O$59,4,FALSE)-P168</f>
        <v>92.129999999999995</v>
      </c>
      <c r="S168" s="251">
        <f t="shared" si="223"/>
        <v>0</v>
      </c>
      <c r="T168" s="253">
        <f t="shared" si="224"/>
        <v>0</v>
      </c>
    </row>
    <row r="169" ht="15.6" hidden="1" customHeight="1">
      <c r="A169" s="248" t="s">
        <v>293</v>
      </c>
      <c r="B169" s="285" t="s">
        <v>294</v>
      </c>
      <c r="C169" s="249"/>
      <c r="D169" s="249"/>
      <c r="E169" s="249"/>
      <c r="F169" s="249"/>
      <c r="G169" s="249"/>
      <c r="H169" s="249"/>
      <c r="I169" s="249"/>
      <c r="J169" s="249"/>
      <c r="K169" s="249"/>
      <c r="L169" s="249"/>
      <c r="M169" s="250"/>
      <c r="N169" s="251" t="s">
        <v>230</v>
      </c>
      <c r="O169" s="252"/>
      <c r="P169" s="251">
        <f>VLOOKUP($A169,'BM - 001'!$A$8:$O$115,5,FALSE)</f>
        <v>0</v>
      </c>
      <c r="Q169" s="251">
        <f>VLOOKUP($A169,'BM - 001'!$A$8:$O$115,7,FALSE)</f>
        <v>0</v>
      </c>
      <c r="R169" s="251">
        <f>VLOOKUP($A169,'BM - 001'!$A$8:$O$59,4,FALSE)-P169</f>
        <v>1842.6700000000001</v>
      </c>
      <c r="S169" s="251">
        <f t="shared" si="223"/>
        <v>0</v>
      </c>
      <c r="T169" s="253">
        <f t="shared" si="224"/>
        <v>0</v>
      </c>
    </row>
    <row r="170" ht="15.6" hidden="1" customHeight="1">
      <c r="A170" s="212"/>
      <c r="B170" s="213"/>
      <c r="C170" s="213"/>
      <c r="D170" s="213"/>
      <c r="E170" s="213"/>
      <c r="F170" s="213"/>
      <c r="G170" s="213"/>
      <c r="H170" s="213"/>
      <c r="I170" s="213"/>
      <c r="J170" s="213"/>
      <c r="K170" s="213"/>
      <c r="L170" s="213"/>
      <c r="M170" s="213"/>
      <c r="N170" s="214"/>
      <c r="O170" s="215"/>
      <c r="P170" s="214"/>
      <c r="Q170" s="214"/>
      <c r="R170" s="214"/>
      <c r="S170" s="214"/>
      <c r="T170" s="214"/>
    </row>
    <row r="171" ht="15.6" hidden="1" customHeight="1">
      <c r="A171" s="217"/>
      <c r="B171" s="254"/>
      <c r="C171" s="254"/>
      <c r="D171" s="254"/>
      <c r="E171" s="254"/>
      <c r="F171" s="254"/>
      <c r="G171" s="254"/>
      <c r="H171" s="254"/>
      <c r="I171" s="254"/>
      <c r="J171" s="254"/>
      <c r="K171" s="254"/>
      <c r="L171" s="254"/>
      <c r="M171" s="254"/>
      <c r="N171" s="225"/>
      <c r="O171" s="255"/>
      <c r="P171" s="225"/>
      <c r="Q171" s="225"/>
      <c r="R171" s="225"/>
      <c r="S171" s="225"/>
      <c r="T171" s="225"/>
    </row>
    <row r="172" ht="15.6" hidden="1" customHeight="1">
      <c r="A172" s="217"/>
      <c r="B172" s="254"/>
      <c r="C172" s="254"/>
      <c r="D172" s="254"/>
      <c r="E172" s="254"/>
      <c r="F172" s="254"/>
      <c r="G172" s="254"/>
      <c r="H172" s="254"/>
      <c r="I172" s="254"/>
      <c r="J172" s="254"/>
      <c r="K172" s="254"/>
      <c r="L172" s="254"/>
      <c r="M172" s="254"/>
      <c r="N172" s="225"/>
      <c r="O172" s="255"/>
      <c r="P172" s="225"/>
      <c r="Q172" s="225"/>
      <c r="R172" s="225"/>
      <c r="S172" s="225"/>
      <c r="T172" s="225"/>
    </row>
    <row r="173" ht="15.6" hidden="1" customHeight="1">
      <c r="A173" s="217"/>
      <c r="B173" s="254"/>
      <c r="C173" s="254"/>
      <c r="D173" s="254"/>
      <c r="E173" s="254"/>
      <c r="F173" s="254"/>
      <c r="G173" s="254"/>
      <c r="H173" s="254"/>
      <c r="I173" s="254"/>
      <c r="J173" s="254"/>
      <c r="K173" s="254"/>
      <c r="L173" s="254"/>
      <c r="M173" s="254"/>
      <c r="N173" s="225"/>
      <c r="O173" s="255"/>
      <c r="P173" s="225"/>
      <c r="Q173" s="225"/>
      <c r="R173" s="225"/>
      <c r="S173" s="225"/>
      <c r="T173" s="225"/>
    </row>
    <row r="174" ht="15.6" hidden="1" customHeight="1">
      <c r="A174" s="243"/>
      <c r="B174" s="244"/>
      <c r="C174" s="244"/>
      <c r="D174" s="244"/>
      <c r="E174" s="244"/>
      <c r="F174" s="244"/>
      <c r="G174" s="244"/>
      <c r="H174" s="244"/>
      <c r="I174" s="244"/>
      <c r="J174" s="244"/>
      <c r="K174" s="244"/>
      <c r="L174" s="244"/>
      <c r="M174" s="244"/>
      <c r="N174" s="245"/>
      <c r="O174" s="246"/>
      <c r="P174" s="245"/>
      <c r="Q174" s="245"/>
      <c r="R174" s="245"/>
      <c r="S174" s="245"/>
      <c r="T174" s="245"/>
    </row>
    <row r="175">
      <c r="A175" s="270" t="s">
        <v>295</v>
      </c>
      <c r="B175" s="286" t="s">
        <v>296</v>
      </c>
      <c r="C175" s="287"/>
      <c r="D175" s="287"/>
      <c r="E175" s="287"/>
      <c r="F175" s="287"/>
      <c r="G175" s="287"/>
      <c r="H175" s="287"/>
      <c r="I175" s="287"/>
      <c r="J175" s="287"/>
      <c r="K175" s="287"/>
      <c r="L175" s="287"/>
      <c r="M175" s="287"/>
      <c r="N175" s="279"/>
      <c r="O175" s="279"/>
      <c r="P175" s="279"/>
      <c r="Q175" s="279"/>
      <c r="R175" s="279"/>
      <c r="S175" s="279"/>
      <c r="T175" s="280"/>
      <c r="U175" t="s">
        <v>461</v>
      </c>
    </row>
    <row r="176" ht="15.6" customHeight="1">
      <c r="A176" s="206" t="s">
        <v>297</v>
      </c>
      <c r="B176" s="207" t="s">
        <v>298</v>
      </c>
      <c r="C176" s="207"/>
      <c r="D176" s="207"/>
      <c r="E176" s="207"/>
      <c r="F176" s="207"/>
      <c r="G176" s="207"/>
      <c r="H176" s="207"/>
      <c r="I176" s="207"/>
      <c r="J176" s="207"/>
      <c r="K176" s="207"/>
      <c r="L176" s="207"/>
      <c r="M176" s="208"/>
      <c r="N176" s="209" t="s">
        <v>299</v>
      </c>
      <c r="O176" s="210">
        <f>I180</f>
        <v>1</v>
      </c>
      <c r="P176" s="209">
        <f>VLOOKUP($A176,'BM - 001'!$A$8:$O$115,5,FALSE)</f>
        <v>0</v>
      </c>
      <c r="Q176" s="209">
        <f>VLOOKUP($A176,'BM - 001'!$A$8:$O$115,7,FALSE)</f>
        <v>1</v>
      </c>
      <c r="R176" s="209">
        <f>VLOOKUP($A176,'BM - 001'!$A$8:$O$59,4,FALSE)-P176</f>
        <v>16</v>
      </c>
      <c r="S176" s="209">
        <f t="shared" si="223"/>
        <v>0</v>
      </c>
      <c r="T176" s="211">
        <f t="shared" si="224"/>
        <v>1</v>
      </c>
      <c r="U176" t="s">
        <v>461</v>
      </c>
    </row>
    <row r="177" ht="15.6" customHeight="1">
      <c r="A177" s="212"/>
      <c r="B177" s="213"/>
      <c r="C177" s="213"/>
      <c r="D177" s="213"/>
      <c r="E177" s="213"/>
      <c r="F177" s="213"/>
      <c r="G177" s="213"/>
      <c r="H177" s="213"/>
      <c r="I177" s="213"/>
      <c r="J177" s="213"/>
      <c r="K177" s="213"/>
      <c r="L177" s="213"/>
      <c r="M177" s="213"/>
      <c r="N177" s="214"/>
      <c r="O177" s="215"/>
      <c r="P177" s="214"/>
      <c r="Q177" s="214"/>
      <c r="R177" s="214"/>
      <c r="S177" s="214"/>
      <c r="T177" s="288"/>
      <c r="U177" t="s">
        <v>461</v>
      </c>
    </row>
    <row r="178">
      <c r="A178" s="217"/>
      <c r="B178" s="256" t="s">
        <v>486</v>
      </c>
      <c r="C178" s="257"/>
      <c r="D178" s="258"/>
      <c r="E178" s="256" t="s">
        <v>501</v>
      </c>
      <c r="F178" s="258"/>
      <c r="G178" s="256" t="s">
        <v>510</v>
      </c>
      <c r="H178" s="258"/>
      <c r="I178" s="256" t="s">
        <v>501</v>
      </c>
      <c r="J178" s="258"/>
      <c r="K178" s="289"/>
      <c r="L178" s="290"/>
      <c r="M178" s="254"/>
      <c r="N178" s="225"/>
      <c r="O178" s="255"/>
      <c r="P178" s="225"/>
      <c r="Q178" s="225"/>
      <c r="R178" s="225"/>
      <c r="S178" s="225"/>
      <c r="T178" s="291"/>
      <c r="U178" t="s">
        <v>461</v>
      </c>
    </row>
    <row r="179">
      <c r="A179" s="217"/>
      <c r="B179" s="259" t="s">
        <v>511</v>
      </c>
      <c r="C179" s="260"/>
      <c r="D179" s="261"/>
      <c r="E179" s="259"/>
      <c r="F179" s="229">
        <v>1</v>
      </c>
      <c r="G179" s="259"/>
      <c r="H179" s="229">
        <v>1</v>
      </c>
      <c r="I179" s="259"/>
      <c r="J179" s="229">
        <f>F179*H179</f>
        <v>1</v>
      </c>
      <c r="K179" s="292"/>
      <c r="L179" s="293"/>
      <c r="M179" s="254"/>
      <c r="N179" s="225"/>
      <c r="O179" s="255"/>
      <c r="P179" s="225"/>
      <c r="Q179" s="225"/>
      <c r="R179" s="225"/>
      <c r="S179" s="225"/>
      <c r="T179" s="291"/>
      <c r="U179" t="s">
        <v>461</v>
      </c>
    </row>
    <row r="180">
      <c r="A180" s="217"/>
      <c r="B180" s="239" t="s">
        <v>485</v>
      </c>
      <c r="C180" s="240"/>
      <c r="D180" s="240"/>
      <c r="E180" s="240"/>
      <c r="F180" s="240"/>
      <c r="G180" s="240"/>
      <c r="H180" s="241"/>
      <c r="I180" s="262">
        <f>J179</f>
        <v>1</v>
      </c>
      <c r="J180" s="263"/>
      <c r="K180" s="294"/>
      <c r="L180" s="295"/>
      <c r="M180" s="254"/>
      <c r="N180" s="225"/>
      <c r="O180" s="255"/>
      <c r="P180" s="225"/>
      <c r="Q180" s="225"/>
      <c r="R180" s="225"/>
      <c r="S180" s="225"/>
      <c r="T180" s="291"/>
      <c r="U180" t="s">
        <v>461</v>
      </c>
    </row>
    <row r="181" ht="15.6" customHeight="1">
      <c r="A181" s="217"/>
      <c r="B181" s="254"/>
      <c r="C181" s="254"/>
      <c r="D181" s="254"/>
      <c r="E181" s="254"/>
      <c r="F181" s="254"/>
      <c r="G181" s="254"/>
      <c r="H181" s="254"/>
      <c r="I181" s="254"/>
      <c r="J181" s="254"/>
      <c r="K181" s="254"/>
      <c r="L181" s="254"/>
      <c r="M181" s="254"/>
      <c r="N181" s="225"/>
      <c r="O181" s="255"/>
      <c r="P181" s="225"/>
      <c r="Q181" s="225"/>
      <c r="R181" s="225"/>
      <c r="S181" s="225"/>
      <c r="T181" s="291"/>
      <c r="U181" t="s">
        <v>461</v>
      </c>
    </row>
    <row r="182" ht="15.6" hidden="1" customHeight="1">
      <c r="A182" s="123" t="s">
        <v>300</v>
      </c>
      <c r="B182" s="200" t="s">
        <v>301</v>
      </c>
      <c r="C182" s="201"/>
      <c r="D182" s="201"/>
      <c r="E182" s="201"/>
      <c r="F182" s="201"/>
      <c r="G182" s="201"/>
      <c r="H182" s="201"/>
      <c r="I182" s="201"/>
      <c r="J182" s="201"/>
      <c r="K182" s="201"/>
      <c r="L182" s="201"/>
      <c r="M182" s="201"/>
      <c r="N182" s="202"/>
      <c r="O182" s="202"/>
      <c r="P182" s="202"/>
      <c r="Q182" s="202"/>
      <c r="R182" s="202"/>
      <c r="S182" s="202"/>
      <c r="T182" s="203"/>
    </row>
    <row r="183" ht="15.6" hidden="1" customHeight="1">
      <c r="A183" s="128" t="s">
        <v>302</v>
      </c>
      <c r="B183" s="274" t="s">
        <v>23</v>
      </c>
      <c r="C183" s="275"/>
      <c r="D183" s="275"/>
      <c r="E183" s="275"/>
      <c r="F183" s="275"/>
      <c r="G183" s="275"/>
      <c r="H183" s="275"/>
      <c r="I183" s="275"/>
      <c r="J183" s="275"/>
      <c r="K183" s="275"/>
      <c r="L183" s="275"/>
      <c r="M183" s="275"/>
      <c r="N183" s="276"/>
      <c r="O183" s="276"/>
      <c r="P183" s="276"/>
      <c r="Q183" s="276"/>
      <c r="R183" s="276"/>
      <c r="S183" s="276"/>
      <c r="T183" s="277"/>
    </row>
    <row r="184" ht="15.6" hidden="1" customHeight="1">
      <c r="A184" s="264" t="s">
        <v>303</v>
      </c>
      <c r="B184" s="265" t="s">
        <v>304</v>
      </c>
      <c r="C184" s="265"/>
      <c r="D184" s="265"/>
      <c r="E184" s="265"/>
      <c r="F184" s="265"/>
      <c r="G184" s="265"/>
      <c r="H184" s="265"/>
      <c r="I184" s="265"/>
      <c r="J184" s="265"/>
      <c r="K184" s="265"/>
      <c r="L184" s="265"/>
      <c r="M184" s="266"/>
      <c r="N184" s="267" t="s">
        <v>109</v>
      </c>
      <c r="O184" s="268"/>
      <c r="P184" s="267">
        <f>VLOOKUP($A184,'BM - 001'!$A$8:$O$115,5,FALSE)</f>
        <v>0</v>
      </c>
      <c r="Q184" s="267">
        <f>VLOOKUP($A184,'BM - 001'!$A$8:$O$150,7,FALSE)</f>
        <v>0</v>
      </c>
      <c r="R184" s="267">
        <f>VLOOKUP($A184,'BM - 001'!$A$8:$O$150,4,FALSE)-P184</f>
        <v>224.05000000000001</v>
      </c>
      <c r="S184" s="267">
        <f t="shared" si="223"/>
        <v>0</v>
      </c>
      <c r="T184" s="269">
        <f t="shared" si="224"/>
        <v>0</v>
      </c>
    </row>
    <row r="185" ht="15.6" hidden="1" customHeight="1">
      <c r="A185" s="264" t="s">
        <v>305</v>
      </c>
      <c r="B185" s="265" t="s">
        <v>259</v>
      </c>
      <c r="C185" s="265"/>
      <c r="D185" s="265"/>
      <c r="E185" s="265"/>
      <c r="F185" s="265"/>
      <c r="G185" s="265"/>
      <c r="H185" s="265"/>
      <c r="I185" s="265"/>
      <c r="J185" s="265"/>
      <c r="K185" s="265"/>
      <c r="L185" s="265"/>
      <c r="M185" s="266"/>
      <c r="N185" s="267" t="s">
        <v>109</v>
      </c>
      <c r="O185" s="268"/>
      <c r="P185" s="267">
        <f>VLOOKUP($A185,'BM - 001'!$A$8:$O$115,5,FALSE)</f>
        <v>0</v>
      </c>
      <c r="Q185" s="267">
        <f>VLOOKUP($A185,'BM - 001'!$A$8:$O$150,7,FALSE)</f>
        <v>0</v>
      </c>
      <c r="R185" s="267">
        <f>VLOOKUP($A185,'BM - 001'!$A$8:$O$150,4,FALSE)-P185</f>
        <v>336.06999999999999</v>
      </c>
      <c r="S185" s="267">
        <f t="shared" si="223"/>
        <v>0</v>
      </c>
      <c r="T185" s="269">
        <f t="shared" si="224"/>
        <v>0</v>
      </c>
    </row>
    <row r="186" ht="15.6" hidden="1" customHeight="1">
      <c r="A186" s="264" t="s">
        <v>306</v>
      </c>
      <c r="B186" s="265" t="s">
        <v>214</v>
      </c>
      <c r="C186" s="265"/>
      <c r="D186" s="265"/>
      <c r="E186" s="265"/>
      <c r="F186" s="265"/>
      <c r="G186" s="265"/>
      <c r="H186" s="265"/>
      <c r="I186" s="265"/>
      <c r="J186" s="265"/>
      <c r="K186" s="265"/>
      <c r="L186" s="265"/>
      <c r="M186" s="266"/>
      <c r="N186" s="267" t="s">
        <v>215</v>
      </c>
      <c r="O186" s="268"/>
      <c r="P186" s="267">
        <f>VLOOKUP($A186,'BM - 001'!$A$8:$O$115,5,FALSE)</f>
        <v>0</v>
      </c>
      <c r="Q186" s="267">
        <f>VLOOKUP($A186,'BM - 001'!$A$8:$O$150,7,FALSE)</f>
        <v>0</v>
      </c>
      <c r="R186" s="267">
        <f>VLOOKUP($A186,'BM - 001'!$A$8:$O$150,4,FALSE)-P186</f>
        <v>277.25999999999999</v>
      </c>
      <c r="S186" s="267">
        <f t="shared" si="223"/>
        <v>0</v>
      </c>
      <c r="T186" s="269">
        <f t="shared" si="224"/>
        <v>0</v>
      </c>
    </row>
    <row r="187" ht="15.6" hidden="1" customHeight="1">
      <c r="A187" s="128" t="s">
        <v>307</v>
      </c>
      <c r="B187" s="274" t="s">
        <v>308</v>
      </c>
      <c r="C187" s="275"/>
      <c r="D187" s="275"/>
      <c r="E187" s="275"/>
      <c r="F187" s="275"/>
      <c r="G187" s="275"/>
      <c r="H187" s="275"/>
      <c r="I187" s="275"/>
      <c r="J187" s="275"/>
      <c r="K187" s="275"/>
      <c r="L187" s="275"/>
      <c r="M187" s="275"/>
      <c r="N187" s="276"/>
      <c r="O187" s="276"/>
      <c r="P187" s="276"/>
      <c r="Q187" s="276"/>
      <c r="R187" s="276"/>
      <c r="S187" s="276"/>
      <c r="T187" s="277"/>
    </row>
    <row r="188" ht="15.6" hidden="1" customHeight="1">
      <c r="A188" s="264" t="s">
        <v>309</v>
      </c>
      <c r="B188" s="265" t="s">
        <v>310</v>
      </c>
      <c r="C188" s="265"/>
      <c r="D188" s="265"/>
      <c r="E188" s="265"/>
      <c r="F188" s="265"/>
      <c r="G188" s="265"/>
      <c r="H188" s="265"/>
      <c r="I188" s="265"/>
      <c r="J188" s="265"/>
      <c r="K188" s="265"/>
      <c r="L188" s="265"/>
      <c r="M188" s="266"/>
      <c r="N188" s="267" t="s">
        <v>235</v>
      </c>
      <c r="O188" s="268"/>
      <c r="P188" s="267">
        <f>VLOOKUP($A188,'BM - 001'!$A$8:$O$1500,5,FALSE)</f>
        <v>0</v>
      </c>
      <c r="Q188" s="267">
        <f>VLOOKUP($A188,'BM - 001'!$A$8:$O$150,7,FALSE)</f>
        <v>0</v>
      </c>
      <c r="R188" s="267">
        <f>VLOOKUP($A188,'BM - 001'!$A$8:$O$150,4,FALSE)-P188</f>
        <v>25615.23</v>
      </c>
      <c r="S188" s="267">
        <f t="shared" si="223"/>
        <v>0</v>
      </c>
      <c r="T188" s="269">
        <f t="shared" si="224"/>
        <v>0</v>
      </c>
    </row>
    <row r="189" ht="15.6" hidden="1" customHeight="1">
      <c r="A189" s="264" t="s">
        <v>311</v>
      </c>
      <c r="B189" s="265" t="s">
        <v>312</v>
      </c>
      <c r="C189" s="265"/>
      <c r="D189" s="265"/>
      <c r="E189" s="265"/>
      <c r="F189" s="265"/>
      <c r="G189" s="265"/>
      <c r="H189" s="265"/>
      <c r="I189" s="265"/>
      <c r="J189" s="265"/>
      <c r="K189" s="265"/>
      <c r="L189" s="265"/>
      <c r="M189" s="266"/>
      <c r="N189" s="267" t="s">
        <v>109</v>
      </c>
      <c r="O189" s="268"/>
      <c r="P189" s="267">
        <f>VLOOKUP($A189,'BM - 001'!$A$8:$O$1500,5,FALSE)</f>
        <v>0</v>
      </c>
      <c r="Q189" s="267">
        <f>VLOOKUP($A189,'BM - 001'!$A$8:$O$150,7,FALSE)</f>
        <v>0</v>
      </c>
      <c r="R189" s="267">
        <f>VLOOKUP($A189,'BM - 001'!$A$8:$O$150,4,FALSE)-P189</f>
        <v>8035.6899999999996</v>
      </c>
      <c r="S189" s="267">
        <f t="shared" si="223"/>
        <v>0</v>
      </c>
      <c r="T189" s="269">
        <f t="shared" si="224"/>
        <v>0</v>
      </c>
    </row>
    <row r="190" ht="15.6" hidden="1" customHeight="1">
      <c r="A190" s="264" t="s">
        <v>313</v>
      </c>
      <c r="B190" s="265" t="s">
        <v>314</v>
      </c>
      <c r="C190" s="265"/>
      <c r="D190" s="265"/>
      <c r="E190" s="265"/>
      <c r="F190" s="265"/>
      <c r="G190" s="265"/>
      <c r="H190" s="265"/>
      <c r="I190" s="265"/>
      <c r="J190" s="265"/>
      <c r="K190" s="265"/>
      <c r="L190" s="265"/>
      <c r="M190" s="266"/>
      <c r="N190" s="267" t="s">
        <v>109</v>
      </c>
      <c r="O190" s="268"/>
      <c r="P190" s="267">
        <f>VLOOKUP($A190,'BM - 001'!$A$8:$O$1500,5,FALSE)</f>
        <v>0</v>
      </c>
      <c r="Q190" s="267">
        <f>VLOOKUP($A190,'BM - 001'!$A$8:$O$150,7,FALSE)</f>
        <v>0</v>
      </c>
      <c r="R190" s="267">
        <f>VLOOKUP($A190,'BM - 001'!$A$8:$O$150,4,FALSE)-P190</f>
        <v>7602.8199999999997</v>
      </c>
      <c r="S190" s="267">
        <f t="shared" si="223"/>
        <v>0</v>
      </c>
      <c r="T190" s="269">
        <f t="shared" si="224"/>
        <v>0</v>
      </c>
    </row>
    <row r="191" ht="15.6" hidden="1" customHeight="1">
      <c r="A191" s="264" t="s">
        <v>315</v>
      </c>
      <c r="B191" s="265" t="s">
        <v>316</v>
      </c>
      <c r="C191" s="265"/>
      <c r="D191" s="265"/>
      <c r="E191" s="265"/>
      <c r="F191" s="265"/>
      <c r="G191" s="265"/>
      <c r="H191" s="265"/>
      <c r="I191" s="265"/>
      <c r="J191" s="265"/>
      <c r="K191" s="265"/>
      <c r="L191" s="265"/>
      <c r="M191" s="266"/>
      <c r="N191" s="267" t="s">
        <v>215</v>
      </c>
      <c r="O191" s="268"/>
      <c r="P191" s="267">
        <f>VLOOKUP($A191,'BM - 001'!$A$8:$O$1500,5,FALSE)</f>
        <v>0</v>
      </c>
      <c r="Q191" s="267">
        <f>VLOOKUP($A191,'BM - 001'!$A$8:$O$150,7,FALSE)</f>
        <v>0</v>
      </c>
      <c r="R191" s="267">
        <f>VLOOKUP($A191,'BM - 001'!$A$8:$O$150,4,FALSE)-P191</f>
        <v>4181.5500000000002</v>
      </c>
      <c r="S191" s="267">
        <f t="shared" si="223"/>
        <v>0</v>
      </c>
      <c r="T191" s="269">
        <f t="shared" si="224"/>
        <v>0</v>
      </c>
    </row>
    <row r="192" ht="15.6" hidden="1" customHeight="1">
      <c r="A192" s="264" t="s">
        <v>317</v>
      </c>
      <c r="B192" s="265" t="s">
        <v>318</v>
      </c>
      <c r="C192" s="265"/>
      <c r="D192" s="265"/>
      <c r="E192" s="265"/>
      <c r="F192" s="265"/>
      <c r="G192" s="265"/>
      <c r="H192" s="265"/>
      <c r="I192" s="265"/>
      <c r="J192" s="265"/>
      <c r="K192" s="265"/>
      <c r="L192" s="265"/>
      <c r="M192" s="266"/>
      <c r="N192" s="267" t="s">
        <v>109</v>
      </c>
      <c r="O192" s="268"/>
      <c r="P192" s="267">
        <f>VLOOKUP($A192,'BM - 001'!$A$8:$O$1500,5,FALSE)</f>
        <v>0</v>
      </c>
      <c r="Q192" s="267">
        <f>VLOOKUP($A192,'BM - 001'!$A$8:$O$150,7,FALSE)</f>
        <v>0</v>
      </c>
      <c r="R192" s="267">
        <f>VLOOKUP($A192,'BM - 001'!$A$8:$O$150,4,FALSE)-P192</f>
        <v>4407.4300000000003</v>
      </c>
      <c r="S192" s="267">
        <f t="shared" si="223"/>
        <v>0</v>
      </c>
      <c r="T192" s="269">
        <f t="shared" si="224"/>
        <v>0</v>
      </c>
    </row>
    <row r="193" ht="15.6" hidden="1" customHeight="1">
      <c r="A193" s="264" t="s">
        <v>319</v>
      </c>
      <c r="B193" s="265" t="s">
        <v>320</v>
      </c>
      <c r="C193" s="265"/>
      <c r="D193" s="265"/>
      <c r="E193" s="265"/>
      <c r="F193" s="265"/>
      <c r="G193" s="265"/>
      <c r="H193" s="265"/>
      <c r="I193" s="265"/>
      <c r="J193" s="265"/>
      <c r="K193" s="265"/>
      <c r="L193" s="265"/>
      <c r="M193" s="266"/>
      <c r="N193" s="267" t="s">
        <v>235</v>
      </c>
      <c r="O193" s="268"/>
      <c r="P193" s="267">
        <f>VLOOKUP($A193,'BM - 001'!$A$8:$O$1500,5,FALSE)</f>
        <v>0</v>
      </c>
      <c r="Q193" s="267">
        <f>VLOOKUP($A193,'BM - 001'!$A$8:$O$150,7,FALSE)</f>
        <v>0</v>
      </c>
      <c r="R193" s="267">
        <f>VLOOKUP($A193,'BM - 001'!$A$8:$O$150,4,FALSE)-P193</f>
        <v>18426.66</v>
      </c>
      <c r="S193" s="267">
        <f t="shared" si="223"/>
        <v>0</v>
      </c>
      <c r="T193" s="269">
        <f t="shared" si="224"/>
        <v>0</v>
      </c>
    </row>
    <row r="194" ht="15.6" hidden="1" customHeight="1">
      <c r="A194" s="264" t="s">
        <v>321</v>
      </c>
      <c r="B194" s="265" t="s">
        <v>322</v>
      </c>
      <c r="C194" s="265"/>
      <c r="D194" s="265"/>
      <c r="E194" s="265"/>
      <c r="F194" s="265"/>
      <c r="G194" s="265"/>
      <c r="H194" s="265"/>
      <c r="I194" s="265"/>
      <c r="J194" s="265"/>
      <c r="K194" s="265"/>
      <c r="L194" s="265"/>
      <c r="M194" s="266"/>
      <c r="N194" s="267" t="s">
        <v>109</v>
      </c>
      <c r="O194" s="268"/>
      <c r="P194" s="267">
        <f>VLOOKUP($A194,'BM - 001'!$A$8:$O$1500,5,FALSE)</f>
        <v>0</v>
      </c>
      <c r="Q194" s="267">
        <f>VLOOKUP($A194,'BM - 001'!$A$8:$O$150,7,FALSE)</f>
        <v>0</v>
      </c>
      <c r="R194" s="267">
        <f>VLOOKUP($A194,'BM - 001'!$A$8:$O$150,4,FALSE)-P194</f>
        <v>1286.5799999999999</v>
      </c>
      <c r="S194" s="267">
        <f t="shared" si="223"/>
        <v>0</v>
      </c>
      <c r="T194" s="269">
        <f t="shared" si="224"/>
        <v>0</v>
      </c>
    </row>
    <row r="195" ht="15.6" hidden="1" customHeight="1">
      <c r="A195" s="128" t="s">
        <v>323</v>
      </c>
      <c r="B195" s="274" t="s">
        <v>324</v>
      </c>
      <c r="C195" s="275"/>
      <c r="D195" s="275"/>
      <c r="E195" s="275"/>
      <c r="F195" s="275"/>
      <c r="G195" s="275"/>
      <c r="H195" s="275"/>
      <c r="I195" s="275"/>
      <c r="J195" s="275"/>
      <c r="K195" s="275"/>
      <c r="L195" s="275"/>
      <c r="M195" s="275"/>
      <c r="N195" s="276"/>
      <c r="O195" s="276"/>
      <c r="P195" s="276"/>
      <c r="Q195" s="276"/>
      <c r="R195" s="276"/>
      <c r="S195" s="276"/>
      <c r="T195" s="277"/>
    </row>
    <row r="196" hidden="1">
      <c r="A196" s="158" t="s">
        <v>325</v>
      </c>
      <c r="B196" s="296" t="s">
        <v>326</v>
      </c>
      <c r="C196" s="297"/>
      <c r="D196" s="297"/>
      <c r="E196" s="297"/>
      <c r="F196" s="297"/>
      <c r="G196" s="297"/>
      <c r="H196" s="297"/>
      <c r="I196" s="297"/>
      <c r="J196" s="297"/>
      <c r="K196" s="297"/>
      <c r="L196" s="297"/>
      <c r="M196" s="297"/>
      <c r="N196" s="298"/>
      <c r="O196" s="298"/>
      <c r="P196" s="298"/>
      <c r="Q196" s="298"/>
      <c r="R196" s="298"/>
      <c r="S196" s="298"/>
      <c r="T196" s="299"/>
    </row>
    <row r="197" ht="15.6" hidden="1" customHeight="1">
      <c r="A197" s="264" t="s">
        <v>327</v>
      </c>
      <c r="B197" s="265" t="s">
        <v>328</v>
      </c>
      <c r="C197" s="265"/>
      <c r="D197" s="265"/>
      <c r="E197" s="265"/>
      <c r="F197" s="265"/>
      <c r="G197" s="265"/>
      <c r="H197" s="265"/>
      <c r="I197" s="265"/>
      <c r="J197" s="265"/>
      <c r="K197" s="265"/>
      <c r="L197" s="265"/>
      <c r="M197" s="266"/>
      <c r="N197" s="267" t="s">
        <v>225</v>
      </c>
      <c r="O197" s="268"/>
      <c r="P197" s="267">
        <f>VLOOKUP($A197,'BM - 001'!$A$8:$O$1500,5,FALSE)</f>
        <v>0</v>
      </c>
      <c r="Q197" s="267">
        <f>VLOOKUP($A197,'BM - 001'!$A$8:$O$150,7,FALSE)</f>
        <v>0</v>
      </c>
      <c r="R197" s="267">
        <f>VLOOKUP($A197,'BM - 001'!$A$8:$O$150,4,FALSE)-P197</f>
        <v>2763.9899999999998</v>
      </c>
      <c r="S197" s="267">
        <f t="shared" si="223"/>
        <v>0</v>
      </c>
      <c r="T197" s="269">
        <f t="shared" si="224"/>
        <v>0</v>
      </c>
    </row>
    <row r="198" ht="15.6" hidden="1" customHeight="1">
      <c r="A198" s="264" t="s">
        <v>329</v>
      </c>
      <c r="B198" s="265" t="s">
        <v>212</v>
      </c>
      <c r="C198" s="265"/>
      <c r="D198" s="265"/>
      <c r="E198" s="265"/>
      <c r="F198" s="265"/>
      <c r="G198" s="265"/>
      <c r="H198" s="265"/>
      <c r="I198" s="265"/>
      <c r="J198" s="265"/>
      <c r="K198" s="265"/>
      <c r="L198" s="265"/>
      <c r="M198" s="266"/>
      <c r="N198" s="267" t="s">
        <v>85</v>
      </c>
      <c r="O198" s="268"/>
      <c r="P198" s="267">
        <f>VLOOKUP($A198,'BM - 001'!$A$8:$O$1500,5,FALSE)</f>
        <v>0</v>
      </c>
      <c r="Q198" s="267">
        <f>VLOOKUP($A198,'BM - 001'!$A$8:$O$150,7,FALSE)</f>
        <v>0</v>
      </c>
      <c r="R198" s="267">
        <f>VLOOKUP($A198,'BM - 001'!$A$8:$O$150,4,FALSE)-P198</f>
        <v>2520.3400000000001</v>
      </c>
      <c r="S198" s="267">
        <f t="shared" si="223"/>
        <v>0</v>
      </c>
      <c r="T198" s="269">
        <f t="shared" si="224"/>
        <v>0</v>
      </c>
    </row>
    <row r="199" ht="15.6" hidden="1" customHeight="1">
      <c r="A199" s="264" t="s">
        <v>330</v>
      </c>
      <c r="B199" s="265" t="s">
        <v>214</v>
      </c>
      <c r="C199" s="265"/>
      <c r="D199" s="265"/>
      <c r="E199" s="265"/>
      <c r="F199" s="265"/>
      <c r="G199" s="265"/>
      <c r="H199" s="265"/>
      <c r="I199" s="265"/>
      <c r="J199" s="265"/>
      <c r="K199" s="265"/>
      <c r="L199" s="265"/>
      <c r="M199" s="266"/>
      <c r="N199" s="267" t="s">
        <v>215</v>
      </c>
      <c r="O199" s="268"/>
      <c r="P199" s="267">
        <f>VLOOKUP($A199,'BM - 001'!$A$8:$O$1500,5,FALSE)</f>
        <v>0</v>
      </c>
      <c r="Q199" s="267">
        <f>VLOOKUP($A199,'BM - 001'!$A$8:$O$150,7,FALSE)</f>
        <v>0</v>
      </c>
      <c r="R199" s="267">
        <f>VLOOKUP($A199,'BM - 001'!$A$8:$O$150,4,FALSE)-P199</f>
        <v>150968.09</v>
      </c>
      <c r="S199" s="267">
        <f t="shared" si="223"/>
        <v>0</v>
      </c>
      <c r="T199" s="269">
        <f t="shared" si="224"/>
        <v>0</v>
      </c>
    </row>
    <row r="200" ht="15.6" hidden="1" customHeight="1">
      <c r="A200" s="158" t="s">
        <v>331</v>
      </c>
      <c r="B200" s="296" t="s">
        <v>332</v>
      </c>
      <c r="C200" s="297"/>
      <c r="D200" s="297"/>
      <c r="E200" s="297"/>
      <c r="F200" s="297"/>
      <c r="G200" s="297"/>
      <c r="H200" s="297"/>
      <c r="I200" s="297"/>
      <c r="J200" s="297"/>
      <c r="K200" s="297"/>
      <c r="L200" s="297"/>
      <c r="M200" s="297"/>
      <c r="N200" s="298"/>
      <c r="O200" s="298"/>
      <c r="P200" s="298"/>
      <c r="Q200" s="298"/>
      <c r="R200" s="298"/>
      <c r="S200" s="298"/>
      <c r="T200" s="299"/>
    </row>
    <row r="201" ht="15.6" hidden="1" customHeight="1">
      <c r="A201" s="264" t="s">
        <v>333</v>
      </c>
      <c r="B201" s="265" t="s">
        <v>334</v>
      </c>
      <c r="C201" s="265"/>
      <c r="D201" s="265"/>
      <c r="E201" s="265"/>
      <c r="F201" s="265"/>
      <c r="G201" s="265"/>
      <c r="H201" s="265"/>
      <c r="I201" s="265"/>
      <c r="J201" s="265"/>
      <c r="K201" s="265"/>
      <c r="L201" s="265"/>
      <c r="M201" s="266"/>
      <c r="N201" s="267" t="s">
        <v>235</v>
      </c>
      <c r="O201" s="268"/>
      <c r="P201" s="267">
        <f>VLOOKUP($A201,'BM - 001'!$A$8:$O$1500,5,FALSE)</f>
        <v>0</v>
      </c>
      <c r="Q201" s="267">
        <f>VLOOKUP($A201,'BM - 001'!$A$8:$O$150,7,FALSE)</f>
        <v>0</v>
      </c>
      <c r="R201" s="267">
        <f>VLOOKUP($A201,'BM - 001'!$A$8:$O$150,4,FALSE)-P201</f>
        <v>18426.66</v>
      </c>
      <c r="S201" s="267">
        <f t="shared" si="223"/>
        <v>0</v>
      </c>
      <c r="T201" s="269">
        <f t="shared" si="224"/>
        <v>0</v>
      </c>
    </row>
    <row r="202" ht="15.6" hidden="1" customHeight="1">
      <c r="A202" s="264" t="s">
        <v>335</v>
      </c>
      <c r="B202" s="265" t="s">
        <v>336</v>
      </c>
      <c r="C202" s="265"/>
      <c r="D202" s="265"/>
      <c r="E202" s="265"/>
      <c r="F202" s="265"/>
      <c r="G202" s="265"/>
      <c r="H202" s="265"/>
      <c r="I202" s="265"/>
      <c r="J202" s="265"/>
      <c r="K202" s="265"/>
      <c r="L202" s="265"/>
      <c r="M202" s="266"/>
      <c r="N202" s="267" t="s">
        <v>235</v>
      </c>
      <c r="O202" s="268"/>
      <c r="P202" s="267">
        <f>VLOOKUP($A202,'BM - 001'!$A$8:$O$1500,5,FALSE)</f>
        <v>0</v>
      </c>
      <c r="Q202" s="267">
        <f>VLOOKUP($A202,'BM - 001'!$A$8:$O$150,7,FALSE)</f>
        <v>0</v>
      </c>
      <c r="R202" s="267">
        <f>VLOOKUP($A202,'BM - 001'!$A$8:$O$150,4,FALSE)-P202</f>
        <v>18426.66</v>
      </c>
      <c r="S202" s="267">
        <f t="shared" si="223"/>
        <v>0</v>
      </c>
      <c r="T202" s="269">
        <f t="shared" si="224"/>
        <v>0</v>
      </c>
    </row>
    <row r="203" ht="15.6" hidden="1" customHeight="1">
      <c r="A203" s="158" t="s">
        <v>337</v>
      </c>
      <c r="B203" s="296" t="s">
        <v>338</v>
      </c>
      <c r="C203" s="297"/>
      <c r="D203" s="297"/>
      <c r="E203" s="297"/>
      <c r="F203" s="297"/>
      <c r="G203" s="297"/>
      <c r="H203" s="297"/>
      <c r="I203" s="297"/>
      <c r="J203" s="297"/>
      <c r="K203" s="297"/>
      <c r="L203" s="297"/>
      <c r="M203" s="297"/>
      <c r="N203" s="298"/>
      <c r="O203" s="298"/>
      <c r="P203" s="298"/>
      <c r="Q203" s="298"/>
      <c r="R203" s="298"/>
      <c r="S203" s="298"/>
      <c r="T203" s="299"/>
    </row>
    <row r="204" ht="15.6" hidden="1" customHeight="1">
      <c r="A204" s="264" t="s">
        <v>339</v>
      </c>
      <c r="B204" s="265" t="s">
        <v>340</v>
      </c>
      <c r="C204" s="265"/>
      <c r="D204" s="265"/>
      <c r="E204" s="265"/>
      <c r="F204" s="265"/>
      <c r="G204" s="265"/>
      <c r="H204" s="265"/>
      <c r="I204" s="265"/>
      <c r="J204" s="265"/>
      <c r="K204" s="265"/>
      <c r="L204" s="265"/>
      <c r="M204" s="266"/>
      <c r="N204" s="267" t="s">
        <v>235</v>
      </c>
      <c r="O204" s="268"/>
      <c r="P204" s="267">
        <f>VLOOKUP($A204,'BM - 001'!$A$8:$O$1500,5,FALSE)</f>
        <v>0</v>
      </c>
      <c r="Q204" s="267">
        <f>VLOOKUP($A204,'BM - 001'!$A$8:$O$150,7,FALSE)</f>
        <v>0</v>
      </c>
      <c r="R204" s="267">
        <f>VLOOKUP($A204,'BM - 001'!$A$8:$O$150,4,FALSE)-P204</f>
        <v>7188.5699999999997</v>
      </c>
      <c r="S204" s="267">
        <f t="shared" si="223"/>
        <v>0</v>
      </c>
      <c r="T204" s="269">
        <f t="shared" si="224"/>
        <v>0</v>
      </c>
    </row>
    <row r="205" ht="15.6" hidden="1" customHeight="1">
      <c r="A205" s="264" t="s">
        <v>341</v>
      </c>
      <c r="B205" s="265" t="s">
        <v>342</v>
      </c>
      <c r="C205" s="265"/>
      <c r="D205" s="265"/>
      <c r="E205" s="265"/>
      <c r="F205" s="265"/>
      <c r="G205" s="265"/>
      <c r="H205" s="265"/>
      <c r="I205" s="265"/>
      <c r="J205" s="265"/>
      <c r="K205" s="265"/>
      <c r="L205" s="265"/>
      <c r="M205" s="266"/>
      <c r="N205" s="267" t="s">
        <v>235</v>
      </c>
      <c r="O205" s="268"/>
      <c r="P205" s="267">
        <f>VLOOKUP($A205,'BM - 001'!$A$8:$O$1500,5,FALSE)</f>
        <v>0</v>
      </c>
      <c r="Q205" s="267">
        <f>VLOOKUP($A205,'BM - 001'!$A$8:$O$150,7,FALSE)</f>
        <v>0</v>
      </c>
      <c r="R205" s="267">
        <f>VLOOKUP($A205,'BM - 001'!$A$8:$O$150,4,FALSE)-P205</f>
        <v>7188.5699999999997</v>
      </c>
      <c r="S205" s="267">
        <f t="shared" si="223"/>
        <v>0</v>
      </c>
      <c r="T205" s="269">
        <f t="shared" si="224"/>
        <v>0</v>
      </c>
    </row>
    <row r="206" ht="15.6" hidden="1" customHeight="1">
      <c r="A206" s="264" t="s">
        <v>343</v>
      </c>
      <c r="B206" s="265" t="s">
        <v>344</v>
      </c>
      <c r="C206" s="265"/>
      <c r="D206" s="265"/>
      <c r="E206" s="265"/>
      <c r="F206" s="265"/>
      <c r="G206" s="265"/>
      <c r="H206" s="265"/>
      <c r="I206" s="265"/>
      <c r="J206" s="265"/>
      <c r="K206" s="265"/>
      <c r="L206" s="265"/>
      <c r="M206" s="266"/>
      <c r="N206" s="267" t="s">
        <v>109</v>
      </c>
      <c r="O206" s="268"/>
      <c r="P206" s="267">
        <f>VLOOKUP($A206,'BM - 001'!$A$8:$O$1500,5,FALSE)</f>
        <v>0</v>
      </c>
      <c r="Q206" s="267">
        <f>VLOOKUP($A206,'BM - 001'!$A$8:$O$150,7,FALSE)</f>
        <v>0</v>
      </c>
      <c r="R206" s="267">
        <f>VLOOKUP($A206,'BM - 001'!$A$8:$O$150,4,FALSE)-P206</f>
        <v>503.19999999999999</v>
      </c>
      <c r="S206" s="267">
        <f t="shared" si="223"/>
        <v>0</v>
      </c>
      <c r="T206" s="269">
        <f t="shared" si="224"/>
        <v>0</v>
      </c>
    </row>
    <row r="207" hidden="1">
      <c r="A207" s="264" t="s">
        <v>345</v>
      </c>
      <c r="B207" s="265" t="s">
        <v>346</v>
      </c>
      <c r="C207" s="265"/>
      <c r="D207" s="265"/>
      <c r="E207" s="265"/>
      <c r="F207" s="265"/>
      <c r="G207" s="265"/>
      <c r="H207" s="265"/>
      <c r="I207" s="265"/>
      <c r="J207" s="265"/>
      <c r="K207" s="265"/>
      <c r="L207" s="265"/>
      <c r="M207" s="266"/>
      <c r="N207" s="267" t="s">
        <v>230</v>
      </c>
      <c r="O207" s="268"/>
      <c r="P207" s="267">
        <f>VLOOKUP($A207,'BM - 001'!$A$8:$O$1500,5,FALSE)</f>
        <v>0</v>
      </c>
      <c r="Q207" s="267">
        <f>VLOOKUP($A207,'BM - 001'!$A$8:$O$150,7,FALSE)</f>
        <v>0</v>
      </c>
      <c r="R207" s="267">
        <f>VLOOKUP($A207,'BM - 001'!$A$8:$O$150,4,FALSE)-P207</f>
        <v>5515</v>
      </c>
      <c r="S207" s="267">
        <f t="shared" si="223"/>
        <v>0</v>
      </c>
      <c r="T207" s="269">
        <f t="shared" si="224"/>
        <v>0</v>
      </c>
    </row>
    <row r="208" hidden="1">
      <c r="A208" s="264" t="s">
        <v>347</v>
      </c>
      <c r="B208" s="265" t="s">
        <v>348</v>
      </c>
      <c r="C208" s="265"/>
      <c r="D208" s="265"/>
      <c r="E208" s="265"/>
      <c r="F208" s="265"/>
      <c r="G208" s="265"/>
      <c r="H208" s="265"/>
      <c r="I208" s="265"/>
      <c r="J208" s="265"/>
      <c r="K208" s="265"/>
      <c r="L208" s="265"/>
      <c r="M208" s="266"/>
      <c r="N208" s="267" t="s">
        <v>210</v>
      </c>
      <c r="O208" s="268"/>
      <c r="P208" s="267">
        <f>VLOOKUP($A208,'BM - 001'!$A$8:$O$1500,5,FALSE)</f>
        <v>0</v>
      </c>
      <c r="Q208" s="267">
        <f>VLOOKUP($A208,'BM - 001'!$A$8:$O$150,7,FALSE)</f>
        <v>0</v>
      </c>
      <c r="R208" s="267">
        <f>VLOOKUP($A208,'BM - 001'!$A$8:$O$150,4,FALSE)-P208</f>
        <v>2481.75</v>
      </c>
      <c r="S208" s="267">
        <f t="shared" si="223"/>
        <v>0</v>
      </c>
      <c r="T208" s="269">
        <f t="shared" si="224"/>
        <v>0</v>
      </c>
    </row>
    <row r="209" hidden="1">
      <c r="A209" s="128" t="s">
        <v>349</v>
      </c>
      <c r="B209" s="274" t="s">
        <v>350</v>
      </c>
      <c r="C209" s="275"/>
      <c r="D209" s="275"/>
      <c r="E209" s="275"/>
      <c r="F209" s="275"/>
      <c r="G209" s="275"/>
      <c r="H209" s="275"/>
      <c r="I209" s="275"/>
      <c r="J209" s="275"/>
      <c r="K209" s="275"/>
      <c r="L209" s="275"/>
      <c r="M209" s="275"/>
      <c r="N209" s="276"/>
      <c r="O209" s="276"/>
      <c r="P209" s="276"/>
      <c r="Q209" s="276"/>
      <c r="R209" s="276"/>
      <c r="S209" s="276"/>
      <c r="T209" s="277"/>
    </row>
    <row r="210" hidden="1">
      <c r="A210" s="264" t="s">
        <v>351</v>
      </c>
      <c r="B210" s="265" t="s">
        <v>352</v>
      </c>
      <c r="C210" s="265"/>
      <c r="D210" s="265"/>
      <c r="E210" s="265"/>
      <c r="F210" s="265"/>
      <c r="G210" s="265"/>
      <c r="H210" s="265"/>
      <c r="I210" s="265"/>
      <c r="J210" s="265"/>
      <c r="K210" s="265"/>
      <c r="L210" s="265"/>
      <c r="M210" s="266"/>
      <c r="N210" s="267" t="s">
        <v>210</v>
      </c>
      <c r="O210" s="268"/>
      <c r="P210" s="267">
        <f>VLOOKUP($A210,'BM - 001'!$A$8:$O$1500,5,FALSE)</f>
        <v>0</v>
      </c>
      <c r="Q210" s="267">
        <f>VLOOKUP($A210,'BM - 001'!$A$8:$O$150,7,FALSE)</f>
        <v>0</v>
      </c>
      <c r="R210" s="267">
        <f>VLOOKUP($A210,'BM - 001'!$A$8:$O$150,4,FALSE)-P210</f>
        <v>874</v>
      </c>
      <c r="S210" s="267">
        <f t="shared" si="223"/>
        <v>0</v>
      </c>
      <c r="T210" s="269">
        <f t="shared" si="224"/>
        <v>0</v>
      </c>
    </row>
    <row r="211" hidden="1">
      <c r="A211" s="264" t="s">
        <v>353</v>
      </c>
      <c r="B211" s="265" t="s">
        <v>354</v>
      </c>
      <c r="C211" s="265"/>
      <c r="D211" s="265"/>
      <c r="E211" s="265"/>
      <c r="F211" s="265"/>
      <c r="G211" s="265"/>
      <c r="H211" s="265"/>
      <c r="I211" s="265"/>
      <c r="J211" s="265"/>
      <c r="K211" s="265"/>
      <c r="L211" s="265"/>
      <c r="M211" s="266"/>
      <c r="N211" s="267" t="s">
        <v>155</v>
      </c>
      <c r="O211" s="268"/>
      <c r="P211" s="267">
        <f>VLOOKUP($A211,'BM - 001'!$A$8:$O$1500,5,FALSE)</f>
        <v>0</v>
      </c>
      <c r="Q211" s="267">
        <f>VLOOKUP($A211,'BM - 001'!$A$8:$O$150,7,FALSE)</f>
        <v>0</v>
      </c>
      <c r="R211" s="267">
        <f>VLOOKUP($A211,'BM - 001'!$A$8:$O$150,4,FALSE)-P211</f>
        <v>11</v>
      </c>
      <c r="S211" s="267">
        <f t="shared" si="223"/>
        <v>0</v>
      </c>
      <c r="T211" s="269">
        <f t="shared" si="224"/>
        <v>0</v>
      </c>
    </row>
    <row r="212" hidden="1">
      <c r="A212" s="264" t="s">
        <v>355</v>
      </c>
      <c r="B212" s="265" t="s">
        <v>356</v>
      </c>
      <c r="C212" s="265"/>
      <c r="D212" s="265"/>
      <c r="E212" s="265"/>
      <c r="F212" s="265"/>
      <c r="G212" s="265"/>
      <c r="H212" s="265"/>
      <c r="I212" s="265"/>
      <c r="J212" s="265"/>
      <c r="K212" s="265"/>
      <c r="L212" s="265"/>
      <c r="M212" s="266"/>
      <c r="N212" s="267" t="s">
        <v>155</v>
      </c>
      <c r="O212" s="268"/>
      <c r="P212" s="267">
        <f>VLOOKUP($A212,'BM - 001'!$A$8:$O$1500,5,FALSE)</f>
        <v>0</v>
      </c>
      <c r="Q212" s="267">
        <f>VLOOKUP($A212,'BM - 001'!$A$8:$O$150,7,FALSE)</f>
        <v>0</v>
      </c>
      <c r="R212" s="267">
        <f>VLOOKUP($A212,'BM - 001'!$A$8:$O$150,4,FALSE)-P212</f>
        <v>23</v>
      </c>
      <c r="S212" s="267">
        <f t="shared" si="223"/>
        <v>0</v>
      </c>
      <c r="T212" s="269">
        <f t="shared" si="224"/>
        <v>0</v>
      </c>
    </row>
    <row r="213" hidden="1">
      <c r="A213" s="264" t="s">
        <v>357</v>
      </c>
      <c r="B213" s="265" t="s">
        <v>358</v>
      </c>
      <c r="C213" s="265"/>
      <c r="D213" s="265"/>
      <c r="E213" s="265"/>
      <c r="F213" s="265"/>
      <c r="G213" s="265"/>
      <c r="H213" s="265"/>
      <c r="I213" s="265"/>
      <c r="J213" s="265"/>
      <c r="K213" s="265"/>
      <c r="L213" s="265"/>
      <c r="M213" s="266"/>
      <c r="N213" s="267" t="s">
        <v>155</v>
      </c>
      <c r="O213" s="268"/>
      <c r="P213" s="267">
        <f>VLOOKUP($A213,'BM - 001'!$A$8:$O$1500,5,FALSE)</f>
        <v>0</v>
      </c>
      <c r="Q213" s="267">
        <f>VLOOKUP($A213,'BM - 001'!$A$8:$O$150,7,FALSE)</f>
        <v>0</v>
      </c>
      <c r="R213" s="267">
        <f>VLOOKUP($A213,'BM - 001'!$A$8:$O$150,4,FALSE)-P213</f>
        <v>59</v>
      </c>
      <c r="S213" s="267">
        <f t="shared" si="223"/>
        <v>0</v>
      </c>
      <c r="T213" s="269">
        <f t="shared" si="224"/>
        <v>0</v>
      </c>
    </row>
    <row r="214" ht="15.6" hidden="1" customHeight="1">
      <c r="A214" s="264" t="s">
        <v>359</v>
      </c>
      <c r="B214" s="265" t="s">
        <v>360</v>
      </c>
      <c r="C214" s="265"/>
      <c r="D214" s="265"/>
      <c r="E214" s="265"/>
      <c r="F214" s="265"/>
      <c r="G214" s="265"/>
      <c r="H214" s="265"/>
      <c r="I214" s="265"/>
      <c r="J214" s="265"/>
      <c r="K214" s="265"/>
      <c r="L214" s="265"/>
      <c r="M214" s="266"/>
      <c r="N214" s="267" t="s">
        <v>155</v>
      </c>
      <c r="O214" s="268"/>
      <c r="P214" s="267">
        <f>VLOOKUP($A214,'BM - 001'!$A$8:$O$1500,5,FALSE)</f>
        <v>0</v>
      </c>
      <c r="Q214" s="267">
        <f>VLOOKUP($A214,'BM - 001'!$A$8:$O$150,7,FALSE)</f>
        <v>0</v>
      </c>
      <c r="R214" s="267">
        <f>VLOOKUP($A214,'BM - 001'!$A$8:$O$150,4,FALSE)-P214</f>
        <v>60</v>
      </c>
      <c r="S214" s="267">
        <f t="shared" si="223"/>
        <v>0</v>
      </c>
      <c r="T214" s="269">
        <f t="shared" si="224"/>
        <v>0</v>
      </c>
    </row>
    <row r="215" ht="15.6" customHeight="1">
      <c r="A215" s="128" t="s">
        <v>361</v>
      </c>
      <c r="B215" s="274" t="s">
        <v>362</v>
      </c>
      <c r="C215" s="275"/>
      <c r="D215" s="275"/>
      <c r="E215" s="275"/>
      <c r="F215" s="275"/>
      <c r="G215" s="275"/>
      <c r="H215" s="275"/>
      <c r="I215" s="275"/>
      <c r="J215" s="275"/>
      <c r="K215" s="275"/>
      <c r="L215" s="275"/>
      <c r="M215" s="275"/>
      <c r="N215" s="276"/>
      <c r="O215" s="276"/>
      <c r="P215" s="276"/>
      <c r="Q215" s="276"/>
      <c r="R215" s="276"/>
      <c r="S215" s="276"/>
      <c r="T215" s="277"/>
      <c r="U215" t="s">
        <v>461</v>
      </c>
    </row>
    <row r="216" ht="15.6" customHeight="1">
      <c r="A216" s="300"/>
      <c r="B216" s="301"/>
      <c r="C216" s="301"/>
      <c r="D216" s="301"/>
      <c r="E216" s="301"/>
      <c r="F216" s="301"/>
      <c r="G216" s="301"/>
      <c r="H216" s="301"/>
      <c r="I216" s="301"/>
      <c r="J216" s="301"/>
      <c r="K216" s="301"/>
      <c r="L216" s="301"/>
      <c r="M216" s="301"/>
      <c r="N216" s="214"/>
      <c r="O216" s="214"/>
      <c r="P216" s="214"/>
      <c r="Q216" s="214"/>
      <c r="R216" s="214"/>
      <c r="S216" s="214"/>
      <c r="T216" s="288"/>
      <c r="U216" t="s">
        <v>461</v>
      </c>
    </row>
    <row r="217" ht="15.6" customHeight="1">
      <c r="A217" s="302"/>
      <c r="B217" s="303" t="s">
        <v>512</v>
      </c>
      <c r="C217" s="303" t="s">
        <v>513</v>
      </c>
      <c r="D217" s="304" t="s">
        <v>514</v>
      </c>
      <c r="E217" s="305" t="s">
        <v>515</v>
      </c>
      <c r="F217" s="304" t="s">
        <v>516</v>
      </c>
      <c r="G217" s="303" t="s">
        <v>517</v>
      </c>
      <c r="H217" s="306" t="s">
        <v>518</v>
      </c>
      <c r="I217" s="307"/>
      <c r="J217" s="308"/>
      <c r="K217" s="309" t="s">
        <v>519</v>
      </c>
      <c r="L217" s="310"/>
      <c r="M217" s="310"/>
      <c r="N217" s="225"/>
      <c r="O217" s="225"/>
      <c r="P217" s="225"/>
      <c r="Q217" s="225"/>
      <c r="R217" s="225"/>
      <c r="S217" s="225"/>
      <c r="T217" s="291"/>
      <c r="U217" t="s">
        <v>461</v>
      </c>
    </row>
    <row r="218" ht="15.6" customHeight="1">
      <c r="A218" s="302"/>
      <c r="B218" s="311"/>
      <c r="C218" s="311"/>
      <c r="D218" s="304"/>
      <c r="E218" s="312"/>
      <c r="F218" s="304"/>
      <c r="G218" s="311"/>
      <c r="H218" s="313"/>
      <c r="I218" s="314"/>
      <c r="J218" s="315"/>
      <c r="K218" s="316"/>
      <c r="L218" s="310"/>
      <c r="M218" s="310"/>
      <c r="N218" s="225"/>
      <c r="O218" s="225"/>
      <c r="P218" s="225"/>
      <c r="Q218" s="225"/>
      <c r="R218" s="225"/>
      <c r="S218" s="225"/>
      <c r="T218" s="291"/>
      <c r="U218" t="s">
        <v>461</v>
      </c>
    </row>
    <row r="219" ht="15.6" customHeight="1">
      <c r="A219" s="302"/>
      <c r="B219" s="311"/>
      <c r="C219" s="311"/>
      <c r="D219" s="304"/>
      <c r="E219" s="312"/>
      <c r="F219" s="304"/>
      <c r="G219" s="311"/>
      <c r="H219" s="313"/>
      <c r="I219" s="314"/>
      <c r="J219" s="315"/>
      <c r="K219" s="316"/>
      <c r="L219" s="310"/>
      <c r="M219" s="310"/>
      <c r="N219" s="225"/>
      <c r="O219" s="225"/>
      <c r="P219" s="225"/>
      <c r="Q219" s="225"/>
      <c r="R219" s="225"/>
      <c r="S219" s="225"/>
      <c r="T219" s="291"/>
      <c r="U219" t="s">
        <v>461</v>
      </c>
    </row>
    <row r="220" ht="15.6" customHeight="1">
      <c r="A220" s="302"/>
      <c r="B220" s="311"/>
      <c r="C220" s="311"/>
      <c r="D220" s="304"/>
      <c r="E220" s="312"/>
      <c r="F220" s="304"/>
      <c r="G220" s="311"/>
      <c r="H220" s="317"/>
      <c r="I220" s="318"/>
      <c r="J220" s="319"/>
      <c r="K220" s="316"/>
      <c r="L220" s="310"/>
      <c r="M220" s="310"/>
      <c r="N220" s="225"/>
      <c r="O220" s="225"/>
      <c r="P220" s="225"/>
      <c r="Q220" s="225"/>
      <c r="R220" s="225"/>
      <c r="S220" s="225"/>
      <c r="T220" s="291"/>
      <c r="U220" t="s">
        <v>461</v>
      </c>
    </row>
    <row r="221" ht="34.200000000000003" customHeight="1">
      <c r="A221" s="302"/>
      <c r="B221" s="311"/>
      <c r="C221" s="311"/>
      <c r="D221" s="304"/>
      <c r="E221" s="305"/>
      <c r="F221" s="304"/>
      <c r="G221" s="320"/>
      <c r="H221" s="321" t="s">
        <v>520</v>
      </c>
      <c r="I221" s="321" t="s">
        <v>521</v>
      </c>
      <c r="J221" s="321" t="s">
        <v>522</v>
      </c>
      <c r="K221" s="316"/>
      <c r="L221" s="310"/>
      <c r="M221" s="310"/>
      <c r="N221" s="225"/>
      <c r="O221" s="225"/>
      <c r="P221" s="225"/>
      <c r="Q221" s="225"/>
      <c r="R221" s="225"/>
      <c r="S221" s="225"/>
      <c r="T221" s="291"/>
      <c r="U221" t="s">
        <v>461</v>
      </c>
    </row>
    <row r="222" ht="15.6" customHeight="1">
      <c r="A222" s="302"/>
      <c r="B222" s="311"/>
      <c r="C222" s="311"/>
      <c r="D222" s="322" t="s">
        <v>523</v>
      </c>
      <c r="E222" s="322" t="s">
        <v>523</v>
      </c>
      <c r="F222" s="322" t="s">
        <v>523</v>
      </c>
      <c r="G222" s="322" t="s">
        <v>524</v>
      </c>
      <c r="H222" s="322" t="s">
        <v>523</v>
      </c>
      <c r="I222" s="322" t="s">
        <v>523</v>
      </c>
      <c r="J222" s="322" t="s">
        <v>523</v>
      </c>
      <c r="K222" s="316"/>
      <c r="L222" s="310"/>
      <c r="M222" s="310"/>
      <c r="N222" s="225"/>
      <c r="O222" s="225"/>
      <c r="P222" s="225"/>
      <c r="Q222" s="225"/>
      <c r="R222" s="225"/>
      <c r="S222" s="225"/>
      <c r="T222" s="291"/>
      <c r="U222" t="s">
        <v>461</v>
      </c>
    </row>
    <row r="223" ht="15.6" customHeight="1">
      <c r="A223" s="302"/>
      <c r="B223" s="311"/>
      <c r="C223" s="311"/>
      <c r="D223" s="323" t="s">
        <v>525</v>
      </c>
      <c r="E223" s="323" t="s">
        <v>525</v>
      </c>
      <c r="F223" s="323" t="s">
        <v>525</v>
      </c>
      <c r="G223" s="323" t="s">
        <v>526</v>
      </c>
      <c r="H223" s="323" t="s">
        <v>523</v>
      </c>
      <c r="I223" s="323" t="s">
        <v>523</v>
      </c>
      <c r="J223" s="323" t="s">
        <v>523</v>
      </c>
      <c r="K223" s="316"/>
      <c r="L223" s="310"/>
      <c r="M223" s="310"/>
      <c r="N223" s="225"/>
      <c r="O223" s="225"/>
      <c r="P223" s="225"/>
      <c r="Q223" s="225"/>
      <c r="R223" s="225"/>
      <c r="S223" s="225"/>
      <c r="T223" s="291"/>
      <c r="U223" t="s">
        <v>461</v>
      </c>
    </row>
    <row r="224" ht="15.6" hidden="1" customHeight="1">
      <c r="A224" s="302"/>
      <c r="B224" s="324" t="s">
        <v>527</v>
      </c>
      <c r="C224" s="324" t="s">
        <v>528</v>
      </c>
      <c r="D224" s="324">
        <v>40</v>
      </c>
      <c r="E224" s="325">
        <v>600</v>
      </c>
      <c r="F224" s="324">
        <v>1.5</v>
      </c>
      <c r="G224" s="324" t="s">
        <v>529</v>
      </c>
      <c r="H224" s="324">
        <v>1.603</v>
      </c>
      <c r="I224" s="324">
        <v>1.6000000000000001</v>
      </c>
      <c r="J224" s="324">
        <f t="shared" ref="J224:J233" si="226">(H224+I224)/2</f>
        <v>1.6015000000000001</v>
      </c>
      <c r="K224" s="326" t="s">
        <v>25</v>
      </c>
      <c r="L224" s="310"/>
      <c r="M224" s="310"/>
      <c r="N224" s="225"/>
      <c r="O224" s="225"/>
      <c r="P224" s="225"/>
      <c r="Q224" s="225"/>
      <c r="R224" s="225"/>
      <c r="S224" s="225"/>
      <c r="T224" s="291"/>
    </row>
    <row r="225" ht="15.6" hidden="1" customHeight="1">
      <c r="A225" s="302"/>
      <c r="B225" s="324" t="s">
        <v>528</v>
      </c>
      <c r="C225" s="324" t="s">
        <v>530</v>
      </c>
      <c r="D225" s="324">
        <v>50</v>
      </c>
      <c r="E225" s="325">
        <v>600</v>
      </c>
      <c r="F225" s="324">
        <v>1.5</v>
      </c>
      <c r="G225" s="324" t="s">
        <v>529</v>
      </c>
      <c r="H225" s="324">
        <v>1.6000000000000001</v>
      </c>
      <c r="I225" s="324">
        <v>1.409</v>
      </c>
      <c r="J225" s="324">
        <f t="shared" si="226"/>
        <v>1.5045000000000002</v>
      </c>
      <c r="K225" s="326" t="s">
        <v>25</v>
      </c>
      <c r="L225" s="310"/>
      <c r="M225" s="310"/>
      <c r="N225" s="225"/>
      <c r="O225" s="225"/>
      <c r="P225" s="225"/>
      <c r="Q225" s="225"/>
      <c r="R225" s="225"/>
      <c r="S225" s="225"/>
      <c r="T225" s="291"/>
    </row>
    <row r="226" ht="15.6" hidden="1" customHeight="1">
      <c r="A226" s="302"/>
      <c r="B226" s="324" t="s">
        <v>530</v>
      </c>
      <c r="C226" s="324" t="s">
        <v>531</v>
      </c>
      <c r="D226" s="324">
        <v>55</v>
      </c>
      <c r="E226" s="325">
        <v>600</v>
      </c>
      <c r="F226" s="324">
        <v>1.5</v>
      </c>
      <c r="G226" s="324" t="s">
        <v>529</v>
      </c>
      <c r="H226" s="324">
        <v>1.409</v>
      </c>
      <c r="I226" s="324">
        <v>1.407</v>
      </c>
      <c r="J226" s="324">
        <f t="shared" si="226"/>
        <v>1.4079999999999999</v>
      </c>
      <c r="K226" s="326" t="s">
        <v>25</v>
      </c>
      <c r="L226" s="310"/>
      <c r="M226" s="310"/>
      <c r="N226" s="225"/>
      <c r="O226" s="225"/>
      <c r="P226" s="225"/>
      <c r="Q226" s="225"/>
      <c r="R226" s="225"/>
      <c r="S226" s="225"/>
      <c r="T226" s="291"/>
    </row>
    <row r="227" ht="15.6" customHeight="1">
      <c r="A227" s="302"/>
      <c r="B227" s="324" t="s">
        <v>532</v>
      </c>
      <c r="C227" s="324" t="s">
        <v>533</v>
      </c>
      <c r="D227" s="324">
        <v>40</v>
      </c>
      <c r="E227" s="325">
        <v>400</v>
      </c>
      <c r="F227" s="324">
        <v>1.2</v>
      </c>
      <c r="G227" s="324" t="s">
        <v>529</v>
      </c>
      <c r="H227" s="324">
        <v>1.29</v>
      </c>
      <c r="I227" s="324">
        <v>1.2</v>
      </c>
      <c r="J227" s="324">
        <f t="shared" si="226"/>
        <v>1.2450000000000001</v>
      </c>
      <c r="K227" s="326" t="s">
        <v>25</v>
      </c>
      <c r="L227" s="310"/>
      <c r="M227" s="310"/>
      <c r="N227" s="225"/>
      <c r="O227" s="225"/>
      <c r="P227" s="225"/>
      <c r="Q227" s="225"/>
      <c r="R227" s="225"/>
      <c r="S227" s="225"/>
      <c r="T227" s="291"/>
      <c r="U227" t="s">
        <v>461</v>
      </c>
    </row>
    <row r="228" ht="15.6" customHeight="1">
      <c r="A228" s="302"/>
      <c r="B228" s="324" t="s">
        <v>533</v>
      </c>
      <c r="C228" s="324" t="s">
        <v>534</v>
      </c>
      <c r="D228" s="324">
        <v>40</v>
      </c>
      <c r="E228" s="325">
        <v>400</v>
      </c>
      <c r="F228" s="324">
        <v>1.2</v>
      </c>
      <c r="G228" s="324" t="s">
        <v>529</v>
      </c>
      <c r="H228" s="324">
        <v>1.2</v>
      </c>
      <c r="I228" s="324">
        <v>1.2</v>
      </c>
      <c r="J228" s="324">
        <f t="shared" si="226"/>
        <v>1.2</v>
      </c>
      <c r="K228" s="326" t="s">
        <v>25</v>
      </c>
      <c r="L228" s="310"/>
      <c r="M228" s="310"/>
      <c r="N228" s="225"/>
      <c r="O228" s="225"/>
      <c r="P228" s="225"/>
      <c r="Q228" s="225"/>
      <c r="R228" s="225"/>
      <c r="S228" s="225"/>
      <c r="T228" s="291"/>
      <c r="U228" t="s">
        <v>461</v>
      </c>
    </row>
    <row r="229" ht="15.6" customHeight="1">
      <c r="A229" s="302"/>
      <c r="B229" s="324" t="s">
        <v>534</v>
      </c>
      <c r="C229" s="324" t="s">
        <v>535</v>
      </c>
      <c r="D229" s="324">
        <v>26</v>
      </c>
      <c r="E229" s="325">
        <v>400</v>
      </c>
      <c r="F229" s="324">
        <v>1.2</v>
      </c>
      <c r="G229" s="324" t="s">
        <v>529</v>
      </c>
      <c r="H229" s="324">
        <v>1.2</v>
      </c>
      <c r="I229" s="324">
        <v>1.2</v>
      </c>
      <c r="J229" s="324">
        <f t="shared" si="226"/>
        <v>1.2</v>
      </c>
      <c r="K229" s="326" t="s">
        <v>25</v>
      </c>
      <c r="L229" s="310"/>
      <c r="M229" s="310"/>
      <c r="N229" s="225"/>
      <c r="O229" s="225"/>
      <c r="P229" s="225"/>
      <c r="Q229" s="225"/>
      <c r="R229" s="225"/>
      <c r="S229" s="225"/>
      <c r="T229" s="291"/>
      <c r="U229" t="s">
        <v>461</v>
      </c>
    </row>
    <row r="230" ht="15.6" customHeight="1">
      <c r="A230" s="302"/>
      <c r="B230" s="324" t="s">
        <v>536</v>
      </c>
      <c r="C230" s="324" t="s">
        <v>537</v>
      </c>
      <c r="D230" s="324">
        <v>30</v>
      </c>
      <c r="E230" s="325">
        <v>400</v>
      </c>
      <c r="F230" s="324">
        <v>1.2</v>
      </c>
      <c r="G230" s="324" t="s">
        <v>529</v>
      </c>
      <c r="H230" s="324">
        <v>1.2529999999999999</v>
      </c>
      <c r="I230" s="324">
        <v>1.3620000000000001</v>
      </c>
      <c r="J230" s="324">
        <f t="shared" si="226"/>
        <v>1.3075000000000001</v>
      </c>
      <c r="K230" s="326" t="s">
        <v>25</v>
      </c>
      <c r="L230" s="310"/>
      <c r="M230" s="310"/>
      <c r="N230" s="225"/>
      <c r="O230" s="225"/>
      <c r="P230" s="225"/>
      <c r="Q230" s="225"/>
      <c r="R230" s="225"/>
      <c r="S230" s="225"/>
      <c r="T230" s="291"/>
      <c r="U230" t="s">
        <v>461</v>
      </c>
    </row>
    <row r="231" ht="15.6" customHeight="1">
      <c r="A231" s="302"/>
      <c r="B231" s="324" t="s">
        <v>537</v>
      </c>
      <c r="C231" s="324" t="s">
        <v>538</v>
      </c>
      <c r="D231" s="324">
        <v>40</v>
      </c>
      <c r="E231" s="325">
        <v>400</v>
      </c>
      <c r="F231" s="324">
        <v>1.2</v>
      </c>
      <c r="G231" s="324" t="s">
        <v>529</v>
      </c>
      <c r="H231" s="324">
        <v>1.3620000000000001</v>
      </c>
      <c r="I231" s="324">
        <v>1.165</v>
      </c>
      <c r="J231" s="324">
        <f t="shared" si="226"/>
        <v>1.2635000000000001</v>
      </c>
      <c r="K231" s="326" t="s">
        <v>25</v>
      </c>
      <c r="L231" s="310"/>
      <c r="M231" s="310"/>
      <c r="N231" s="225"/>
      <c r="O231" s="225"/>
      <c r="P231" s="225"/>
      <c r="Q231" s="225"/>
      <c r="R231" s="225"/>
      <c r="S231" s="225"/>
      <c r="T231" s="291"/>
      <c r="U231" t="s">
        <v>461</v>
      </c>
    </row>
    <row r="232" ht="15.6" customHeight="1">
      <c r="A232" s="302"/>
      <c r="B232" s="324" t="s">
        <v>538</v>
      </c>
      <c r="C232" s="324" t="s">
        <v>539</v>
      </c>
      <c r="D232" s="324">
        <v>40</v>
      </c>
      <c r="E232" s="325">
        <v>400</v>
      </c>
      <c r="F232" s="324">
        <v>1.2</v>
      </c>
      <c r="G232" s="324" t="s">
        <v>529</v>
      </c>
      <c r="H232" s="324">
        <v>1.165</v>
      </c>
      <c r="I232" s="324">
        <v>1.2</v>
      </c>
      <c r="J232" s="324">
        <f t="shared" si="226"/>
        <v>1.1825000000000001</v>
      </c>
      <c r="K232" s="326" t="s">
        <v>25</v>
      </c>
      <c r="L232" s="310"/>
      <c r="M232" s="310"/>
      <c r="N232" s="225"/>
      <c r="O232" s="225"/>
      <c r="P232" s="225"/>
      <c r="Q232" s="225"/>
      <c r="R232" s="225"/>
      <c r="S232" s="225"/>
      <c r="T232" s="291"/>
      <c r="U232" t="s">
        <v>461</v>
      </c>
    </row>
    <row r="233" ht="15.6" customHeight="1">
      <c r="A233" s="302"/>
      <c r="B233" s="324" t="s">
        <v>539</v>
      </c>
      <c r="C233" s="324" t="s">
        <v>540</v>
      </c>
      <c r="D233" s="324">
        <v>40</v>
      </c>
      <c r="E233" s="325">
        <v>400</v>
      </c>
      <c r="F233" s="324">
        <v>1.2</v>
      </c>
      <c r="G233" s="324" t="s">
        <v>529</v>
      </c>
      <c r="H233" s="324">
        <v>1.2</v>
      </c>
      <c r="I233" s="324">
        <v>1.4610000000000001</v>
      </c>
      <c r="J233" s="324">
        <f t="shared" si="226"/>
        <v>1.3305</v>
      </c>
      <c r="K233" s="326" t="s">
        <v>25</v>
      </c>
      <c r="L233" s="310"/>
      <c r="M233" s="310"/>
      <c r="N233" s="225"/>
      <c r="O233" s="225"/>
      <c r="P233" s="225"/>
      <c r="Q233" s="225"/>
      <c r="R233" s="225"/>
      <c r="S233" s="225"/>
      <c r="T233" s="291"/>
      <c r="U233" t="s">
        <v>461</v>
      </c>
    </row>
    <row r="234" ht="15.6" customHeight="1">
      <c r="A234" s="327"/>
      <c r="B234" s="328"/>
      <c r="C234" s="328"/>
      <c r="D234" s="328"/>
      <c r="E234" s="328"/>
      <c r="F234" s="328"/>
      <c r="G234" s="328"/>
      <c r="H234" s="328"/>
      <c r="I234" s="328"/>
      <c r="J234" s="328"/>
      <c r="K234" s="328"/>
      <c r="L234" s="328"/>
      <c r="M234" s="328"/>
      <c r="N234" s="245"/>
      <c r="O234" s="245"/>
      <c r="P234" s="245"/>
      <c r="Q234" s="245"/>
      <c r="R234" s="245"/>
      <c r="S234" s="245"/>
      <c r="T234" s="329"/>
      <c r="U234" t="s">
        <v>461</v>
      </c>
    </row>
    <row r="235" ht="15.6" customHeight="1">
      <c r="A235" s="330" t="s">
        <v>363</v>
      </c>
      <c r="B235" s="296" t="s">
        <v>23</v>
      </c>
      <c r="C235" s="297"/>
      <c r="D235" s="297"/>
      <c r="E235" s="297"/>
      <c r="F235" s="297"/>
      <c r="G235" s="297"/>
      <c r="H235" s="297"/>
      <c r="I235" s="297"/>
      <c r="J235" s="297"/>
      <c r="K235" s="297"/>
      <c r="L235" s="297"/>
      <c r="M235" s="297"/>
      <c r="N235" s="331"/>
      <c r="O235" s="331"/>
      <c r="P235" s="331"/>
      <c r="Q235" s="331"/>
      <c r="R235" s="331"/>
      <c r="S235" s="331"/>
      <c r="T235" s="332"/>
      <c r="U235" t="s">
        <v>461</v>
      </c>
    </row>
    <row r="236" ht="15.6" customHeight="1">
      <c r="A236" s="206" t="s">
        <v>364</v>
      </c>
      <c r="B236" s="207" t="s">
        <v>365</v>
      </c>
      <c r="C236" s="207"/>
      <c r="D236" s="207"/>
      <c r="E236" s="207"/>
      <c r="F236" s="207"/>
      <c r="G236" s="207"/>
      <c r="H236" s="207"/>
      <c r="I236" s="207"/>
      <c r="J236" s="207"/>
      <c r="K236" s="207"/>
      <c r="L236" s="207"/>
      <c r="M236" s="208"/>
      <c r="N236" s="209" t="s">
        <v>230</v>
      </c>
      <c r="O236" s="210">
        <f>E249</f>
        <v>256</v>
      </c>
      <c r="P236" s="209">
        <f>VLOOKUP($A236,'BM - 001'!$A$8:$O$1500,5,FALSE)</f>
        <v>0</v>
      </c>
      <c r="Q236" s="209">
        <f>VLOOKUP($A236,'BM - 001'!$A$8:$O$150,7,FALSE)</f>
        <v>256</v>
      </c>
      <c r="R236" s="209">
        <f>VLOOKUP($A236,'BM - 001'!$A$8:$O$150,4,FALSE)-P236</f>
        <v>893</v>
      </c>
      <c r="S236" s="209">
        <f t="shared" ref="S219:S282" si="227">IF(O236&gt;R236,O236-R236,0)</f>
        <v>0</v>
      </c>
      <c r="T236" s="211">
        <f t="shared" ref="T219:T282" si="228">ROUND(IF(O236&lt;R236,O236,R236),2)</f>
        <v>256</v>
      </c>
      <c r="U236" t="s">
        <v>461</v>
      </c>
    </row>
    <row r="237" ht="15.6" customHeight="1">
      <c r="A237" s="212"/>
      <c r="B237" s="213"/>
      <c r="C237" s="213"/>
      <c r="D237" s="213"/>
      <c r="E237" s="213"/>
      <c r="F237" s="213"/>
      <c r="G237" s="213"/>
      <c r="H237" s="213"/>
      <c r="I237" s="213"/>
      <c r="J237" s="213"/>
      <c r="K237" s="213"/>
      <c r="L237" s="213"/>
      <c r="M237" s="213"/>
      <c r="N237" s="214"/>
      <c r="O237" s="215"/>
      <c r="P237" s="214"/>
      <c r="Q237" s="214"/>
      <c r="R237" s="214"/>
      <c r="S237" s="214"/>
      <c r="T237" s="288"/>
      <c r="U237" t="s">
        <v>461</v>
      </c>
    </row>
    <row r="238" ht="15.6" customHeight="1">
      <c r="A238" s="333"/>
      <c r="B238" s="281" t="s">
        <v>507</v>
      </c>
      <c r="C238" s="281" t="s">
        <v>508</v>
      </c>
      <c r="D238" s="281" t="s">
        <v>541</v>
      </c>
      <c r="E238" s="281"/>
      <c r="F238" s="254"/>
      <c r="G238" s="254"/>
      <c r="H238" s="254"/>
      <c r="I238" s="254"/>
      <c r="J238" s="254"/>
      <c r="K238" s="254"/>
      <c r="L238" s="254"/>
      <c r="M238" s="254"/>
      <c r="N238" s="225"/>
      <c r="O238" s="255"/>
      <c r="P238" s="225"/>
      <c r="Q238" s="225"/>
      <c r="R238" s="225"/>
      <c r="S238" s="225"/>
      <c r="T238" s="291"/>
      <c r="U238" t="s">
        <v>461</v>
      </c>
    </row>
    <row r="239" ht="15.6" hidden="1" customHeight="1">
      <c r="A239" s="333"/>
      <c r="B239" s="282" t="str">
        <f>B224</f>
        <v>CP-09</v>
      </c>
      <c r="C239" s="282" t="str">
        <f>C224</f>
        <v>CP-10</v>
      </c>
      <c r="D239" s="283"/>
      <c r="E239" s="334"/>
      <c r="F239" s="254"/>
      <c r="G239" s="254"/>
      <c r="H239" s="254"/>
      <c r="I239" s="254"/>
      <c r="J239" s="254"/>
      <c r="K239" s="254"/>
      <c r="L239" s="254"/>
      <c r="M239" s="254"/>
      <c r="N239" s="225"/>
      <c r="O239" s="255"/>
      <c r="P239" s="225"/>
      <c r="Q239" s="225"/>
      <c r="R239" s="225"/>
      <c r="S239" s="225"/>
      <c r="T239" s="291"/>
    </row>
    <row r="240" ht="15.6" hidden="1" customHeight="1">
      <c r="A240" s="333"/>
      <c r="B240" s="282" t="str">
        <f>B225</f>
        <v>CP-10</v>
      </c>
      <c r="C240" s="282" t="str">
        <f>C225</f>
        <v>CP-11</v>
      </c>
      <c r="D240" s="283"/>
      <c r="E240" s="334"/>
      <c r="F240" s="254"/>
      <c r="G240" s="254"/>
      <c r="H240" s="254"/>
      <c r="I240" s="254"/>
      <c r="J240" s="254"/>
      <c r="K240" s="254"/>
      <c r="L240" s="254"/>
      <c r="M240" s="254"/>
      <c r="N240" s="225"/>
      <c r="O240" s="255"/>
      <c r="P240" s="225"/>
      <c r="Q240" s="225"/>
      <c r="R240" s="225"/>
      <c r="S240" s="225"/>
      <c r="T240" s="291"/>
    </row>
    <row r="241" ht="15.6" hidden="1" customHeight="1">
      <c r="A241" s="333"/>
      <c r="B241" s="282" t="str">
        <f>B226</f>
        <v>CP-11</v>
      </c>
      <c r="C241" s="282" t="str">
        <f>C226</f>
        <v>CP-12</v>
      </c>
      <c r="D241" s="283"/>
      <c r="E241" s="334"/>
      <c r="F241" s="254"/>
      <c r="G241" s="254"/>
      <c r="H241" s="254"/>
      <c r="I241" s="254"/>
      <c r="J241" s="254"/>
      <c r="K241" s="254"/>
      <c r="L241" s="254"/>
      <c r="M241" s="254"/>
      <c r="N241" s="225"/>
      <c r="O241" s="255"/>
      <c r="P241" s="225"/>
      <c r="Q241" s="225"/>
      <c r="R241" s="225"/>
      <c r="S241" s="225"/>
      <c r="T241" s="291"/>
    </row>
    <row r="242" ht="15.6" customHeight="1">
      <c r="A242" s="217"/>
      <c r="B242" s="282" t="str">
        <f>B227</f>
        <v>CP-14</v>
      </c>
      <c r="C242" s="282" t="str">
        <f>C227</f>
        <v>CP-15</v>
      </c>
      <c r="D242" s="283"/>
      <c r="E242" s="334">
        <f t="shared" ref="E242:E248" si="229">D227</f>
        <v>40</v>
      </c>
      <c r="F242" s="254"/>
      <c r="G242" s="254"/>
      <c r="H242" s="254"/>
      <c r="I242" s="254"/>
      <c r="J242" s="254"/>
      <c r="K242" s="254"/>
      <c r="L242" s="254"/>
      <c r="M242" s="254"/>
      <c r="N242" s="225"/>
      <c r="O242" s="255"/>
      <c r="P242" s="225"/>
      <c r="Q242" s="225"/>
      <c r="R242" s="225"/>
      <c r="S242" s="225"/>
      <c r="T242" s="291"/>
      <c r="U242" t="s">
        <v>461</v>
      </c>
    </row>
    <row r="243" ht="15.6" customHeight="1">
      <c r="A243" s="217"/>
      <c r="B243" s="282" t="str">
        <f>B228</f>
        <v>CP-15</v>
      </c>
      <c r="C243" s="282" t="str">
        <f>C228</f>
        <v>CP-16</v>
      </c>
      <c r="D243" s="283"/>
      <c r="E243" s="334">
        <f t="shared" si="229"/>
        <v>40</v>
      </c>
      <c r="F243" s="254"/>
      <c r="G243" s="254"/>
      <c r="H243" s="254"/>
      <c r="I243" s="254"/>
      <c r="J243" s="254"/>
      <c r="K243" s="254"/>
      <c r="L243" s="254"/>
      <c r="M243" s="254"/>
      <c r="N243" s="225"/>
      <c r="O243" s="255"/>
      <c r="P243" s="225"/>
      <c r="Q243" s="225"/>
      <c r="R243" s="225"/>
      <c r="S243" s="225"/>
      <c r="T243" s="291"/>
      <c r="U243" t="s">
        <v>461</v>
      </c>
    </row>
    <row r="244" ht="15.6" customHeight="1">
      <c r="A244" s="217"/>
      <c r="B244" s="282" t="str">
        <f>B229</f>
        <v>CP-16</v>
      </c>
      <c r="C244" s="282" t="str">
        <f>C229</f>
        <v>CP-01</v>
      </c>
      <c r="D244" s="283"/>
      <c r="E244" s="334">
        <f t="shared" si="229"/>
        <v>26</v>
      </c>
      <c r="F244" s="254"/>
      <c r="G244" s="254"/>
      <c r="H244" s="254"/>
      <c r="I244" s="254"/>
      <c r="J244" s="254"/>
      <c r="K244" s="254"/>
      <c r="L244" s="254"/>
      <c r="M244" s="254"/>
      <c r="N244" s="225"/>
      <c r="O244" s="255"/>
      <c r="P244" s="225"/>
      <c r="Q244" s="225"/>
      <c r="R244" s="225"/>
      <c r="S244" s="225"/>
      <c r="T244" s="291"/>
      <c r="U244" t="s">
        <v>461</v>
      </c>
    </row>
    <row r="245" ht="15.6" customHeight="1">
      <c r="A245" s="217"/>
      <c r="B245" s="282" t="str">
        <f>B230</f>
        <v>CP-17</v>
      </c>
      <c r="C245" s="282" t="str">
        <f>C230</f>
        <v>CP-18</v>
      </c>
      <c r="D245" s="283"/>
      <c r="E245" s="334">
        <f t="shared" si="229"/>
        <v>30</v>
      </c>
      <c r="F245" s="254"/>
      <c r="G245" s="254"/>
      <c r="H245" s="254"/>
      <c r="I245" s="254"/>
      <c r="J245" s="254"/>
      <c r="K245" s="254"/>
      <c r="L245" s="254"/>
      <c r="M245" s="254"/>
      <c r="N245" s="225"/>
      <c r="O245" s="255"/>
      <c r="P245" s="225"/>
      <c r="Q245" s="225"/>
      <c r="R245" s="225"/>
      <c r="S245" s="225"/>
      <c r="T245" s="291"/>
      <c r="U245" t="s">
        <v>461</v>
      </c>
    </row>
    <row r="246" ht="15.6" customHeight="1">
      <c r="A246" s="217"/>
      <c r="B246" s="282" t="str">
        <f>B231</f>
        <v>CP-18</v>
      </c>
      <c r="C246" s="282" t="str">
        <f>C231</f>
        <v>CP-19</v>
      </c>
      <c r="D246" s="283"/>
      <c r="E246" s="334">
        <f t="shared" si="229"/>
        <v>40</v>
      </c>
      <c r="F246" s="254"/>
      <c r="G246" s="254"/>
      <c r="H246" s="254"/>
      <c r="I246" s="254"/>
      <c r="J246" s="254"/>
      <c r="K246" s="254"/>
      <c r="L246" s="254"/>
      <c r="M246" s="254"/>
      <c r="N246" s="225"/>
      <c r="O246" s="255"/>
      <c r="P246" s="225"/>
      <c r="Q246" s="225"/>
      <c r="R246" s="225"/>
      <c r="S246" s="225"/>
      <c r="T246" s="291"/>
      <c r="U246" t="s">
        <v>461</v>
      </c>
    </row>
    <row r="247" ht="15.6" customHeight="1">
      <c r="A247" s="217"/>
      <c r="B247" s="282" t="str">
        <f>B232</f>
        <v>CP-19</v>
      </c>
      <c r="C247" s="282" t="str">
        <f>C232</f>
        <v>CP-20</v>
      </c>
      <c r="D247" s="283"/>
      <c r="E247" s="334">
        <f t="shared" si="229"/>
        <v>40</v>
      </c>
      <c r="F247" s="254"/>
      <c r="G247" s="254"/>
      <c r="H247" s="254"/>
      <c r="I247" s="254"/>
      <c r="J247" s="254"/>
      <c r="K247" s="254"/>
      <c r="L247" s="254"/>
      <c r="M247" s="254"/>
      <c r="N247" s="225"/>
      <c r="O247" s="255"/>
      <c r="P247" s="225"/>
      <c r="Q247" s="225"/>
      <c r="R247" s="225"/>
      <c r="S247" s="225"/>
      <c r="T247" s="291"/>
      <c r="U247" t="s">
        <v>461</v>
      </c>
    </row>
    <row r="248" ht="15.6" customHeight="1">
      <c r="A248" s="217"/>
      <c r="B248" s="282" t="str">
        <f>B233</f>
        <v>CP-20</v>
      </c>
      <c r="C248" s="282" t="str">
        <f>C233</f>
        <v>CP-21</v>
      </c>
      <c r="D248" s="283"/>
      <c r="E248" s="334">
        <f t="shared" si="229"/>
        <v>40</v>
      </c>
      <c r="F248" s="254"/>
      <c r="G248" s="254"/>
      <c r="H248" s="254"/>
      <c r="I248" s="254"/>
      <c r="J248" s="254"/>
      <c r="K248" s="254"/>
      <c r="L248" s="254"/>
      <c r="M248" s="254"/>
      <c r="N248" s="225"/>
      <c r="O248" s="255"/>
      <c r="P248" s="225"/>
      <c r="Q248" s="225"/>
      <c r="R248" s="225"/>
      <c r="S248" s="225"/>
      <c r="T248" s="291"/>
      <c r="U248" t="s">
        <v>461</v>
      </c>
    </row>
    <row r="249" ht="15.6" customHeight="1">
      <c r="A249" s="217"/>
      <c r="B249" s="239" t="s">
        <v>485</v>
      </c>
      <c r="C249" s="240"/>
      <c r="D249" s="283"/>
      <c r="E249" s="334">
        <f>SUM(E239:E248)</f>
        <v>256</v>
      </c>
      <c r="F249" s="254"/>
      <c r="G249" s="254"/>
      <c r="H249" s="254"/>
      <c r="I249" s="254"/>
      <c r="J249" s="254"/>
      <c r="K249" s="254"/>
      <c r="L249" s="254"/>
      <c r="M249" s="254"/>
      <c r="N249" s="225"/>
      <c r="O249" s="255"/>
      <c r="P249" s="225"/>
      <c r="Q249" s="225"/>
      <c r="R249" s="225"/>
      <c r="S249" s="225"/>
      <c r="T249" s="291"/>
      <c r="U249" t="s">
        <v>461</v>
      </c>
    </row>
    <row r="250" ht="15.6" customHeight="1">
      <c r="A250" s="217"/>
      <c r="B250" s="335"/>
      <c r="C250" s="254"/>
      <c r="D250" s="254"/>
      <c r="E250" s="254"/>
      <c r="F250" s="254"/>
      <c r="G250" s="254"/>
      <c r="H250" s="254"/>
      <c r="I250" s="254"/>
      <c r="J250" s="254"/>
      <c r="K250" s="254"/>
      <c r="L250" s="254"/>
      <c r="M250" s="254"/>
      <c r="N250" s="225"/>
      <c r="O250" s="255"/>
      <c r="P250" s="225"/>
      <c r="Q250" s="225"/>
      <c r="R250" s="225"/>
      <c r="S250" s="225"/>
      <c r="T250" s="291"/>
      <c r="U250" t="s">
        <v>461</v>
      </c>
    </row>
    <row r="251" ht="15.6" customHeight="1">
      <c r="A251" s="264" t="s">
        <v>366</v>
      </c>
      <c r="B251" s="265" t="s">
        <v>294</v>
      </c>
      <c r="C251" s="265"/>
      <c r="D251" s="265"/>
      <c r="E251" s="265"/>
      <c r="F251" s="265"/>
      <c r="G251" s="265"/>
      <c r="H251" s="265"/>
      <c r="I251" s="265"/>
      <c r="J251" s="265"/>
      <c r="K251" s="265"/>
      <c r="L251" s="265"/>
      <c r="M251" s="266"/>
      <c r="N251" s="267" t="s">
        <v>230</v>
      </c>
      <c r="O251" s="268">
        <f>H264</f>
        <v>512</v>
      </c>
      <c r="P251" s="267">
        <f>VLOOKUP($A251,'BM - 001'!$A$8:$O$1500,5,FALSE)</f>
        <v>0</v>
      </c>
      <c r="Q251" s="267">
        <f>VLOOKUP($A251,'BM - 001'!$A$8:$O$150,7,FALSE)</f>
        <v>512</v>
      </c>
      <c r="R251" s="267">
        <f>VLOOKUP($A251,'BM - 001'!$A$8:$O$150,4,FALSE)-P251</f>
        <v>1786</v>
      </c>
      <c r="S251" s="267">
        <f t="shared" si="227"/>
        <v>0</v>
      </c>
      <c r="T251" s="269">
        <f t="shared" si="228"/>
        <v>512</v>
      </c>
      <c r="U251" t="s">
        <v>461</v>
      </c>
    </row>
    <row r="252" ht="15.6" customHeight="1">
      <c r="A252" s="212"/>
      <c r="B252" s="213"/>
      <c r="C252" s="213"/>
      <c r="D252" s="213"/>
      <c r="E252" s="213"/>
      <c r="F252" s="213"/>
      <c r="G252" s="213"/>
      <c r="H252" s="213"/>
      <c r="I252" s="213"/>
      <c r="J252" s="213"/>
      <c r="K252" s="213"/>
      <c r="L252" s="213"/>
      <c r="M252" s="213"/>
      <c r="N252" s="214"/>
      <c r="O252" s="215"/>
      <c r="P252" s="214"/>
      <c r="Q252" s="214"/>
      <c r="R252" s="214"/>
      <c r="S252" s="214"/>
      <c r="T252" s="288"/>
      <c r="U252" t="s">
        <v>461</v>
      </c>
    </row>
    <row r="253" ht="15.6" customHeight="1">
      <c r="A253" s="217"/>
      <c r="B253" s="281" t="s">
        <v>507</v>
      </c>
      <c r="C253" s="281" t="s">
        <v>508</v>
      </c>
      <c r="D253" s="281" t="s">
        <v>541</v>
      </c>
      <c r="E253" s="281"/>
      <c r="F253" s="281" t="s">
        <v>501</v>
      </c>
      <c r="G253" s="281"/>
      <c r="H253" s="281" t="s">
        <v>541</v>
      </c>
      <c r="I253" s="281"/>
      <c r="J253" s="254"/>
      <c r="K253" s="254"/>
      <c r="L253" s="254"/>
      <c r="M253" s="254"/>
      <c r="N253" s="225"/>
      <c r="O253" s="255"/>
      <c r="P253" s="225"/>
      <c r="Q253" s="225"/>
      <c r="R253" s="225"/>
      <c r="S253" s="225"/>
      <c r="T253" s="291"/>
      <c r="U253" t="s">
        <v>461</v>
      </c>
    </row>
    <row r="254" ht="15.6" hidden="1" customHeight="1">
      <c r="A254" s="217"/>
      <c r="B254" s="282" t="str">
        <f>B239</f>
        <v>CP-09</v>
      </c>
      <c r="C254" s="282" t="str">
        <f>C239</f>
        <v>CP-10</v>
      </c>
      <c r="D254" s="283"/>
      <c r="E254" s="334">
        <f t="shared" ref="E254:E263" si="230">D224</f>
        <v>40</v>
      </c>
      <c r="F254" s="283"/>
      <c r="G254" s="334">
        <v>2</v>
      </c>
      <c r="H254" s="283"/>
      <c r="I254" s="334"/>
      <c r="J254" s="254"/>
      <c r="K254" s="254"/>
      <c r="L254" s="254"/>
      <c r="M254" s="254"/>
      <c r="N254" s="225"/>
      <c r="O254" s="255"/>
      <c r="P254" s="225"/>
      <c r="Q254" s="225"/>
      <c r="R254" s="225"/>
      <c r="S254" s="225"/>
      <c r="T254" s="291"/>
    </row>
    <row r="255" ht="15.6" hidden="1" customHeight="1">
      <c r="A255" s="217"/>
      <c r="B255" s="282" t="str">
        <f>B240</f>
        <v>CP-10</v>
      </c>
      <c r="C255" s="282" t="str">
        <f>C240</f>
        <v>CP-11</v>
      </c>
      <c r="D255" s="283"/>
      <c r="E255" s="334">
        <f t="shared" si="230"/>
        <v>50</v>
      </c>
      <c r="F255" s="283"/>
      <c r="G255" s="334">
        <v>2</v>
      </c>
      <c r="H255" s="283"/>
      <c r="I255" s="334"/>
      <c r="J255" s="254"/>
      <c r="K255" s="254"/>
      <c r="L255" s="254"/>
      <c r="M255" s="254"/>
      <c r="N255" s="225"/>
      <c r="O255" s="255"/>
      <c r="P255" s="225"/>
      <c r="Q255" s="225"/>
      <c r="R255" s="225"/>
      <c r="S255" s="225"/>
      <c r="T255" s="291"/>
    </row>
    <row r="256" ht="15.6" hidden="1" customHeight="1">
      <c r="A256" s="217"/>
      <c r="B256" s="282" t="str">
        <f>B241</f>
        <v>CP-11</v>
      </c>
      <c r="C256" s="282" t="str">
        <f>C241</f>
        <v>CP-12</v>
      </c>
      <c r="D256" s="283"/>
      <c r="E256" s="334">
        <f t="shared" si="230"/>
        <v>55</v>
      </c>
      <c r="F256" s="283"/>
      <c r="G256" s="334">
        <v>2</v>
      </c>
      <c r="H256" s="283"/>
      <c r="I256" s="334"/>
      <c r="J256" s="254"/>
      <c r="K256" s="254"/>
      <c r="L256" s="254"/>
      <c r="M256" s="254"/>
      <c r="N256" s="225"/>
      <c r="O256" s="255"/>
      <c r="P256" s="225"/>
      <c r="Q256" s="225"/>
      <c r="R256" s="225"/>
      <c r="S256" s="225"/>
      <c r="T256" s="291"/>
    </row>
    <row r="257" ht="15.6" customHeight="1">
      <c r="A257" s="217"/>
      <c r="B257" s="282" t="str">
        <f>B242</f>
        <v>CP-14</v>
      </c>
      <c r="C257" s="282" t="str">
        <f>C242</f>
        <v>CP-15</v>
      </c>
      <c r="D257" s="283"/>
      <c r="E257" s="334">
        <f t="shared" si="230"/>
        <v>40</v>
      </c>
      <c r="F257" s="283"/>
      <c r="G257" s="334">
        <v>2</v>
      </c>
      <c r="H257" s="283"/>
      <c r="I257" s="334">
        <f t="shared" ref="I257:I319" si="231">E257*G257</f>
        <v>80</v>
      </c>
      <c r="J257" s="254"/>
      <c r="K257" s="254"/>
      <c r="L257" s="254"/>
      <c r="M257" s="254"/>
      <c r="N257" s="225"/>
      <c r="O257" s="255"/>
      <c r="P257" s="225"/>
      <c r="Q257" s="225"/>
      <c r="R257" s="225"/>
      <c r="S257" s="225"/>
      <c r="T257" s="291"/>
      <c r="U257" t="s">
        <v>461</v>
      </c>
    </row>
    <row r="258" ht="15.6" customHeight="1">
      <c r="A258" s="217"/>
      <c r="B258" s="282" t="str">
        <f>B243</f>
        <v>CP-15</v>
      </c>
      <c r="C258" s="282" t="str">
        <f>C243</f>
        <v>CP-16</v>
      </c>
      <c r="D258" s="283"/>
      <c r="E258" s="334">
        <f t="shared" si="230"/>
        <v>40</v>
      </c>
      <c r="F258" s="283"/>
      <c r="G258" s="334">
        <v>2</v>
      </c>
      <c r="H258" s="283"/>
      <c r="I258" s="334">
        <f t="shared" si="231"/>
        <v>80</v>
      </c>
      <c r="J258" s="254"/>
      <c r="K258" s="254"/>
      <c r="L258" s="254"/>
      <c r="M258" s="254"/>
      <c r="N258" s="225"/>
      <c r="O258" s="255"/>
      <c r="P258" s="225"/>
      <c r="Q258" s="225"/>
      <c r="R258" s="225"/>
      <c r="S258" s="225"/>
      <c r="T258" s="291"/>
      <c r="U258" t="s">
        <v>461</v>
      </c>
    </row>
    <row r="259" ht="15.6" customHeight="1">
      <c r="A259" s="217"/>
      <c r="B259" s="282" t="str">
        <f>B244</f>
        <v>CP-16</v>
      </c>
      <c r="C259" s="282" t="str">
        <f>C244</f>
        <v>CP-01</v>
      </c>
      <c r="D259" s="283"/>
      <c r="E259" s="334">
        <f t="shared" si="230"/>
        <v>26</v>
      </c>
      <c r="F259" s="283"/>
      <c r="G259" s="334">
        <v>2</v>
      </c>
      <c r="H259" s="283"/>
      <c r="I259" s="334">
        <f t="shared" si="231"/>
        <v>52</v>
      </c>
      <c r="J259" s="254"/>
      <c r="K259" s="254"/>
      <c r="L259" s="254"/>
      <c r="M259" s="254"/>
      <c r="N259" s="225"/>
      <c r="O259" s="255"/>
      <c r="P259" s="225"/>
      <c r="Q259" s="225"/>
      <c r="R259" s="225"/>
      <c r="S259" s="225"/>
      <c r="T259" s="291"/>
      <c r="U259" t="s">
        <v>461</v>
      </c>
    </row>
    <row r="260" ht="15.6" customHeight="1">
      <c r="A260" s="217"/>
      <c r="B260" s="282" t="str">
        <f>B245</f>
        <v>CP-17</v>
      </c>
      <c r="C260" s="282" t="str">
        <f>C245</f>
        <v>CP-18</v>
      </c>
      <c r="D260" s="283"/>
      <c r="E260" s="334">
        <f t="shared" si="230"/>
        <v>30</v>
      </c>
      <c r="F260" s="283"/>
      <c r="G260" s="334">
        <v>2</v>
      </c>
      <c r="H260" s="283"/>
      <c r="I260" s="334">
        <f t="shared" si="231"/>
        <v>60</v>
      </c>
      <c r="J260" s="254"/>
      <c r="K260" s="254"/>
      <c r="L260" s="254"/>
      <c r="M260" s="254"/>
      <c r="N260" s="225"/>
      <c r="O260" s="255"/>
      <c r="P260" s="225"/>
      <c r="Q260" s="225"/>
      <c r="R260" s="225"/>
      <c r="S260" s="225"/>
      <c r="T260" s="291"/>
      <c r="U260" t="s">
        <v>461</v>
      </c>
    </row>
    <row r="261" ht="15.6" customHeight="1">
      <c r="A261" s="217"/>
      <c r="B261" s="282" t="str">
        <f>B246</f>
        <v>CP-18</v>
      </c>
      <c r="C261" s="282" t="str">
        <f>C246</f>
        <v>CP-19</v>
      </c>
      <c r="D261" s="283"/>
      <c r="E261" s="334">
        <f t="shared" si="230"/>
        <v>40</v>
      </c>
      <c r="F261" s="283"/>
      <c r="G261" s="334">
        <v>2</v>
      </c>
      <c r="H261" s="283"/>
      <c r="I261" s="334">
        <f t="shared" si="231"/>
        <v>80</v>
      </c>
      <c r="J261" s="254"/>
      <c r="K261" s="254"/>
      <c r="L261" s="254"/>
      <c r="M261" s="254"/>
      <c r="N261" s="225"/>
      <c r="O261" s="255"/>
      <c r="P261" s="225"/>
      <c r="Q261" s="225"/>
      <c r="R261" s="225"/>
      <c r="S261" s="225"/>
      <c r="T261" s="291"/>
      <c r="U261" t="s">
        <v>461</v>
      </c>
    </row>
    <row r="262" ht="15.6" customHeight="1">
      <c r="A262" s="217"/>
      <c r="B262" s="282" t="str">
        <f>B247</f>
        <v>CP-19</v>
      </c>
      <c r="C262" s="282" t="str">
        <f>C247</f>
        <v>CP-20</v>
      </c>
      <c r="D262" s="283"/>
      <c r="E262" s="334">
        <f t="shared" si="230"/>
        <v>40</v>
      </c>
      <c r="F262" s="283"/>
      <c r="G262" s="334">
        <v>2</v>
      </c>
      <c r="H262" s="283"/>
      <c r="I262" s="334">
        <f t="shared" si="231"/>
        <v>80</v>
      </c>
      <c r="J262" s="254"/>
      <c r="K262" s="254"/>
      <c r="L262" s="254"/>
      <c r="M262" s="254"/>
      <c r="N262" s="225"/>
      <c r="O262" s="255"/>
      <c r="P262" s="225"/>
      <c r="Q262" s="225"/>
      <c r="R262" s="225"/>
      <c r="S262" s="225"/>
      <c r="T262" s="291"/>
      <c r="U262" t="s">
        <v>461</v>
      </c>
    </row>
    <row r="263" ht="15.6" customHeight="1">
      <c r="A263" s="217"/>
      <c r="B263" s="282" t="str">
        <f>B248</f>
        <v>CP-20</v>
      </c>
      <c r="C263" s="282" t="str">
        <f>C248</f>
        <v>CP-21</v>
      </c>
      <c r="D263" s="283"/>
      <c r="E263" s="334">
        <f t="shared" si="230"/>
        <v>40</v>
      </c>
      <c r="F263" s="283"/>
      <c r="G263" s="334">
        <v>2</v>
      </c>
      <c r="H263" s="283"/>
      <c r="I263" s="334">
        <f t="shared" si="231"/>
        <v>80</v>
      </c>
      <c r="J263" s="254"/>
      <c r="K263" s="254"/>
      <c r="L263" s="254"/>
      <c r="M263" s="254"/>
      <c r="N263" s="225"/>
      <c r="O263" s="255"/>
      <c r="P263" s="225"/>
      <c r="Q263" s="225"/>
      <c r="R263" s="225"/>
      <c r="S263" s="225"/>
      <c r="T263" s="291"/>
      <c r="U263" t="s">
        <v>461</v>
      </c>
    </row>
    <row r="264" ht="15.6" customHeight="1">
      <c r="A264" s="217"/>
      <c r="B264" s="239" t="s">
        <v>485</v>
      </c>
      <c r="C264" s="240"/>
      <c r="D264" s="240"/>
      <c r="E264" s="240"/>
      <c r="F264" s="240"/>
      <c r="G264" s="241"/>
      <c r="H264" s="336">
        <f>SUM(I254:I263)</f>
        <v>512</v>
      </c>
      <c r="I264" s="334"/>
      <c r="J264" s="254"/>
      <c r="K264" s="254"/>
      <c r="L264" s="254"/>
      <c r="M264" s="254"/>
      <c r="N264" s="225"/>
      <c r="O264" s="255"/>
      <c r="P264" s="225"/>
      <c r="Q264" s="225"/>
      <c r="R264" s="225"/>
      <c r="S264" s="225"/>
      <c r="T264" s="291"/>
      <c r="U264" t="s">
        <v>461</v>
      </c>
    </row>
    <row r="265" ht="15.6" customHeight="1">
      <c r="A265" s="243"/>
      <c r="B265" s="337"/>
      <c r="C265" s="245"/>
      <c r="D265" s="244"/>
      <c r="E265" s="338"/>
      <c r="F265" s="244"/>
      <c r="G265" s="244"/>
      <c r="H265" s="244"/>
      <c r="I265" s="244"/>
      <c r="J265" s="244"/>
      <c r="K265" s="244"/>
      <c r="L265" s="244"/>
      <c r="M265" s="244"/>
      <c r="N265" s="245"/>
      <c r="O265" s="246"/>
      <c r="P265" s="245"/>
      <c r="Q265" s="245"/>
      <c r="R265" s="245"/>
      <c r="S265" s="245"/>
      <c r="T265" s="329"/>
      <c r="U265" t="s">
        <v>461</v>
      </c>
    </row>
    <row r="266" ht="15.6" customHeight="1">
      <c r="A266" s="248" t="s">
        <v>367</v>
      </c>
      <c r="B266" s="249" t="s">
        <v>292</v>
      </c>
      <c r="C266" s="249"/>
      <c r="D266" s="249"/>
      <c r="E266" s="249"/>
      <c r="F266" s="249"/>
      <c r="G266" s="249"/>
      <c r="H266" s="249"/>
      <c r="I266" s="249"/>
      <c r="J266" s="249"/>
      <c r="K266" s="249"/>
      <c r="L266" s="249"/>
      <c r="M266" s="250"/>
      <c r="N266" s="251" t="s">
        <v>230</v>
      </c>
      <c r="O266" s="252">
        <f>E279</f>
        <v>40.960000000000001</v>
      </c>
      <c r="P266" s="251">
        <f>VLOOKUP($A266,'BM - 001'!$A$8:$O$1500,5,FALSE)</f>
        <v>0</v>
      </c>
      <c r="Q266" s="251">
        <f>VLOOKUP($A266,'BM - 001'!$A$8:$O$150,7,FALSE)</f>
        <v>40.960000000000001</v>
      </c>
      <c r="R266" s="251">
        <f>VLOOKUP($A266,'BM - 001'!$A$8:$O$150,4,FALSE)-P266</f>
        <v>146</v>
      </c>
      <c r="S266" s="251">
        <f t="shared" si="227"/>
        <v>0</v>
      </c>
      <c r="T266" s="253">
        <f t="shared" si="228"/>
        <v>40.960000000000001</v>
      </c>
      <c r="U266" t="s">
        <v>461</v>
      </c>
    </row>
    <row r="267" ht="15.6" customHeight="1">
      <c r="A267" s="212"/>
      <c r="B267" s="213"/>
      <c r="C267" s="213"/>
      <c r="D267" s="213"/>
      <c r="E267" s="213"/>
      <c r="F267" s="213"/>
      <c r="G267" s="213"/>
      <c r="H267" s="213"/>
      <c r="I267" s="213"/>
      <c r="J267" s="213"/>
      <c r="K267" s="213"/>
      <c r="L267" s="213"/>
      <c r="M267" s="213"/>
      <c r="N267" s="214"/>
      <c r="O267" s="215"/>
      <c r="P267" s="214"/>
      <c r="Q267" s="214"/>
      <c r="R267" s="214"/>
      <c r="S267" s="214"/>
      <c r="T267" s="288"/>
      <c r="U267" t="s">
        <v>461</v>
      </c>
    </row>
    <row r="268" ht="15.6" customHeight="1">
      <c r="A268" s="217"/>
      <c r="B268" s="281" t="s">
        <v>507</v>
      </c>
      <c r="C268" s="281" t="s">
        <v>508</v>
      </c>
      <c r="D268" s="281" t="s">
        <v>541</v>
      </c>
      <c r="E268" s="281"/>
      <c r="F268" s="254"/>
      <c r="G268" s="254"/>
      <c r="H268" s="254"/>
      <c r="I268" s="254"/>
      <c r="J268" s="254"/>
      <c r="K268" s="254"/>
      <c r="L268" s="254"/>
      <c r="M268" s="254"/>
      <c r="N268" s="225"/>
      <c r="O268" s="255"/>
      <c r="P268" s="225"/>
      <c r="Q268" s="225"/>
      <c r="R268" s="225"/>
      <c r="S268" s="225"/>
      <c r="T268" s="291"/>
      <c r="U268" t="s">
        <v>461</v>
      </c>
    </row>
    <row r="269" ht="15.6" hidden="1" customHeight="1">
      <c r="A269" s="217"/>
      <c r="B269" s="282" t="str">
        <f>B254</f>
        <v>CP-09</v>
      </c>
      <c r="C269" s="282" t="str">
        <f>C254</f>
        <v>CP-10</v>
      </c>
      <c r="D269" s="283"/>
      <c r="E269" s="334"/>
      <c r="F269" s="254"/>
      <c r="G269" s="254"/>
      <c r="H269" s="254"/>
      <c r="I269" s="254"/>
      <c r="J269" s="254"/>
      <c r="K269" s="254"/>
      <c r="L269" s="254"/>
      <c r="M269" s="254"/>
      <c r="N269" s="225"/>
      <c r="O269" s="255"/>
      <c r="P269" s="225"/>
      <c r="Q269" s="225"/>
      <c r="R269" s="225"/>
      <c r="S269" s="225"/>
      <c r="T269" s="291"/>
    </row>
    <row r="270" ht="15.6" hidden="1" customHeight="1">
      <c r="A270" s="217"/>
      <c r="B270" s="282" t="str">
        <f>B255</f>
        <v>CP-10</v>
      </c>
      <c r="C270" s="282" t="str">
        <f>C255</f>
        <v>CP-11</v>
      </c>
      <c r="D270" s="283"/>
      <c r="E270" s="334"/>
      <c r="F270" s="254"/>
      <c r="G270" s="254"/>
      <c r="H270" s="254"/>
      <c r="I270" s="254"/>
      <c r="J270" s="254"/>
      <c r="K270" s="254"/>
      <c r="L270" s="254"/>
      <c r="M270" s="254"/>
      <c r="N270" s="225"/>
      <c r="O270" s="255"/>
      <c r="P270" s="225"/>
      <c r="Q270" s="225"/>
      <c r="R270" s="225"/>
      <c r="S270" s="225"/>
      <c r="T270" s="291"/>
    </row>
    <row r="271" ht="15.6" hidden="1" customHeight="1">
      <c r="A271" s="217"/>
      <c r="B271" s="282" t="str">
        <f>B256</f>
        <v>CP-11</v>
      </c>
      <c r="C271" s="282" t="str">
        <f>C256</f>
        <v>CP-12</v>
      </c>
      <c r="D271" s="283"/>
      <c r="E271" s="334"/>
      <c r="F271" s="254"/>
      <c r="G271" s="254"/>
      <c r="H271" s="254"/>
      <c r="I271" s="254"/>
      <c r="J271" s="254"/>
      <c r="K271" s="254"/>
      <c r="L271" s="254"/>
      <c r="M271" s="254"/>
      <c r="N271" s="225"/>
      <c r="O271" s="255"/>
      <c r="P271" s="225"/>
      <c r="Q271" s="225"/>
      <c r="R271" s="225"/>
      <c r="S271" s="225"/>
      <c r="T271" s="291"/>
    </row>
    <row r="272" ht="15.6" customHeight="1">
      <c r="A272" s="217"/>
      <c r="B272" s="282" t="str">
        <f>B257</f>
        <v>CP-14</v>
      </c>
      <c r="C272" s="282" t="str">
        <f>C257</f>
        <v>CP-15</v>
      </c>
      <c r="D272" s="283"/>
      <c r="E272" s="334">
        <f t="shared" ref="E272:E278" si="232">D227*0.16</f>
        <v>6.4000000000000004</v>
      </c>
      <c r="F272" s="254"/>
      <c r="G272" s="254"/>
      <c r="H272" s="254"/>
      <c r="I272" s="254"/>
      <c r="J272" s="254"/>
      <c r="K272" s="254"/>
      <c r="L272" s="254"/>
      <c r="M272" s="254"/>
      <c r="N272" s="225"/>
      <c r="O272" s="255"/>
      <c r="P272" s="225"/>
      <c r="Q272" s="225"/>
      <c r="R272" s="225"/>
      <c r="S272" s="225"/>
      <c r="T272" s="291"/>
      <c r="U272" t="s">
        <v>461</v>
      </c>
    </row>
    <row r="273" ht="15.6" customHeight="1">
      <c r="A273" s="217"/>
      <c r="B273" s="282" t="str">
        <f>B258</f>
        <v>CP-15</v>
      </c>
      <c r="C273" s="282" t="str">
        <f>C258</f>
        <v>CP-16</v>
      </c>
      <c r="D273" s="283"/>
      <c r="E273" s="334">
        <f t="shared" si="232"/>
        <v>6.4000000000000004</v>
      </c>
      <c r="F273" s="254"/>
      <c r="G273" s="254"/>
      <c r="H273" s="254"/>
      <c r="I273" s="254"/>
      <c r="J273" s="254"/>
      <c r="K273" s="254"/>
      <c r="L273" s="254"/>
      <c r="M273" s="254"/>
      <c r="N273" s="225"/>
      <c r="O273" s="255"/>
      <c r="P273" s="225"/>
      <c r="Q273" s="225"/>
      <c r="R273" s="225"/>
      <c r="S273" s="225"/>
      <c r="T273" s="291"/>
      <c r="U273" t="s">
        <v>461</v>
      </c>
    </row>
    <row r="274" ht="15.6" customHeight="1">
      <c r="A274" s="217"/>
      <c r="B274" s="282" t="str">
        <f>B259</f>
        <v>CP-16</v>
      </c>
      <c r="C274" s="282" t="str">
        <f>C259</f>
        <v>CP-01</v>
      </c>
      <c r="D274" s="283"/>
      <c r="E274" s="334">
        <f t="shared" si="232"/>
        <v>4.1600000000000001</v>
      </c>
      <c r="F274" s="254"/>
      <c r="G274" s="254"/>
      <c r="H274" s="254"/>
      <c r="I274" s="254"/>
      <c r="J274" s="254"/>
      <c r="K274" s="254"/>
      <c r="L274" s="254"/>
      <c r="M274" s="254"/>
      <c r="N274" s="225"/>
      <c r="O274" s="255"/>
      <c r="P274" s="225"/>
      <c r="Q274" s="225"/>
      <c r="R274" s="225"/>
      <c r="S274" s="225"/>
      <c r="T274" s="291"/>
      <c r="U274" t="s">
        <v>461</v>
      </c>
    </row>
    <row r="275" ht="15.6" customHeight="1">
      <c r="A275" s="217"/>
      <c r="B275" s="282" t="str">
        <f>B260</f>
        <v>CP-17</v>
      </c>
      <c r="C275" s="282" t="str">
        <f>C260</f>
        <v>CP-18</v>
      </c>
      <c r="D275" s="283"/>
      <c r="E275" s="334">
        <f t="shared" si="232"/>
        <v>4.7999999999999998</v>
      </c>
      <c r="F275" s="254"/>
      <c r="G275" s="254"/>
      <c r="H275" s="254"/>
      <c r="I275" s="254"/>
      <c r="J275" s="254"/>
      <c r="K275" s="254"/>
      <c r="L275" s="254"/>
      <c r="M275" s="254"/>
      <c r="N275" s="225"/>
      <c r="O275" s="255"/>
      <c r="P275" s="225"/>
      <c r="Q275" s="225"/>
      <c r="R275" s="225"/>
      <c r="S275" s="225"/>
      <c r="T275" s="291"/>
      <c r="U275" t="s">
        <v>461</v>
      </c>
    </row>
    <row r="276" ht="15.6" customHeight="1">
      <c r="A276" s="217"/>
      <c r="B276" s="282" t="str">
        <f>B261</f>
        <v>CP-18</v>
      </c>
      <c r="C276" s="282" t="str">
        <f>C261</f>
        <v>CP-19</v>
      </c>
      <c r="D276" s="283"/>
      <c r="E276" s="334">
        <f t="shared" si="232"/>
        <v>6.4000000000000004</v>
      </c>
      <c r="F276" s="254"/>
      <c r="G276" s="254"/>
      <c r="H276" s="254"/>
      <c r="I276" s="254"/>
      <c r="J276" s="254"/>
      <c r="K276" s="254"/>
      <c r="L276" s="254"/>
      <c r="M276" s="254"/>
      <c r="N276" s="225"/>
      <c r="O276" s="255"/>
      <c r="P276" s="225"/>
      <c r="Q276" s="225"/>
      <c r="R276" s="225"/>
      <c r="S276" s="225"/>
      <c r="T276" s="291"/>
      <c r="U276" t="s">
        <v>461</v>
      </c>
    </row>
    <row r="277" ht="15.6" customHeight="1">
      <c r="A277" s="217"/>
      <c r="B277" s="282" t="str">
        <f>B262</f>
        <v>CP-19</v>
      </c>
      <c r="C277" s="282" t="str">
        <f t="shared" ref="C277:C278" si="233">C262</f>
        <v>CP-20</v>
      </c>
      <c r="D277" s="283"/>
      <c r="E277" s="334">
        <f t="shared" si="232"/>
        <v>6.4000000000000004</v>
      </c>
      <c r="F277" s="254"/>
      <c r="G277" s="254"/>
      <c r="H277" s="254"/>
      <c r="I277" s="254"/>
      <c r="J277" s="254"/>
      <c r="K277" s="254"/>
      <c r="L277" s="254"/>
      <c r="M277" s="254"/>
      <c r="N277" s="225"/>
      <c r="O277" s="255"/>
      <c r="P277" s="225"/>
      <c r="Q277" s="225"/>
      <c r="R277" s="225"/>
      <c r="S277" s="225"/>
      <c r="T277" s="291"/>
      <c r="U277" t="s">
        <v>461</v>
      </c>
    </row>
    <row r="278" ht="15.6" customHeight="1">
      <c r="A278" s="217"/>
      <c r="B278" s="282" t="str">
        <f>B263</f>
        <v>CP-20</v>
      </c>
      <c r="C278" s="282" t="str">
        <f t="shared" si="233"/>
        <v>CP-21</v>
      </c>
      <c r="D278" s="283"/>
      <c r="E278" s="334">
        <f t="shared" si="232"/>
        <v>6.4000000000000004</v>
      </c>
      <c r="F278" s="254"/>
      <c r="G278" s="254"/>
      <c r="H278" s="254"/>
      <c r="I278" s="254"/>
      <c r="J278" s="254"/>
      <c r="K278" s="254"/>
      <c r="L278" s="254"/>
      <c r="M278" s="254"/>
      <c r="N278" s="225"/>
      <c r="O278" s="255"/>
      <c r="P278" s="225"/>
      <c r="Q278" s="225"/>
      <c r="R278" s="225"/>
      <c r="S278" s="225"/>
      <c r="T278" s="291"/>
      <c r="U278" t="s">
        <v>461</v>
      </c>
    </row>
    <row r="279" ht="15.6" customHeight="1">
      <c r="A279" s="217"/>
      <c r="B279" s="239" t="s">
        <v>485</v>
      </c>
      <c r="C279" s="240"/>
      <c r="D279" s="283"/>
      <c r="E279" s="334">
        <f>SUM(E269:E278)</f>
        <v>40.960000000000001</v>
      </c>
      <c r="F279" s="254"/>
      <c r="G279" s="254"/>
      <c r="H279" s="254"/>
      <c r="I279" s="254"/>
      <c r="J279" s="254"/>
      <c r="K279" s="254"/>
      <c r="L279" s="254"/>
      <c r="M279" s="254"/>
      <c r="N279" s="225"/>
      <c r="O279" s="255"/>
      <c r="P279" s="225"/>
      <c r="Q279" s="225"/>
      <c r="R279" s="225"/>
      <c r="S279" s="225"/>
      <c r="T279" s="291"/>
      <c r="U279" t="s">
        <v>461</v>
      </c>
    </row>
    <row r="280" ht="15.6" customHeight="1">
      <c r="A280" s="217"/>
      <c r="B280" s="254"/>
      <c r="C280" s="254"/>
      <c r="D280" s="254"/>
      <c r="E280" s="254"/>
      <c r="F280" s="254"/>
      <c r="G280" s="254"/>
      <c r="H280" s="254"/>
      <c r="I280" s="254"/>
      <c r="J280" s="254"/>
      <c r="K280" s="254"/>
      <c r="L280" s="254"/>
      <c r="M280" s="254"/>
      <c r="N280" s="225"/>
      <c r="O280" s="255"/>
      <c r="P280" s="225"/>
      <c r="Q280" s="225"/>
      <c r="R280" s="225"/>
      <c r="S280" s="225"/>
      <c r="T280" s="291"/>
      <c r="U280" t="s">
        <v>461</v>
      </c>
    </row>
    <row r="281" ht="15.6" hidden="1" customHeight="1">
      <c r="A281" s="217"/>
      <c r="B281" s="282" t="str">
        <f>B269</f>
        <v>CP-09</v>
      </c>
      <c r="C281" s="282" t="str">
        <f>C269</f>
        <v>CP-10</v>
      </c>
      <c r="D281" s="283"/>
      <c r="E281" s="334">
        <f t="shared" ref="E281:E283" si="234">E239</f>
        <v>0</v>
      </c>
      <c r="F281" s="254"/>
      <c r="G281" s="254"/>
      <c r="H281" s="254"/>
      <c r="I281" s="254"/>
      <c r="J281" s="254"/>
      <c r="K281" s="254"/>
      <c r="L281" s="254"/>
      <c r="M281" s="254"/>
      <c r="N281" s="225"/>
      <c r="O281" s="255"/>
      <c r="P281" s="225"/>
      <c r="Q281" s="225"/>
      <c r="R281" s="225"/>
      <c r="S281" s="225"/>
      <c r="T281" s="291"/>
    </row>
    <row r="282" ht="15.6" hidden="1" customHeight="1">
      <c r="A282" s="217"/>
      <c r="B282" s="282" t="str">
        <f>B270</f>
        <v>CP-10</v>
      </c>
      <c r="C282" s="282" t="str">
        <f>C270</f>
        <v>CP-11</v>
      </c>
      <c r="D282" s="283"/>
      <c r="E282" s="334">
        <f t="shared" si="234"/>
        <v>0</v>
      </c>
      <c r="F282" s="254"/>
      <c r="G282" s="254"/>
      <c r="H282" s="254"/>
      <c r="I282" s="254"/>
      <c r="J282" s="254"/>
      <c r="K282" s="254"/>
      <c r="L282" s="254"/>
      <c r="M282" s="254"/>
      <c r="N282" s="225"/>
      <c r="O282" s="255"/>
      <c r="P282" s="225"/>
      <c r="Q282" s="225"/>
      <c r="R282" s="225"/>
      <c r="S282" s="225"/>
      <c r="T282" s="291"/>
    </row>
    <row r="283" ht="15.6" hidden="1" customHeight="1">
      <c r="A283" s="217"/>
      <c r="B283" s="282" t="str">
        <f>B271</f>
        <v>CP-11</v>
      </c>
      <c r="C283" s="282" t="str">
        <f>C271</f>
        <v>CP-12</v>
      </c>
      <c r="D283" s="283"/>
      <c r="E283" s="334">
        <f t="shared" si="234"/>
        <v>0</v>
      </c>
      <c r="F283" s="254"/>
      <c r="G283" s="254"/>
      <c r="H283" s="254"/>
      <c r="I283" s="254"/>
      <c r="J283" s="254"/>
      <c r="K283" s="254"/>
      <c r="L283" s="254"/>
      <c r="M283" s="254"/>
      <c r="N283" s="225"/>
      <c r="O283" s="255"/>
      <c r="P283" s="225"/>
      <c r="Q283" s="225"/>
      <c r="R283" s="225"/>
      <c r="S283" s="225"/>
      <c r="T283" s="291"/>
    </row>
    <row r="284" ht="15.6" hidden="1" customHeight="1">
      <c r="A284" s="217"/>
      <c r="B284" s="282" t="str">
        <f>B281</f>
        <v>CP-09</v>
      </c>
      <c r="C284" s="282" t="str">
        <f>C281</f>
        <v>CP-10</v>
      </c>
      <c r="D284" s="283"/>
      <c r="E284" s="334"/>
      <c r="F284" s="254"/>
      <c r="G284" s="254"/>
      <c r="H284" s="254"/>
      <c r="I284" s="254"/>
      <c r="J284" s="254"/>
      <c r="K284" s="254"/>
      <c r="L284" s="254"/>
      <c r="M284" s="254"/>
      <c r="N284" s="225"/>
      <c r="O284" s="255"/>
      <c r="P284" s="225"/>
      <c r="Q284" s="225"/>
      <c r="R284" s="225"/>
      <c r="S284" s="225"/>
      <c r="T284" s="291"/>
    </row>
    <row r="285" ht="15.6" hidden="1" customHeight="1">
      <c r="A285" s="217"/>
      <c r="B285" s="282" t="str">
        <f>B282</f>
        <v>CP-10</v>
      </c>
      <c r="C285" s="282" t="str">
        <f>C282</f>
        <v>CP-11</v>
      </c>
      <c r="D285" s="283"/>
      <c r="E285" s="334"/>
      <c r="F285" s="254"/>
      <c r="G285" s="254"/>
      <c r="H285" s="254"/>
      <c r="I285" s="254"/>
      <c r="J285" s="254"/>
      <c r="K285" s="254"/>
      <c r="L285" s="254"/>
      <c r="M285" s="254"/>
      <c r="N285" s="225"/>
      <c r="O285" s="255"/>
      <c r="P285" s="225"/>
      <c r="Q285" s="225"/>
      <c r="R285" s="225"/>
      <c r="S285" s="225"/>
      <c r="T285" s="291"/>
    </row>
    <row r="286" ht="15.6" hidden="1" customHeight="1">
      <c r="A286" s="217"/>
      <c r="B286" s="282" t="str">
        <f>B283</f>
        <v>CP-11</v>
      </c>
      <c r="C286" s="282" t="str">
        <f>C283</f>
        <v>CP-12</v>
      </c>
      <c r="D286" s="283"/>
      <c r="E286" s="334"/>
      <c r="F286" s="254"/>
      <c r="G286" s="254"/>
      <c r="H286" s="254"/>
      <c r="I286" s="254"/>
      <c r="J286" s="254"/>
      <c r="K286" s="254"/>
      <c r="L286" s="254"/>
      <c r="M286" s="254"/>
      <c r="N286" s="225"/>
      <c r="O286" s="255"/>
      <c r="P286" s="225"/>
      <c r="Q286" s="225"/>
      <c r="R286" s="225"/>
      <c r="S286" s="225"/>
      <c r="T286" s="291"/>
    </row>
    <row r="287" ht="15.6" customHeight="1">
      <c r="A287" s="158" t="s">
        <v>372</v>
      </c>
      <c r="B287" s="339" t="s">
        <v>373</v>
      </c>
      <c r="C287" s="340"/>
      <c r="D287" s="340"/>
      <c r="E287" s="340"/>
      <c r="F287" s="340"/>
      <c r="G287" s="340"/>
      <c r="H287" s="340"/>
      <c r="I287" s="340"/>
      <c r="J287" s="340"/>
      <c r="K287" s="340"/>
      <c r="L287" s="340"/>
      <c r="M287" s="340"/>
      <c r="N287" s="298"/>
      <c r="O287" s="298"/>
      <c r="P287" s="298"/>
      <c r="Q287" s="298"/>
      <c r="R287" s="298"/>
      <c r="S287" s="298"/>
      <c r="T287" s="299"/>
      <c r="U287" t="s">
        <v>461</v>
      </c>
    </row>
    <row r="288" ht="15.6" customHeight="1">
      <c r="A288" s="264" t="s">
        <v>374</v>
      </c>
      <c r="B288" s="265" t="s">
        <v>375</v>
      </c>
      <c r="C288" s="265"/>
      <c r="D288" s="265"/>
      <c r="E288" s="265"/>
      <c r="F288" s="265"/>
      <c r="G288" s="265"/>
      <c r="H288" s="265"/>
      <c r="I288" s="265"/>
      <c r="J288" s="265"/>
      <c r="K288" s="265"/>
      <c r="L288" s="265"/>
      <c r="M288" s="266"/>
      <c r="N288" s="267" t="s">
        <v>225</v>
      </c>
      <c r="O288" s="268">
        <f>K301</f>
        <v>11.519999999999998</v>
      </c>
      <c r="P288" s="267">
        <f>VLOOKUP($A288,'BM - 001'!$A$8:$O$1500,5,FALSE)</f>
        <v>0</v>
      </c>
      <c r="Q288" s="267">
        <f>VLOOKUP($A288,'BM - 001'!$A$8:$O$150,7,FALSE)</f>
        <v>11.52</v>
      </c>
      <c r="R288" s="267">
        <f>VLOOKUP($A288,'BM - 001'!$A$8:$O$150,4,FALSE)-P288</f>
        <v>13.4</v>
      </c>
      <c r="S288" s="267">
        <f t="shared" ref="S283:S346" si="235">IF(O288&gt;R288,O288-R288,0)</f>
        <v>0</v>
      </c>
      <c r="T288" s="269">
        <f t="shared" ref="T283:T346" si="236">ROUND(IF(O288&lt;R288,O288,R288),2)</f>
        <v>11.52</v>
      </c>
      <c r="U288" t="s">
        <v>461</v>
      </c>
    </row>
    <row r="289" ht="15.6" customHeight="1">
      <c r="A289" s="212"/>
      <c r="B289" s="213"/>
      <c r="C289" s="213"/>
      <c r="D289" s="213"/>
      <c r="E289" s="213"/>
      <c r="F289" s="213"/>
      <c r="G289" s="213"/>
      <c r="H289" s="213"/>
      <c r="I289" s="213"/>
      <c r="J289" s="213"/>
      <c r="K289" s="213"/>
      <c r="L289" s="213"/>
      <c r="M289" s="213"/>
      <c r="N289" s="214"/>
      <c r="O289" s="215"/>
      <c r="P289" s="214"/>
      <c r="Q289" s="214"/>
      <c r="R289" s="214"/>
      <c r="S289" s="214"/>
      <c r="T289" s="216"/>
      <c r="U289" t="s">
        <v>461</v>
      </c>
    </row>
    <row r="290" ht="15.6" customHeight="1">
      <c r="A290" s="217"/>
      <c r="B290" s="281" t="s">
        <v>507</v>
      </c>
      <c r="C290" s="281" t="s">
        <v>508</v>
      </c>
      <c r="D290" s="281" t="s">
        <v>487</v>
      </c>
      <c r="E290" s="281"/>
      <c r="F290" s="281" t="s">
        <v>488</v>
      </c>
      <c r="G290" s="281"/>
      <c r="H290" s="281" t="s">
        <v>542</v>
      </c>
      <c r="I290" s="281"/>
      <c r="J290" s="281" t="s">
        <v>497</v>
      </c>
      <c r="K290" s="281"/>
      <c r="L290" s="254"/>
      <c r="M290" s="254"/>
      <c r="N290" s="225"/>
      <c r="O290" s="255"/>
      <c r="P290" s="225"/>
      <c r="Q290" s="225"/>
      <c r="R290" s="225"/>
      <c r="S290" s="225"/>
      <c r="T290" s="226"/>
      <c r="U290" t="s">
        <v>461</v>
      </c>
    </row>
    <row r="291" ht="15.6" hidden="1" customHeight="1">
      <c r="A291" s="217"/>
      <c r="B291" s="282" t="str">
        <f>B284</f>
        <v>CP-09</v>
      </c>
      <c r="C291" s="282" t="str">
        <f>C284</f>
        <v>CP-10</v>
      </c>
      <c r="D291" s="283"/>
      <c r="E291" s="334">
        <v>1.2</v>
      </c>
      <c r="F291" s="283"/>
      <c r="G291" s="334">
        <v>1.2</v>
      </c>
      <c r="H291" s="283"/>
      <c r="I291" s="334">
        <v>1</v>
      </c>
      <c r="J291" s="283"/>
      <c r="K291" s="334"/>
      <c r="L291" s="254"/>
      <c r="M291" s="254"/>
      <c r="N291" s="225"/>
      <c r="O291" s="255"/>
      <c r="P291" s="225"/>
      <c r="Q291" s="225"/>
      <c r="R291" s="225"/>
      <c r="S291" s="225"/>
      <c r="T291" s="226"/>
    </row>
    <row r="292" ht="15.6" hidden="1" customHeight="1">
      <c r="A292" s="217"/>
      <c r="B292" s="282" t="str">
        <f>B285</f>
        <v>CP-10</v>
      </c>
      <c r="C292" s="282" t="str">
        <f>C285</f>
        <v>CP-11</v>
      </c>
      <c r="D292" s="283"/>
      <c r="E292" s="334">
        <v>1.2</v>
      </c>
      <c r="F292" s="283"/>
      <c r="G292" s="334">
        <v>1.2</v>
      </c>
      <c r="H292" s="283"/>
      <c r="I292" s="334">
        <v>1</v>
      </c>
      <c r="J292" s="283"/>
      <c r="K292" s="334"/>
      <c r="L292" s="254"/>
      <c r="M292" s="254"/>
      <c r="N292" s="225"/>
      <c r="O292" s="255"/>
      <c r="P292" s="225"/>
      <c r="Q292" s="225"/>
      <c r="R292" s="225"/>
      <c r="S292" s="225"/>
      <c r="T292" s="226"/>
    </row>
    <row r="293" ht="15.6" customHeight="1">
      <c r="A293" s="217"/>
      <c r="B293" s="282" t="str">
        <f>B286</f>
        <v>CP-11</v>
      </c>
      <c r="C293" s="282" t="str">
        <f>C286</f>
        <v>CP-12</v>
      </c>
      <c r="D293" s="283"/>
      <c r="E293" s="334">
        <v>1.2</v>
      </c>
      <c r="F293" s="283"/>
      <c r="G293" s="334">
        <v>1.2</v>
      </c>
      <c r="H293" s="283"/>
      <c r="I293" s="334">
        <v>1</v>
      </c>
      <c r="J293" s="283"/>
      <c r="K293" s="334">
        <f t="shared" ref="K293:K300" si="237">E293*G293*I293</f>
        <v>1.4399999999999999</v>
      </c>
      <c r="L293" s="254"/>
      <c r="M293" s="254"/>
      <c r="N293" s="225"/>
      <c r="O293" s="255"/>
      <c r="P293" s="225"/>
      <c r="Q293" s="225"/>
      <c r="R293" s="225"/>
      <c r="S293" s="225"/>
      <c r="T293" s="226"/>
    </row>
    <row r="294" ht="15.6" customHeight="1">
      <c r="A294" s="217"/>
      <c r="B294" s="341" t="s">
        <v>532</v>
      </c>
      <c r="C294" s="341" t="s">
        <v>533</v>
      </c>
      <c r="D294" s="283"/>
      <c r="E294" s="334">
        <v>1.2</v>
      </c>
      <c r="F294" s="283"/>
      <c r="G294" s="334">
        <v>1.2</v>
      </c>
      <c r="H294" s="283"/>
      <c r="I294" s="334">
        <v>1</v>
      </c>
      <c r="J294" s="283"/>
      <c r="K294" s="334">
        <f t="shared" si="237"/>
        <v>1.4399999999999999</v>
      </c>
      <c r="L294" s="254"/>
      <c r="M294" s="254"/>
      <c r="N294" s="225"/>
      <c r="O294" s="255"/>
      <c r="P294" s="225"/>
      <c r="Q294" s="225"/>
      <c r="R294" s="225"/>
      <c r="S294" s="225"/>
      <c r="T294" s="226"/>
      <c r="U294" t="s">
        <v>461</v>
      </c>
    </row>
    <row r="295" ht="15.6" customHeight="1">
      <c r="A295" s="217"/>
      <c r="B295" s="341" t="s">
        <v>533</v>
      </c>
      <c r="C295" s="341" t="s">
        <v>534</v>
      </c>
      <c r="D295" s="283"/>
      <c r="E295" s="334">
        <v>1.2</v>
      </c>
      <c r="F295" s="283"/>
      <c r="G295" s="334">
        <v>1.2</v>
      </c>
      <c r="H295" s="283"/>
      <c r="I295" s="334">
        <v>1</v>
      </c>
      <c r="J295" s="283"/>
      <c r="K295" s="334">
        <f t="shared" si="237"/>
        <v>1.4399999999999999</v>
      </c>
      <c r="L295" s="254"/>
      <c r="M295" s="254"/>
      <c r="N295" s="225"/>
      <c r="O295" s="255"/>
      <c r="P295" s="225"/>
      <c r="Q295" s="225"/>
      <c r="R295" s="225"/>
      <c r="S295" s="225"/>
      <c r="T295" s="226"/>
      <c r="U295" t="s">
        <v>461</v>
      </c>
    </row>
    <row r="296" ht="15.6" customHeight="1">
      <c r="A296" s="217"/>
      <c r="B296" s="341" t="s">
        <v>534</v>
      </c>
      <c r="C296" s="341" t="s">
        <v>535</v>
      </c>
      <c r="D296" s="283"/>
      <c r="E296" s="334">
        <v>1.2</v>
      </c>
      <c r="F296" s="283"/>
      <c r="G296" s="334">
        <v>1.2</v>
      </c>
      <c r="H296" s="283"/>
      <c r="I296" s="334">
        <v>1</v>
      </c>
      <c r="J296" s="283"/>
      <c r="K296" s="334">
        <f t="shared" si="237"/>
        <v>1.4399999999999999</v>
      </c>
      <c r="L296" s="254"/>
      <c r="M296" s="254"/>
      <c r="N296" s="225"/>
      <c r="O296" s="255"/>
      <c r="P296" s="225"/>
      <c r="Q296" s="225"/>
      <c r="R296" s="225"/>
      <c r="S296" s="225"/>
      <c r="T296" s="226"/>
      <c r="U296" t="s">
        <v>461</v>
      </c>
    </row>
    <row r="297" ht="15.6" customHeight="1">
      <c r="A297" s="217"/>
      <c r="B297" s="341" t="s">
        <v>536</v>
      </c>
      <c r="C297" s="341" t="s">
        <v>537</v>
      </c>
      <c r="D297" s="283"/>
      <c r="E297" s="334">
        <v>1.2</v>
      </c>
      <c r="F297" s="283"/>
      <c r="G297" s="334">
        <v>1.2</v>
      </c>
      <c r="H297" s="283"/>
      <c r="I297" s="334">
        <v>1</v>
      </c>
      <c r="J297" s="283"/>
      <c r="K297" s="334">
        <f t="shared" si="237"/>
        <v>1.4399999999999999</v>
      </c>
      <c r="L297" s="254"/>
      <c r="M297" s="254"/>
      <c r="N297" s="225"/>
      <c r="O297" s="255"/>
      <c r="P297" s="225"/>
      <c r="Q297" s="225"/>
      <c r="R297" s="225"/>
      <c r="S297" s="225"/>
      <c r="T297" s="226"/>
      <c r="U297" t="s">
        <v>461</v>
      </c>
    </row>
    <row r="298" ht="15.6" customHeight="1">
      <c r="A298" s="217"/>
      <c r="B298" s="341" t="s">
        <v>537</v>
      </c>
      <c r="C298" s="341" t="s">
        <v>538</v>
      </c>
      <c r="D298" s="283"/>
      <c r="E298" s="334">
        <v>1.2</v>
      </c>
      <c r="F298" s="283"/>
      <c r="G298" s="334">
        <v>1.2</v>
      </c>
      <c r="H298" s="283"/>
      <c r="I298" s="334">
        <v>1</v>
      </c>
      <c r="J298" s="283"/>
      <c r="K298" s="334">
        <f t="shared" si="237"/>
        <v>1.4399999999999999</v>
      </c>
      <c r="L298" s="254"/>
      <c r="M298" s="254"/>
      <c r="N298" s="225"/>
      <c r="O298" s="255"/>
      <c r="P298" s="225"/>
      <c r="Q298" s="225"/>
      <c r="R298" s="225"/>
      <c r="S298" s="225"/>
      <c r="T298" s="226"/>
      <c r="U298" t="s">
        <v>461</v>
      </c>
    </row>
    <row r="299" ht="15.6" customHeight="1">
      <c r="A299" s="217"/>
      <c r="B299" s="341" t="s">
        <v>538</v>
      </c>
      <c r="C299" s="341" t="s">
        <v>539</v>
      </c>
      <c r="D299" s="283"/>
      <c r="E299" s="334">
        <v>1.2</v>
      </c>
      <c r="F299" s="283"/>
      <c r="G299" s="334">
        <v>1.2</v>
      </c>
      <c r="H299" s="283"/>
      <c r="I299" s="334">
        <v>1</v>
      </c>
      <c r="J299" s="283"/>
      <c r="K299" s="334">
        <f t="shared" si="237"/>
        <v>1.4399999999999999</v>
      </c>
      <c r="L299" s="254"/>
      <c r="M299" s="254"/>
      <c r="N299" s="225"/>
      <c r="O299" s="255"/>
      <c r="P299" s="225"/>
      <c r="Q299" s="225"/>
      <c r="R299" s="225"/>
      <c r="S299" s="225"/>
      <c r="T299" s="226"/>
      <c r="U299" t="s">
        <v>461</v>
      </c>
    </row>
    <row r="300" ht="15.6" customHeight="1">
      <c r="A300" s="217"/>
      <c r="B300" s="341" t="s">
        <v>539</v>
      </c>
      <c r="C300" s="341" t="s">
        <v>540</v>
      </c>
      <c r="D300" s="283"/>
      <c r="E300" s="334">
        <v>1.2</v>
      </c>
      <c r="F300" s="283"/>
      <c r="G300" s="334">
        <v>1.2</v>
      </c>
      <c r="H300" s="283"/>
      <c r="I300" s="334">
        <v>1</v>
      </c>
      <c r="J300" s="283"/>
      <c r="K300" s="334">
        <f t="shared" si="237"/>
        <v>1.4399999999999999</v>
      </c>
      <c r="L300" s="254"/>
      <c r="M300" s="254"/>
      <c r="N300" s="225"/>
      <c r="O300" s="255"/>
      <c r="P300" s="225"/>
      <c r="Q300" s="225"/>
      <c r="R300" s="225"/>
      <c r="S300" s="225"/>
      <c r="T300" s="226"/>
      <c r="U300" t="s">
        <v>461</v>
      </c>
    </row>
    <row r="301" ht="15.6" customHeight="1">
      <c r="A301" s="217"/>
      <c r="B301" s="239" t="s">
        <v>485</v>
      </c>
      <c r="C301" s="240"/>
      <c r="D301" s="240"/>
      <c r="E301" s="240"/>
      <c r="F301" s="240"/>
      <c r="G301" s="240"/>
      <c r="H301" s="240"/>
      <c r="I301" s="241"/>
      <c r="J301" s="283"/>
      <c r="K301" s="334">
        <f>SUM(K291:K300)</f>
        <v>11.519999999999998</v>
      </c>
      <c r="L301" s="254"/>
      <c r="M301" s="254"/>
      <c r="N301" s="225"/>
      <c r="O301" s="255"/>
      <c r="P301" s="225"/>
      <c r="Q301" s="225"/>
      <c r="R301" s="225"/>
      <c r="S301" s="225"/>
      <c r="T301" s="226"/>
      <c r="U301" t="s">
        <v>461</v>
      </c>
    </row>
    <row r="302" ht="15.6" customHeight="1">
      <c r="A302" s="217"/>
      <c r="B302" s="254"/>
      <c r="C302" s="254"/>
      <c r="D302" s="254"/>
      <c r="E302" s="254"/>
      <c r="F302" s="254"/>
      <c r="G302" s="254"/>
      <c r="H302" s="254"/>
      <c r="I302" s="254"/>
      <c r="J302" s="254"/>
      <c r="K302" s="254"/>
      <c r="L302" s="254"/>
      <c r="M302" s="254"/>
      <c r="N302" s="225"/>
      <c r="O302" s="255"/>
      <c r="P302" s="225"/>
      <c r="Q302" s="225"/>
      <c r="R302" s="225"/>
      <c r="S302" s="225"/>
      <c r="T302" s="226"/>
      <c r="U302" t="s">
        <v>461</v>
      </c>
    </row>
    <row r="303" ht="15.6" customHeight="1">
      <c r="A303" s="264" t="s">
        <v>376</v>
      </c>
      <c r="B303" s="265" t="s">
        <v>377</v>
      </c>
      <c r="C303" s="265"/>
      <c r="D303" s="265"/>
      <c r="E303" s="265"/>
      <c r="F303" s="265"/>
      <c r="G303" s="265"/>
      <c r="H303" s="265"/>
      <c r="I303" s="265"/>
      <c r="J303" s="265"/>
      <c r="K303" s="265"/>
      <c r="L303" s="265"/>
      <c r="M303" s="266"/>
      <c r="N303" s="267" t="s">
        <v>225</v>
      </c>
      <c r="O303" s="268">
        <f>M314</f>
        <v>14.400000000000002</v>
      </c>
      <c r="P303" s="267">
        <f>VLOOKUP($A303,'BM - 001'!$A$8:$O$1500,5,FALSE)</f>
        <v>0</v>
      </c>
      <c r="Q303" s="267">
        <f>VLOOKUP($A303,'BM - 001'!$A$8:$O$150,7,FALSE)</f>
        <v>13.4</v>
      </c>
      <c r="R303" s="267">
        <f>VLOOKUP($A303,'BM - 001'!$A$8:$O$150,4,FALSE)-P303</f>
        <v>13.4</v>
      </c>
      <c r="S303" s="267">
        <f t="shared" si="235"/>
        <v>1.0000000000000018</v>
      </c>
      <c r="T303" s="269">
        <f t="shared" si="236"/>
        <v>13.4</v>
      </c>
      <c r="U303" t="s">
        <v>461</v>
      </c>
    </row>
    <row r="304" ht="15.6" customHeight="1">
      <c r="A304" s="212"/>
      <c r="B304" s="213"/>
      <c r="C304" s="213"/>
      <c r="D304" s="213"/>
      <c r="E304" s="213"/>
      <c r="F304" s="213"/>
      <c r="G304" s="213"/>
      <c r="H304" s="213"/>
      <c r="I304" s="213"/>
      <c r="J304" s="213"/>
      <c r="K304" s="213"/>
      <c r="L304" s="213"/>
      <c r="M304" s="213"/>
      <c r="N304" s="214"/>
      <c r="O304" s="215"/>
      <c r="P304" s="214"/>
      <c r="Q304" s="214"/>
      <c r="R304" s="214"/>
      <c r="S304" s="214"/>
      <c r="T304" s="216"/>
      <c r="U304" t="s">
        <v>461</v>
      </c>
    </row>
    <row r="305" ht="15.6" customHeight="1">
      <c r="A305" s="217"/>
      <c r="B305" s="281" t="s">
        <v>507</v>
      </c>
      <c r="C305" s="281" t="s">
        <v>508</v>
      </c>
      <c r="D305" s="281" t="s">
        <v>487</v>
      </c>
      <c r="E305" s="281"/>
      <c r="F305" s="281" t="s">
        <v>488</v>
      </c>
      <c r="G305" s="281"/>
      <c r="H305" s="281" t="s">
        <v>542</v>
      </c>
      <c r="I305" s="281"/>
      <c r="J305" s="281" t="s">
        <v>493</v>
      </c>
      <c r="K305" s="281"/>
      <c r="L305" s="281" t="s">
        <v>497</v>
      </c>
      <c r="M305" s="281"/>
      <c r="N305" s="225"/>
      <c r="O305" s="255"/>
      <c r="P305" s="225"/>
      <c r="Q305" s="225"/>
      <c r="R305" s="225"/>
      <c r="S305" s="225"/>
      <c r="T305" s="226"/>
      <c r="U305" t="s">
        <v>461</v>
      </c>
    </row>
    <row r="306" ht="15.6" customHeight="1">
      <c r="A306" s="217"/>
      <c r="B306" s="282" t="str">
        <f>B293</f>
        <v>CP-11</v>
      </c>
      <c r="C306" s="282" t="str">
        <f>C293</f>
        <v>CP-12</v>
      </c>
      <c r="D306" s="283"/>
      <c r="E306" s="334">
        <v>1.2</v>
      </c>
      <c r="F306" s="283"/>
      <c r="G306" s="334">
        <v>1.2</v>
      </c>
      <c r="H306" s="283"/>
      <c r="I306" s="334">
        <v>1</v>
      </c>
      <c r="J306" s="283"/>
      <c r="K306" s="334">
        <v>1.25</v>
      </c>
      <c r="L306" s="283"/>
      <c r="M306" s="334">
        <f t="shared" ref="M306:M313" si="238">G306*I306*K306*E306</f>
        <v>1.7999999999999998</v>
      </c>
      <c r="N306" s="225"/>
      <c r="O306" s="255"/>
      <c r="P306" s="225"/>
      <c r="Q306" s="225"/>
      <c r="R306" s="225"/>
      <c r="S306" s="225"/>
      <c r="T306" s="226"/>
      <c r="U306" t="s">
        <v>461</v>
      </c>
    </row>
    <row r="307" ht="15.6" customHeight="1">
      <c r="A307" s="217"/>
      <c r="B307" s="341" t="s">
        <v>532</v>
      </c>
      <c r="C307" s="341" t="s">
        <v>533</v>
      </c>
      <c r="D307" s="283"/>
      <c r="E307" s="334">
        <v>1.2</v>
      </c>
      <c r="F307" s="283"/>
      <c r="G307" s="334">
        <v>1.2</v>
      </c>
      <c r="H307" s="283"/>
      <c r="I307" s="334">
        <v>1</v>
      </c>
      <c r="J307" s="283"/>
      <c r="K307" s="334">
        <v>1.25</v>
      </c>
      <c r="L307" s="283"/>
      <c r="M307" s="334">
        <f t="shared" si="238"/>
        <v>1.7999999999999998</v>
      </c>
      <c r="N307" s="225"/>
      <c r="O307" s="255"/>
      <c r="P307" s="225"/>
      <c r="Q307" s="225"/>
      <c r="R307" s="225"/>
      <c r="S307" s="225"/>
      <c r="T307" s="226"/>
      <c r="U307" t="s">
        <v>461</v>
      </c>
    </row>
    <row r="308" ht="15.6" customHeight="1">
      <c r="A308" s="217"/>
      <c r="B308" s="341" t="s">
        <v>533</v>
      </c>
      <c r="C308" s="341" t="s">
        <v>534</v>
      </c>
      <c r="D308" s="283"/>
      <c r="E308" s="334">
        <v>1.2</v>
      </c>
      <c r="F308" s="283"/>
      <c r="G308" s="334">
        <v>1.2</v>
      </c>
      <c r="H308" s="283"/>
      <c r="I308" s="334">
        <v>1</v>
      </c>
      <c r="J308" s="283"/>
      <c r="K308" s="334">
        <v>1.25</v>
      </c>
      <c r="L308" s="283"/>
      <c r="M308" s="334">
        <f t="shared" si="238"/>
        <v>1.7999999999999998</v>
      </c>
      <c r="N308" s="225"/>
      <c r="O308" s="255"/>
      <c r="P308" s="225"/>
      <c r="Q308" s="225"/>
      <c r="R308" s="225"/>
      <c r="S308" s="225"/>
      <c r="T308" s="226"/>
      <c r="U308" t="s">
        <v>461</v>
      </c>
    </row>
    <row r="309" ht="15.6" customHeight="1">
      <c r="A309" s="217"/>
      <c r="B309" s="341" t="s">
        <v>534</v>
      </c>
      <c r="C309" s="341" t="s">
        <v>535</v>
      </c>
      <c r="D309" s="283"/>
      <c r="E309" s="334">
        <v>1.2</v>
      </c>
      <c r="F309" s="283"/>
      <c r="G309" s="334">
        <v>1.2</v>
      </c>
      <c r="H309" s="283"/>
      <c r="I309" s="334">
        <v>1</v>
      </c>
      <c r="J309" s="283"/>
      <c r="K309" s="334">
        <v>1.25</v>
      </c>
      <c r="L309" s="283"/>
      <c r="M309" s="334">
        <f t="shared" si="238"/>
        <v>1.7999999999999998</v>
      </c>
      <c r="N309" s="225"/>
      <c r="O309" s="255"/>
      <c r="P309" s="225"/>
      <c r="Q309" s="225"/>
      <c r="R309" s="225"/>
      <c r="S309" s="225"/>
      <c r="T309" s="226"/>
      <c r="U309" t="s">
        <v>461</v>
      </c>
    </row>
    <row r="310" ht="15.6" customHeight="1">
      <c r="A310" s="217"/>
      <c r="B310" s="341" t="s">
        <v>536</v>
      </c>
      <c r="C310" s="341" t="s">
        <v>537</v>
      </c>
      <c r="D310" s="283"/>
      <c r="E310" s="334">
        <v>1.2</v>
      </c>
      <c r="F310" s="283"/>
      <c r="G310" s="334">
        <v>1.2</v>
      </c>
      <c r="H310" s="283"/>
      <c r="I310" s="334">
        <v>1</v>
      </c>
      <c r="J310" s="283"/>
      <c r="K310" s="334">
        <v>1.25</v>
      </c>
      <c r="L310" s="283"/>
      <c r="M310" s="334">
        <f t="shared" si="238"/>
        <v>1.7999999999999998</v>
      </c>
      <c r="N310" s="225"/>
      <c r="O310" s="255"/>
      <c r="P310" s="225"/>
      <c r="Q310" s="225"/>
      <c r="R310" s="225"/>
      <c r="S310" s="225"/>
      <c r="T310" s="226"/>
      <c r="U310" t="s">
        <v>461</v>
      </c>
    </row>
    <row r="311" ht="15.6" customHeight="1">
      <c r="A311" s="217"/>
      <c r="B311" s="341" t="s">
        <v>537</v>
      </c>
      <c r="C311" s="341" t="s">
        <v>538</v>
      </c>
      <c r="D311" s="283"/>
      <c r="E311" s="334">
        <v>1.2</v>
      </c>
      <c r="F311" s="283"/>
      <c r="G311" s="334">
        <v>1.2</v>
      </c>
      <c r="H311" s="283"/>
      <c r="I311" s="334">
        <v>1</v>
      </c>
      <c r="J311" s="283"/>
      <c r="K311" s="334">
        <v>1.25</v>
      </c>
      <c r="L311" s="283"/>
      <c r="M311" s="334">
        <f t="shared" si="238"/>
        <v>1.7999999999999998</v>
      </c>
      <c r="N311" s="225"/>
      <c r="O311" s="255"/>
      <c r="P311" s="225"/>
      <c r="Q311" s="225"/>
      <c r="R311" s="225"/>
      <c r="S311" s="225"/>
      <c r="T311" s="226"/>
      <c r="U311" t="s">
        <v>461</v>
      </c>
    </row>
    <row r="312" ht="15.6" customHeight="1">
      <c r="A312" s="217"/>
      <c r="B312" s="341" t="s">
        <v>538</v>
      </c>
      <c r="C312" s="341" t="s">
        <v>539</v>
      </c>
      <c r="D312" s="283"/>
      <c r="E312" s="334">
        <v>1.2</v>
      </c>
      <c r="F312" s="283"/>
      <c r="G312" s="334">
        <v>1.2</v>
      </c>
      <c r="H312" s="283"/>
      <c r="I312" s="334">
        <v>1</v>
      </c>
      <c r="J312" s="283"/>
      <c r="K312" s="334">
        <v>1.25</v>
      </c>
      <c r="L312" s="283"/>
      <c r="M312" s="334">
        <f t="shared" si="238"/>
        <v>1.7999999999999998</v>
      </c>
      <c r="N312" s="225"/>
      <c r="O312" s="255"/>
      <c r="P312" s="225"/>
      <c r="Q312" s="225"/>
      <c r="R312" s="225"/>
      <c r="S312" s="225"/>
      <c r="T312" s="226"/>
      <c r="U312" t="s">
        <v>461</v>
      </c>
    </row>
    <row r="313" ht="15.6" customHeight="1">
      <c r="A313" s="217"/>
      <c r="B313" s="341" t="s">
        <v>539</v>
      </c>
      <c r="C313" s="341" t="s">
        <v>540</v>
      </c>
      <c r="D313" s="283"/>
      <c r="E313" s="334">
        <v>1.2</v>
      </c>
      <c r="F313" s="283"/>
      <c r="G313" s="334">
        <v>1.2</v>
      </c>
      <c r="H313" s="283"/>
      <c r="I313" s="334">
        <v>1</v>
      </c>
      <c r="J313" s="283"/>
      <c r="K313" s="334">
        <v>1.25</v>
      </c>
      <c r="L313" s="283"/>
      <c r="M313" s="334">
        <f t="shared" si="238"/>
        <v>1.7999999999999998</v>
      </c>
      <c r="N313" s="225"/>
      <c r="O313" s="255"/>
      <c r="P313" s="225"/>
      <c r="Q313" s="225"/>
      <c r="R313" s="225"/>
      <c r="S313" s="225"/>
      <c r="T313" s="226"/>
      <c r="U313" t="s">
        <v>461</v>
      </c>
    </row>
    <row r="314" ht="15.6" customHeight="1">
      <c r="A314" s="217"/>
      <c r="B314" s="239" t="s">
        <v>485</v>
      </c>
      <c r="C314" s="240"/>
      <c r="D314" s="240"/>
      <c r="E314" s="240"/>
      <c r="F314" s="240"/>
      <c r="G314" s="240"/>
      <c r="H314" s="240"/>
      <c r="I314" s="240"/>
      <c r="J314" s="240"/>
      <c r="K314" s="241"/>
      <c r="L314" s="283"/>
      <c r="M314" s="334">
        <f>SUM(M306:M313)</f>
        <v>14.400000000000002</v>
      </c>
      <c r="N314" s="225"/>
      <c r="O314" s="255"/>
      <c r="P314" s="225"/>
      <c r="Q314" s="225"/>
      <c r="R314" s="225"/>
      <c r="S314" s="225"/>
      <c r="T314" s="226"/>
      <c r="U314" t="s">
        <v>461</v>
      </c>
    </row>
    <row r="315" s="225" customFormat="1" ht="15.6" customHeight="1">
      <c r="A315" s="217"/>
      <c r="B315" s="342"/>
      <c r="C315" s="342"/>
      <c r="D315" s="342"/>
      <c r="E315" s="342"/>
      <c r="F315" s="342"/>
      <c r="G315" s="342"/>
      <c r="H315" s="342"/>
      <c r="I315" s="342"/>
      <c r="J315" s="254"/>
      <c r="K315" s="335"/>
      <c r="L315" s="254"/>
      <c r="M315" s="254"/>
      <c r="O315" s="255"/>
      <c r="T315" s="226"/>
      <c r="U315" t="s">
        <v>461</v>
      </c>
    </row>
    <row r="316" ht="15.6" customHeight="1">
      <c r="A316" s="264" t="s">
        <v>378</v>
      </c>
      <c r="B316" s="265" t="s">
        <v>371</v>
      </c>
      <c r="C316" s="265"/>
      <c r="D316" s="265"/>
      <c r="E316" s="265"/>
      <c r="F316" s="265"/>
      <c r="G316" s="265"/>
      <c r="H316" s="265"/>
      <c r="I316" s="265"/>
      <c r="J316" s="265"/>
      <c r="K316" s="265"/>
      <c r="L316" s="265"/>
      <c r="M316" s="266"/>
      <c r="N316" s="267" t="s">
        <v>235</v>
      </c>
      <c r="O316" s="268">
        <f>I320</f>
        <v>3.6800000000000002</v>
      </c>
      <c r="P316" s="267">
        <f>VLOOKUP($A316,'BM - 001'!$A$8:$O$1500,5,FALSE)</f>
        <v>0</v>
      </c>
      <c r="Q316" s="267">
        <f>VLOOKUP($A316,'BM - 001'!$A$8:$O$150,7,FALSE)</f>
        <v>3.6800000000000002</v>
      </c>
      <c r="R316" s="267">
        <f>VLOOKUP($A316,'BM - 001'!$A$8:$O$150,4,FALSE)-P316</f>
        <v>3.6800000000000002</v>
      </c>
      <c r="S316" s="267">
        <f t="shared" si="235"/>
        <v>0</v>
      </c>
      <c r="T316" s="269">
        <f t="shared" si="236"/>
        <v>3.6800000000000002</v>
      </c>
      <c r="U316" t="s">
        <v>461</v>
      </c>
    </row>
    <row r="317" ht="15.6" customHeight="1">
      <c r="A317" s="212"/>
      <c r="B317" s="213"/>
      <c r="C317" s="213"/>
      <c r="D317" s="213"/>
      <c r="E317" s="213"/>
      <c r="F317" s="213"/>
      <c r="G317" s="213"/>
      <c r="H317" s="213"/>
      <c r="I317" s="213"/>
      <c r="J317" s="213"/>
      <c r="K317" s="213"/>
      <c r="L317" s="213"/>
      <c r="M317" s="213"/>
      <c r="N317" s="214"/>
      <c r="O317" s="215"/>
      <c r="P317" s="214"/>
      <c r="Q317" s="214"/>
      <c r="R317" s="214"/>
      <c r="S317" s="214"/>
      <c r="T317" s="214"/>
      <c r="U317" t="s">
        <v>461</v>
      </c>
    </row>
    <row r="318" ht="15.6" customHeight="1">
      <c r="A318" s="217"/>
      <c r="B318" s="281" t="s">
        <v>507</v>
      </c>
      <c r="C318" s="281" t="s">
        <v>508</v>
      </c>
      <c r="D318" s="281" t="s">
        <v>487</v>
      </c>
      <c r="E318" s="281"/>
      <c r="F318" s="281" t="s">
        <v>543</v>
      </c>
      <c r="G318" s="281"/>
      <c r="H318" s="281" t="s">
        <v>489</v>
      </c>
      <c r="I318" s="281"/>
      <c r="J318" s="343"/>
      <c r="K318" s="344"/>
      <c r="L318" s="254"/>
      <c r="M318" s="254"/>
      <c r="N318" s="225"/>
      <c r="O318" s="255"/>
      <c r="P318" s="225"/>
      <c r="Q318" s="225"/>
      <c r="R318" s="225"/>
      <c r="S318" s="225"/>
      <c r="T318" s="225"/>
      <c r="U318" t="s">
        <v>461</v>
      </c>
    </row>
    <row r="319" ht="15.6" customHeight="1">
      <c r="A319" s="217"/>
      <c r="B319" s="282" t="str">
        <f>B307</f>
        <v>CP-14</v>
      </c>
      <c r="C319" s="282" t="str">
        <f>C307</f>
        <v>CP-15</v>
      </c>
      <c r="D319" s="283"/>
      <c r="E319" s="334">
        <v>3.6800000000000002</v>
      </c>
      <c r="F319" s="283"/>
      <c r="G319" s="334">
        <v>1</v>
      </c>
      <c r="H319" s="283"/>
      <c r="I319" s="334">
        <f t="shared" si="231"/>
        <v>3.6800000000000002</v>
      </c>
      <c r="J319" s="217"/>
      <c r="K319" s="335"/>
      <c r="L319" s="254"/>
      <c r="M319" s="254"/>
      <c r="N319" s="225"/>
      <c r="O319" s="255"/>
      <c r="P319" s="225"/>
      <c r="Q319" s="225"/>
      <c r="R319" s="225"/>
      <c r="S319" s="225"/>
      <c r="T319" s="225"/>
      <c r="U319" t="s">
        <v>461</v>
      </c>
    </row>
    <row r="320" ht="15.6" customHeight="1">
      <c r="A320" s="217"/>
      <c r="B320" s="239" t="s">
        <v>485</v>
      </c>
      <c r="C320" s="240"/>
      <c r="D320" s="240"/>
      <c r="E320" s="240"/>
      <c r="F320" s="240"/>
      <c r="G320" s="240"/>
      <c r="H320" s="345"/>
      <c r="I320" s="346">
        <f>I319</f>
        <v>3.6800000000000002</v>
      </c>
      <c r="J320" s="217"/>
      <c r="K320" s="335"/>
      <c r="L320" s="254"/>
      <c r="M320" s="254"/>
      <c r="N320" s="225"/>
      <c r="O320" s="255"/>
      <c r="P320" s="225"/>
      <c r="Q320" s="225"/>
      <c r="R320" s="225"/>
      <c r="S320" s="225"/>
      <c r="T320" s="225"/>
      <c r="U320" t="s">
        <v>461</v>
      </c>
    </row>
    <row r="321" ht="15.6" customHeight="1">
      <c r="A321" s="217"/>
      <c r="B321" s="254"/>
      <c r="C321" s="254"/>
      <c r="D321" s="254"/>
      <c r="E321" s="254"/>
      <c r="F321" s="254"/>
      <c r="G321" s="254"/>
      <c r="H321" s="254"/>
      <c r="I321" s="254"/>
      <c r="J321" s="254"/>
      <c r="K321" s="254"/>
      <c r="L321" s="254"/>
      <c r="M321" s="254"/>
      <c r="N321" s="225"/>
      <c r="O321" s="255"/>
      <c r="P321" s="225"/>
      <c r="Q321" s="225"/>
      <c r="R321" s="225"/>
      <c r="S321" s="225"/>
      <c r="T321" s="225"/>
      <c r="U321" t="s">
        <v>461</v>
      </c>
    </row>
    <row r="322" ht="15.6" customHeight="1">
      <c r="A322" s="158" t="s">
        <v>379</v>
      </c>
      <c r="B322" s="339" t="s">
        <v>380</v>
      </c>
      <c r="C322" s="340"/>
      <c r="D322" s="340"/>
      <c r="E322" s="340"/>
      <c r="F322" s="340"/>
      <c r="G322" s="340"/>
      <c r="H322" s="340"/>
      <c r="I322" s="340"/>
      <c r="J322" s="340"/>
      <c r="K322" s="340"/>
      <c r="L322" s="340"/>
      <c r="M322" s="340"/>
      <c r="N322" s="298"/>
      <c r="O322" s="298"/>
      <c r="P322" s="298"/>
      <c r="Q322" s="298"/>
      <c r="R322" s="298"/>
      <c r="S322" s="298"/>
      <c r="T322" s="299"/>
      <c r="U322" t="s">
        <v>461</v>
      </c>
    </row>
    <row r="323" ht="15.6" customHeight="1">
      <c r="A323" s="206" t="s">
        <v>381</v>
      </c>
      <c r="B323" s="207" t="s">
        <v>382</v>
      </c>
      <c r="C323" s="207"/>
      <c r="D323" s="207"/>
      <c r="E323" s="207"/>
      <c r="F323" s="207"/>
      <c r="G323" s="207"/>
      <c r="H323" s="207"/>
      <c r="I323" s="207"/>
      <c r="J323" s="207"/>
      <c r="K323" s="207"/>
      <c r="L323" s="207"/>
      <c r="M323" s="208"/>
      <c r="N323" s="209" t="s">
        <v>225</v>
      </c>
      <c r="O323" s="210">
        <f>K336</f>
        <v>436.36200000000002</v>
      </c>
      <c r="P323" s="209">
        <f>VLOOKUP($A323,'BM - 001'!$A$8:$O$1500,5,FALSE)</f>
        <v>0</v>
      </c>
      <c r="Q323" s="209">
        <f>VLOOKUP($A323,'BM - 001'!$A$8:$O$150,7,FALSE)</f>
        <v>436.36000000000001</v>
      </c>
      <c r="R323" s="209">
        <f>VLOOKUP($A323,'BM - 001'!$A$8:$O$150,4,FALSE)-P323</f>
        <v>1193.99</v>
      </c>
      <c r="S323" s="209">
        <f t="shared" si="235"/>
        <v>0</v>
      </c>
      <c r="T323" s="211">
        <f t="shared" si="236"/>
        <v>436.36000000000001</v>
      </c>
      <c r="U323" t="s">
        <v>461</v>
      </c>
    </row>
    <row r="324" ht="15.6" customHeight="1">
      <c r="A324" s="212"/>
      <c r="B324" s="213"/>
      <c r="C324" s="213"/>
      <c r="D324" s="213"/>
      <c r="E324" s="213"/>
      <c r="F324" s="213"/>
      <c r="G324" s="213"/>
      <c r="H324" s="213"/>
      <c r="I324" s="213"/>
      <c r="J324" s="213"/>
      <c r="K324" s="213"/>
      <c r="L324" s="213"/>
      <c r="M324" s="213"/>
      <c r="N324" s="214"/>
      <c r="O324" s="215"/>
      <c r="P324" s="214"/>
      <c r="Q324" s="214"/>
      <c r="R324" s="214"/>
      <c r="S324" s="214"/>
      <c r="T324" s="216"/>
      <c r="U324" t="s">
        <v>461</v>
      </c>
    </row>
    <row r="325" ht="15.6" customHeight="1">
      <c r="A325" s="217"/>
      <c r="B325" s="281" t="s">
        <v>507</v>
      </c>
      <c r="C325" s="281" t="s">
        <v>508</v>
      </c>
      <c r="D325" s="281" t="s">
        <v>487</v>
      </c>
      <c r="E325" s="281"/>
      <c r="F325" s="281" t="s">
        <v>488</v>
      </c>
      <c r="G325" s="281"/>
      <c r="H325" s="281" t="s">
        <v>542</v>
      </c>
      <c r="I325" s="281"/>
      <c r="J325" s="281" t="s">
        <v>497</v>
      </c>
      <c r="K325" s="281"/>
      <c r="L325" s="254"/>
      <c r="M325" s="254"/>
      <c r="N325" s="225"/>
      <c r="O325" s="255"/>
      <c r="P325" s="225"/>
      <c r="Q325" s="225"/>
      <c r="R325" s="225"/>
      <c r="S325" s="225"/>
      <c r="T325" s="226"/>
      <c r="U325" t="s">
        <v>461</v>
      </c>
    </row>
    <row r="326" ht="15.6" hidden="1" customHeight="1">
      <c r="A326" s="217"/>
      <c r="B326" s="282"/>
      <c r="C326" s="282"/>
      <c r="D326" s="283"/>
      <c r="E326" s="334">
        <f t="shared" ref="E326:E335" si="239">D224</f>
        <v>40</v>
      </c>
      <c r="F326" s="283"/>
      <c r="G326" s="334">
        <v>1.5</v>
      </c>
      <c r="H326" s="283"/>
      <c r="I326" s="334">
        <f t="shared" ref="I326:I335" si="240">J224</f>
        <v>1.6015000000000001</v>
      </c>
      <c r="J326" s="283"/>
      <c r="K326" s="334"/>
      <c r="L326" s="254"/>
      <c r="M326" s="254"/>
      <c r="N326" s="225"/>
      <c r="O326" s="255"/>
      <c r="P326" s="225"/>
      <c r="Q326" s="225"/>
      <c r="R326" s="225"/>
      <c r="S326" s="225"/>
      <c r="T326" s="226"/>
    </row>
    <row r="327" ht="15.6" hidden="1" customHeight="1">
      <c r="A327" s="217"/>
      <c r="B327" s="282"/>
      <c r="C327" s="282"/>
      <c r="D327" s="283"/>
      <c r="E327" s="334">
        <f t="shared" si="239"/>
        <v>50</v>
      </c>
      <c r="F327" s="283"/>
      <c r="G327" s="334">
        <v>1.5</v>
      </c>
      <c r="H327" s="283"/>
      <c r="I327" s="334">
        <f t="shared" si="240"/>
        <v>1.5045000000000002</v>
      </c>
      <c r="J327" s="283"/>
      <c r="K327" s="334"/>
      <c r="L327" s="254"/>
      <c r="M327" s="254"/>
      <c r="N327" s="225"/>
      <c r="O327" s="255"/>
      <c r="P327" s="225"/>
      <c r="Q327" s="225"/>
      <c r="R327" s="225"/>
      <c r="S327" s="225"/>
      <c r="T327" s="226"/>
    </row>
    <row r="328" ht="15.6" hidden="1" customHeight="1">
      <c r="A328" s="217"/>
      <c r="B328" s="282" t="str">
        <f>B306</f>
        <v>CP-11</v>
      </c>
      <c r="C328" s="282" t="str">
        <f t="shared" ref="C328:C329" si="241">C306</f>
        <v>CP-12</v>
      </c>
      <c r="D328" s="283"/>
      <c r="E328" s="334">
        <f t="shared" si="239"/>
        <v>55</v>
      </c>
      <c r="F328" s="283"/>
      <c r="G328" s="334">
        <v>1.5</v>
      </c>
      <c r="H328" s="283"/>
      <c r="I328" s="334">
        <f t="shared" si="240"/>
        <v>1.4079999999999999</v>
      </c>
      <c r="J328" s="283"/>
      <c r="K328" s="334"/>
      <c r="L328" s="254"/>
      <c r="M328" s="254"/>
      <c r="N328" s="225"/>
      <c r="O328" s="255"/>
      <c r="P328" s="225"/>
      <c r="Q328" s="225"/>
      <c r="R328" s="225"/>
      <c r="S328" s="225"/>
      <c r="T328" s="226"/>
    </row>
    <row r="329" ht="15.6" customHeight="1">
      <c r="A329" s="217"/>
      <c r="B329" s="282" t="str">
        <f>B307</f>
        <v>CP-14</v>
      </c>
      <c r="C329" s="282" t="str">
        <f t="shared" si="241"/>
        <v>CP-15</v>
      </c>
      <c r="D329" s="283"/>
      <c r="E329" s="334">
        <f t="shared" si="239"/>
        <v>40</v>
      </c>
      <c r="F329" s="283"/>
      <c r="G329" s="334">
        <v>1.2</v>
      </c>
      <c r="H329" s="283"/>
      <c r="I329" s="334">
        <f t="shared" si="240"/>
        <v>1.2450000000000001</v>
      </c>
      <c r="J329" s="283"/>
      <c r="K329" s="334">
        <f t="shared" ref="K329:K335" si="242">E329*G329*I329</f>
        <v>59.760000000000005</v>
      </c>
      <c r="L329" s="254"/>
      <c r="M329" s="254"/>
      <c r="N329" s="225"/>
      <c r="O329" s="255"/>
      <c r="P329" s="225"/>
      <c r="Q329" s="225"/>
      <c r="R329" s="225"/>
      <c r="S329" s="225"/>
      <c r="T329" s="226"/>
      <c r="U329" t="s">
        <v>461</v>
      </c>
    </row>
    <row r="330" ht="15.6" customHeight="1">
      <c r="A330" s="217"/>
      <c r="B330" s="282" t="str">
        <f>B308</f>
        <v>CP-15</v>
      </c>
      <c r="C330" s="282" t="str">
        <f>C308</f>
        <v>CP-16</v>
      </c>
      <c r="D330" s="283"/>
      <c r="E330" s="334">
        <f t="shared" si="239"/>
        <v>40</v>
      </c>
      <c r="F330" s="283"/>
      <c r="G330" s="334">
        <v>1.2</v>
      </c>
      <c r="H330" s="283"/>
      <c r="I330" s="334">
        <f t="shared" si="240"/>
        <v>1.2</v>
      </c>
      <c r="J330" s="283"/>
      <c r="K330" s="334">
        <f t="shared" si="242"/>
        <v>57.599999999999994</v>
      </c>
      <c r="L330" s="254"/>
      <c r="M330" s="254"/>
      <c r="N330" s="225"/>
      <c r="O330" s="255"/>
      <c r="P330" s="225"/>
      <c r="Q330" s="225"/>
      <c r="R330" s="225"/>
      <c r="S330" s="225"/>
      <c r="T330" s="226"/>
      <c r="U330" t="s">
        <v>461</v>
      </c>
    </row>
    <row r="331" ht="15.6" customHeight="1">
      <c r="A331" s="217"/>
      <c r="B331" s="282" t="str">
        <f>B309</f>
        <v>CP-16</v>
      </c>
      <c r="C331" s="282" t="str">
        <f>C309</f>
        <v>CP-01</v>
      </c>
      <c r="D331" s="283"/>
      <c r="E331" s="334">
        <f t="shared" si="239"/>
        <v>26</v>
      </c>
      <c r="F331" s="283"/>
      <c r="G331" s="334">
        <v>1.2</v>
      </c>
      <c r="H331" s="283"/>
      <c r="I331" s="334">
        <f t="shared" si="240"/>
        <v>1.2</v>
      </c>
      <c r="J331" s="283"/>
      <c r="K331" s="334">
        <f t="shared" si="242"/>
        <v>37.439999999999998</v>
      </c>
      <c r="L331" s="254"/>
      <c r="M331" s="254"/>
      <c r="N331" s="225"/>
      <c r="O331" s="255"/>
      <c r="P331" s="225"/>
      <c r="Q331" s="225"/>
      <c r="R331" s="225"/>
      <c r="S331" s="225"/>
      <c r="T331" s="226"/>
      <c r="U331" t="s">
        <v>461</v>
      </c>
    </row>
    <row r="332" ht="15.6" customHeight="1">
      <c r="A332" s="217"/>
      <c r="B332" s="282" t="str">
        <f>B310</f>
        <v>CP-17</v>
      </c>
      <c r="C332" s="282" t="str">
        <f>C310</f>
        <v>CP-18</v>
      </c>
      <c r="D332" s="283"/>
      <c r="E332" s="334">
        <f t="shared" si="239"/>
        <v>30</v>
      </c>
      <c r="F332" s="283"/>
      <c r="G332" s="334">
        <v>1.2</v>
      </c>
      <c r="H332" s="283"/>
      <c r="I332" s="334">
        <f t="shared" si="240"/>
        <v>1.3075000000000001</v>
      </c>
      <c r="J332" s="283"/>
      <c r="K332" s="334">
        <f t="shared" si="242"/>
        <v>47.070000000000007</v>
      </c>
      <c r="L332" s="254"/>
      <c r="M332" s="254"/>
      <c r="N332" s="225"/>
      <c r="O332" s="255"/>
      <c r="P332" s="225"/>
      <c r="Q332" s="225"/>
      <c r="R332" s="225"/>
      <c r="S332" s="225"/>
      <c r="T332" s="226"/>
      <c r="U332" t="s">
        <v>461</v>
      </c>
    </row>
    <row r="333" ht="15.6" customHeight="1">
      <c r="A333" s="217"/>
      <c r="B333" s="282" t="str">
        <f>B311</f>
        <v>CP-18</v>
      </c>
      <c r="C333" s="282" t="str">
        <f>C311</f>
        <v>CP-19</v>
      </c>
      <c r="D333" s="283"/>
      <c r="E333" s="334">
        <f t="shared" si="239"/>
        <v>40</v>
      </c>
      <c r="F333" s="283"/>
      <c r="G333" s="334">
        <v>1.2</v>
      </c>
      <c r="H333" s="283"/>
      <c r="I333" s="334">
        <f t="shared" si="240"/>
        <v>1.2635000000000001</v>
      </c>
      <c r="J333" s="283"/>
      <c r="K333" s="334">
        <f t="shared" si="242"/>
        <v>60.648000000000003</v>
      </c>
      <c r="L333" s="254"/>
      <c r="M333" s="254"/>
      <c r="N333" s="225"/>
      <c r="O333" s="255"/>
      <c r="P333" s="225"/>
      <c r="Q333" s="225"/>
      <c r="R333" s="225"/>
      <c r="S333" s="225"/>
      <c r="T333" s="226"/>
      <c r="U333" t="s">
        <v>461</v>
      </c>
    </row>
    <row r="334" ht="15.6" customHeight="1">
      <c r="A334" s="217"/>
      <c r="B334" s="282" t="str">
        <f>B312</f>
        <v>CP-19</v>
      </c>
      <c r="C334" s="282" t="str">
        <f t="shared" ref="C334:C335" si="243">C312</f>
        <v>CP-20</v>
      </c>
      <c r="D334" s="283"/>
      <c r="E334" s="334">
        <f t="shared" si="239"/>
        <v>40</v>
      </c>
      <c r="F334" s="283"/>
      <c r="G334" s="334">
        <v>1.2</v>
      </c>
      <c r="H334" s="283"/>
      <c r="I334" s="334">
        <f t="shared" si="240"/>
        <v>1.1825000000000001</v>
      </c>
      <c r="J334" s="283"/>
      <c r="K334" s="334">
        <f t="shared" si="242"/>
        <v>56.760000000000005</v>
      </c>
      <c r="L334" s="254"/>
      <c r="M334" s="254"/>
      <c r="N334" s="225"/>
      <c r="O334" s="255"/>
      <c r="P334" s="225"/>
      <c r="Q334" s="225"/>
      <c r="R334" s="225"/>
      <c r="S334" s="225"/>
      <c r="T334" s="226"/>
      <c r="U334" t="s">
        <v>461</v>
      </c>
    </row>
    <row r="335" ht="15.6" customHeight="1">
      <c r="A335" s="217"/>
      <c r="B335" s="282" t="str">
        <f>B313</f>
        <v>CP-20</v>
      </c>
      <c r="C335" s="282" t="str">
        <f t="shared" si="243"/>
        <v>CP-21</v>
      </c>
      <c r="D335" s="283"/>
      <c r="E335" s="334">
        <f t="shared" si="239"/>
        <v>40</v>
      </c>
      <c r="F335" s="283"/>
      <c r="G335" s="334">
        <v>2.2000000000000002</v>
      </c>
      <c r="H335" s="283"/>
      <c r="I335" s="334">
        <f t="shared" si="240"/>
        <v>1.3305</v>
      </c>
      <c r="J335" s="283"/>
      <c r="K335" s="334">
        <f t="shared" si="242"/>
        <v>117.084</v>
      </c>
      <c r="L335" s="254"/>
      <c r="M335" s="254"/>
      <c r="N335" s="225"/>
      <c r="O335" s="255"/>
      <c r="P335" s="225"/>
      <c r="Q335" s="225"/>
      <c r="R335" s="225"/>
      <c r="S335" s="225"/>
      <c r="T335" s="226"/>
      <c r="U335" t="s">
        <v>461</v>
      </c>
    </row>
    <row r="336" ht="15.6" customHeight="1">
      <c r="A336" s="217"/>
      <c r="B336" s="239" t="s">
        <v>485</v>
      </c>
      <c r="C336" s="240"/>
      <c r="D336" s="240"/>
      <c r="E336" s="240"/>
      <c r="F336" s="240"/>
      <c r="G336" s="240"/>
      <c r="H336" s="240"/>
      <c r="I336" s="241"/>
      <c r="J336" s="283"/>
      <c r="K336" s="334">
        <f>SUM(K326:K335)</f>
        <v>436.36200000000002</v>
      </c>
      <c r="L336" s="254"/>
      <c r="M336" s="254"/>
      <c r="N336" s="225"/>
      <c r="O336" s="255"/>
      <c r="P336" s="225"/>
      <c r="Q336" s="225"/>
      <c r="R336" s="225"/>
      <c r="S336" s="225"/>
      <c r="T336" s="226"/>
      <c r="U336" t="s">
        <v>461</v>
      </c>
    </row>
    <row r="337" ht="15.6" customHeight="1">
      <c r="A337" s="243"/>
      <c r="B337" s="244"/>
      <c r="C337" s="244"/>
      <c r="D337" s="244"/>
      <c r="E337" s="244"/>
      <c r="F337" s="244"/>
      <c r="G337" s="244"/>
      <c r="H337" s="244"/>
      <c r="I337" s="244"/>
      <c r="J337" s="244"/>
      <c r="K337" s="244"/>
      <c r="L337" s="244"/>
      <c r="M337" s="244"/>
      <c r="N337" s="245"/>
      <c r="O337" s="246"/>
      <c r="P337" s="245"/>
      <c r="Q337" s="245"/>
      <c r="R337" s="245"/>
      <c r="S337" s="245"/>
      <c r="T337" s="247"/>
      <c r="U337" t="s">
        <v>461</v>
      </c>
    </row>
    <row r="338" ht="32.25" customHeight="1">
      <c r="A338" s="248" t="s">
        <v>383</v>
      </c>
      <c r="B338" s="249" t="s">
        <v>212</v>
      </c>
      <c r="C338" s="249"/>
      <c r="D338" s="249"/>
      <c r="E338" s="249"/>
      <c r="F338" s="249"/>
      <c r="G338" s="249"/>
      <c r="H338" s="249"/>
      <c r="I338" s="249"/>
      <c r="J338" s="249"/>
      <c r="K338" s="249"/>
      <c r="L338" s="249"/>
      <c r="M338" s="250"/>
      <c r="N338" s="251" t="s">
        <v>85</v>
      </c>
      <c r="O338" s="252">
        <f>O351</f>
        <v>60.318578948924014</v>
      </c>
      <c r="P338" s="251">
        <f>VLOOKUP($A338,'BM - 001'!$A$8:$O$1500,5,FALSE)</f>
        <v>0</v>
      </c>
      <c r="Q338" s="251">
        <f>VLOOKUP($A338,'BM - 001'!$A$8:$O$150,7,FALSE)</f>
        <v>60.32</v>
      </c>
      <c r="R338" s="251">
        <f>VLOOKUP($A338,'BM - 001'!$A$8:$O$150,4,FALSE)-P338</f>
        <v>283.30000000000001</v>
      </c>
      <c r="S338" s="251">
        <f t="shared" si="235"/>
        <v>0</v>
      </c>
      <c r="T338" s="253">
        <f t="shared" si="236"/>
        <v>60.32</v>
      </c>
      <c r="U338" t="s">
        <v>461</v>
      </c>
    </row>
    <row r="339" ht="15.6" customHeight="1">
      <c r="A339" s="212"/>
      <c r="B339" s="213"/>
      <c r="C339" s="213"/>
      <c r="D339" s="213"/>
      <c r="E339" s="213"/>
      <c r="F339" s="213"/>
      <c r="G339" s="213"/>
      <c r="H339" s="213"/>
      <c r="I339" s="213"/>
      <c r="J339" s="213"/>
      <c r="K339" s="213"/>
      <c r="L339" s="213"/>
      <c r="M339" s="213"/>
      <c r="N339" s="214"/>
      <c r="O339" s="215"/>
      <c r="P339" s="214"/>
      <c r="Q339" s="214"/>
      <c r="R339" s="214"/>
      <c r="S339" s="214"/>
      <c r="T339" s="216"/>
      <c r="U339" t="s">
        <v>461</v>
      </c>
    </row>
    <row r="340">
      <c r="A340" s="217"/>
      <c r="B340" s="281" t="s">
        <v>507</v>
      </c>
      <c r="C340" s="281" t="s">
        <v>508</v>
      </c>
      <c r="D340" s="281" t="s">
        <v>487</v>
      </c>
      <c r="E340" s="281"/>
      <c r="F340" s="281" t="s">
        <v>544</v>
      </c>
      <c r="G340" s="281"/>
      <c r="H340" s="281" t="s">
        <v>545</v>
      </c>
      <c r="I340" s="281"/>
      <c r="J340" s="281" t="s">
        <v>492</v>
      </c>
      <c r="K340" s="281"/>
      <c r="L340" s="281" t="s">
        <v>493</v>
      </c>
      <c r="M340" s="281"/>
      <c r="N340" s="281" t="s">
        <v>546</v>
      </c>
      <c r="O340" s="281"/>
      <c r="P340" s="225"/>
      <c r="Q340" s="225"/>
      <c r="R340" s="225"/>
      <c r="S340" s="225"/>
      <c r="T340" s="226"/>
      <c r="U340" t="s">
        <v>461</v>
      </c>
    </row>
    <row r="341" hidden="1">
      <c r="A341" s="217"/>
      <c r="B341" s="282">
        <f>B326</f>
        <v>0</v>
      </c>
      <c r="C341" s="282">
        <f>C326</f>
        <v>0</v>
      </c>
      <c r="D341" s="283"/>
      <c r="E341" s="334">
        <f t="shared" ref="E341:E350" si="244">E326</f>
        <v>40</v>
      </c>
      <c r="F341" s="283"/>
      <c r="G341" s="334">
        <f t="shared" ref="G341:G342" si="245">PI()*(0.3)^2</f>
        <v>0.28274333882308139</v>
      </c>
      <c r="H341" s="283"/>
      <c r="I341" s="334">
        <f t="shared" ref="I341:I365" si="246">E341*G341</f>
        <v>11.309733552923255</v>
      </c>
      <c r="J341" s="283"/>
      <c r="K341" s="334">
        <v>1.5</v>
      </c>
      <c r="L341" s="283"/>
      <c r="M341" s="334">
        <v>1.25</v>
      </c>
      <c r="N341" s="283"/>
      <c r="O341" s="334"/>
      <c r="P341" s="225"/>
      <c r="Q341" s="225"/>
      <c r="R341" s="225"/>
      <c r="S341" s="225"/>
      <c r="T341" s="226"/>
    </row>
    <row r="342" hidden="1">
      <c r="A342" s="217"/>
      <c r="B342" s="282">
        <f>B327</f>
        <v>0</v>
      </c>
      <c r="C342" s="282">
        <f>C327</f>
        <v>0</v>
      </c>
      <c r="D342" s="283"/>
      <c r="E342" s="334">
        <f t="shared" si="244"/>
        <v>50</v>
      </c>
      <c r="F342" s="283"/>
      <c r="G342" s="334">
        <f t="shared" si="245"/>
        <v>0.28274333882308139</v>
      </c>
      <c r="H342" s="283"/>
      <c r="I342" s="334">
        <f t="shared" si="246"/>
        <v>14.137166941154069</v>
      </c>
      <c r="J342" s="283"/>
      <c r="K342" s="334">
        <v>1.5</v>
      </c>
      <c r="L342" s="283"/>
      <c r="M342" s="334">
        <v>1.25</v>
      </c>
      <c r="N342" s="283"/>
      <c r="O342" s="334"/>
      <c r="P342" s="225"/>
      <c r="Q342" s="225"/>
      <c r="R342" s="225"/>
      <c r="S342" s="225"/>
      <c r="T342" s="226"/>
    </row>
    <row r="343" hidden="1">
      <c r="A343" s="217"/>
      <c r="B343" s="282" t="str">
        <f>B328</f>
        <v>CP-11</v>
      </c>
      <c r="C343" s="282" t="str">
        <f>C328</f>
        <v>CP-12</v>
      </c>
      <c r="D343" s="283"/>
      <c r="E343" s="334">
        <f t="shared" si="244"/>
        <v>55</v>
      </c>
      <c r="F343" s="283"/>
      <c r="G343" s="334">
        <f t="shared" ref="G343:G350" si="247">PI()*(0.2)^2</f>
        <v>0.12566370614359174</v>
      </c>
      <c r="H343" s="283"/>
      <c r="I343" s="334">
        <f t="shared" si="246"/>
        <v>6.9115038378975457</v>
      </c>
      <c r="J343" s="283"/>
      <c r="K343" s="334">
        <v>1.5</v>
      </c>
      <c r="L343" s="283"/>
      <c r="M343" s="334">
        <v>1.25</v>
      </c>
      <c r="N343" s="283"/>
      <c r="O343" s="334"/>
      <c r="P343" s="225"/>
      <c r="Q343" s="225"/>
      <c r="R343" s="225"/>
      <c r="S343" s="225"/>
      <c r="T343" s="226"/>
    </row>
    <row r="344" ht="15.6" customHeight="1">
      <c r="A344" s="217"/>
      <c r="B344" s="282" t="str">
        <f>B329</f>
        <v>CP-14</v>
      </c>
      <c r="C344" s="282" t="str">
        <f>C329</f>
        <v>CP-15</v>
      </c>
      <c r="D344" s="283"/>
      <c r="E344" s="334">
        <f t="shared" si="244"/>
        <v>40</v>
      </c>
      <c r="F344" s="283"/>
      <c r="G344" s="334">
        <f t="shared" si="247"/>
        <v>0.12566370614359174</v>
      </c>
      <c r="H344" s="283"/>
      <c r="I344" s="334">
        <f t="shared" si="246"/>
        <v>5.026548245743669</v>
      </c>
      <c r="J344" s="283"/>
      <c r="K344" s="334">
        <v>1.5</v>
      </c>
      <c r="L344" s="283"/>
      <c r="M344" s="334">
        <v>1.25</v>
      </c>
      <c r="N344" s="283"/>
      <c r="O344" s="334">
        <f t="shared" ref="O344:O350" si="248">K344*M344*I344</f>
        <v>9.4247779607693793</v>
      </c>
      <c r="P344" s="225"/>
      <c r="Q344" s="225"/>
      <c r="R344" s="225"/>
      <c r="S344" s="225"/>
      <c r="T344" s="226"/>
      <c r="U344" t="s">
        <v>461</v>
      </c>
    </row>
    <row r="345">
      <c r="A345" s="217"/>
      <c r="B345" s="282" t="str">
        <f>B330</f>
        <v>CP-15</v>
      </c>
      <c r="C345" s="282" t="str">
        <f>C330</f>
        <v>CP-16</v>
      </c>
      <c r="D345" s="283"/>
      <c r="E345" s="334">
        <f t="shared" si="244"/>
        <v>40</v>
      </c>
      <c r="F345" s="283"/>
      <c r="G345" s="334">
        <f t="shared" si="247"/>
        <v>0.12566370614359174</v>
      </c>
      <c r="H345" s="283"/>
      <c r="I345" s="334">
        <f t="shared" si="246"/>
        <v>5.026548245743669</v>
      </c>
      <c r="J345" s="283"/>
      <c r="K345" s="334">
        <v>1.5</v>
      </c>
      <c r="L345" s="283"/>
      <c r="M345" s="334">
        <v>1.25</v>
      </c>
      <c r="N345" s="283"/>
      <c r="O345" s="334">
        <f t="shared" si="248"/>
        <v>9.4247779607693793</v>
      </c>
      <c r="P345" s="225"/>
      <c r="Q345" s="225"/>
      <c r="R345" s="225"/>
      <c r="S345" s="225"/>
      <c r="T345" s="226"/>
      <c r="U345" t="s">
        <v>461</v>
      </c>
    </row>
    <row r="346">
      <c r="A346" s="217"/>
      <c r="B346" s="282" t="str">
        <f>B331</f>
        <v>CP-16</v>
      </c>
      <c r="C346" s="282" t="str">
        <f>C331</f>
        <v>CP-01</v>
      </c>
      <c r="D346" s="283"/>
      <c r="E346" s="334">
        <f t="shared" si="244"/>
        <v>26</v>
      </c>
      <c r="F346" s="283"/>
      <c r="G346" s="334">
        <f t="shared" si="247"/>
        <v>0.12566370614359174</v>
      </c>
      <c r="H346" s="283"/>
      <c r="I346" s="334">
        <f t="shared" si="246"/>
        <v>3.267256359733385</v>
      </c>
      <c r="J346" s="283"/>
      <c r="K346" s="334">
        <v>1.5</v>
      </c>
      <c r="L346" s="283"/>
      <c r="M346" s="334">
        <v>1.25</v>
      </c>
      <c r="N346" s="283"/>
      <c r="O346" s="334">
        <f t="shared" si="248"/>
        <v>6.1261056745000966</v>
      </c>
      <c r="P346" s="225"/>
      <c r="Q346" s="225"/>
      <c r="R346" s="225"/>
      <c r="S346" s="225"/>
      <c r="T346" s="226"/>
      <c r="U346" t="s">
        <v>461</v>
      </c>
    </row>
    <row r="347">
      <c r="A347" s="217"/>
      <c r="B347" s="282" t="str">
        <f>B332</f>
        <v>CP-17</v>
      </c>
      <c r="C347" s="282" t="str">
        <f>C332</f>
        <v>CP-18</v>
      </c>
      <c r="D347" s="283"/>
      <c r="E347" s="334">
        <f t="shared" si="244"/>
        <v>30</v>
      </c>
      <c r="F347" s="283"/>
      <c r="G347" s="334">
        <f t="shared" si="247"/>
        <v>0.12566370614359174</v>
      </c>
      <c r="H347" s="283"/>
      <c r="I347" s="334">
        <f t="shared" si="246"/>
        <v>3.7699111843077522</v>
      </c>
      <c r="J347" s="283"/>
      <c r="K347" s="334">
        <v>1.5</v>
      </c>
      <c r="L347" s="283"/>
      <c r="M347" s="334">
        <v>1.25</v>
      </c>
      <c r="N347" s="283"/>
      <c r="O347" s="334">
        <f t="shared" si="248"/>
        <v>7.0685834705770354</v>
      </c>
      <c r="P347" s="225"/>
      <c r="Q347" s="225"/>
      <c r="R347" s="225"/>
      <c r="S347" s="225"/>
      <c r="T347" s="226"/>
      <c r="U347" t="s">
        <v>461</v>
      </c>
    </row>
    <row r="348">
      <c r="A348" s="217"/>
      <c r="B348" s="282" t="str">
        <f>B333</f>
        <v>CP-18</v>
      </c>
      <c r="C348" s="282" t="str">
        <f>C333</f>
        <v>CP-19</v>
      </c>
      <c r="D348" s="283"/>
      <c r="E348" s="334">
        <f t="shared" si="244"/>
        <v>40</v>
      </c>
      <c r="F348" s="283"/>
      <c r="G348" s="334">
        <f t="shared" si="247"/>
        <v>0.12566370614359174</v>
      </c>
      <c r="H348" s="283"/>
      <c r="I348" s="334">
        <f t="shared" si="246"/>
        <v>5.026548245743669</v>
      </c>
      <c r="J348" s="283"/>
      <c r="K348" s="334">
        <v>1.5</v>
      </c>
      <c r="L348" s="283"/>
      <c r="M348" s="334">
        <v>1.25</v>
      </c>
      <c r="N348" s="283"/>
      <c r="O348" s="334">
        <f t="shared" si="248"/>
        <v>9.4247779607693793</v>
      </c>
      <c r="P348" s="225"/>
      <c r="Q348" s="225"/>
      <c r="R348" s="225"/>
      <c r="S348" s="225"/>
      <c r="T348" s="226"/>
      <c r="U348" t="s">
        <v>461</v>
      </c>
    </row>
    <row r="349">
      <c r="A349" s="217"/>
      <c r="B349" s="282" t="str">
        <f>B334</f>
        <v>CP-19</v>
      </c>
      <c r="C349" s="282" t="str">
        <f t="shared" ref="C349:C350" si="249">C334</f>
        <v>CP-20</v>
      </c>
      <c r="D349" s="283"/>
      <c r="E349" s="334">
        <f t="shared" si="244"/>
        <v>40</v>
      </c>
      <c r="F349" s="283"/>
      <c r="G349" s="334">
        <f t="shared" si="247"/>
        <v>0.12566370614359174</v>
      </c>
      <c r="H349" s="283"/>
      <c r="I349" s="334">
        <f t="shared" si="246"/>
        <v>5.026548245743669</v>
      </c>
      <c r="J349" s="283"/>
      <c r="K349" s="334">
        <v>1.5</v>
      </c>
      <c r="L349" s="283"/>
      <c r="M349" s="334">
        <v>1.25</v>
      </c>
      <c r="N349" s="283"/>
      <c r="O349" s="334">
        <f t="shared" si="248"/>
        <v>9.4247779607693793</v>
      </c>
      <c r="P349" s="225"/>
      <c r="Q349" s="225"/>
      <c r="R349" s="225"/>
      <c r="S349" s="225"/>
      <c r="T349" s="226"/>
      <c r="U349" t="s">
        <v>461</v>
      </c>
    </row>
    <row r="350">
      <c r="A350" s="217"/>
      <c r="B350" s="282" t="str">
        <f>B335</f>
        <v>CP-20</v>
      </c>
      <c r="C350" s="282" t="str">
        <f t="shared" si="249"/>
        <v>CP-21</v>
      </c>
      <c r="D350" s="283"/>
      <c r="E350" s="334">
        <f t="shared" si="244"/>
        <v>40</v>
      </c>
      <c r="F350" s="283"/>
      <c r="G350" s="334">
        <f t="shared" si="247"/>
        <v>0.12566370614359174</v>
      </c>
      <c r="H350" s="283"/>
      <c r="I350" s="334">
        <f t="shared" si="246"/>
        <v>5.026548245743669</v>
      </c>
      <c r="J350" s="283"/>
      <c r="K350" s="334">
        <v>1.5</v>
      </c>
      <c r="L350" s="283"/>
      <c r="M350" s="334">
        <v>1.25</v>
      </c>
      <c r="N350" s="283"/>
      <c r="O350" s="334">
        <f t="shared" si="248"/>
        <v>9.4247779607693793</v>
      </c>
      <c r="P350" s="225"/>
      <c r="Q350" s="225"/>
      <c r="R350" s="225"/>
      <c r="S350" s="225"/>
      <c r="T350" s="226"/>
      <c r="U350" t="s">
        <v>461</v>
      </c>
    </row>
    <row r="351">
      <c r="A351" s="217"/>
      <c r="B351" s="239" t="s">
        <v>485</v>
      </c>
      <c r="C351" s="240"/>
      <c r="D351" s="240"/>
      <c r="E351" s="240"/>
      <c r="F351" s="240"/>
      <c r="G351" s="240"/>
      <c r="H351" s="240"/>
      <c r="I351" s="240"/>
      <c r="J351" s="240"/>
      <c r="K351" s="240"/>
      <c r="L351" s="240"/>
      <c r="M351" s="241"/>
      <c r="N351" s="345"/>
      <c r="O351" s="346">
        <f>SUM(O341:O350)</f>
        <v>60.318578948924014</v>
      </c>
      <c r="P351" s="225"/>
      <c r="Q351" s="225"/>
      <c r="R351" s="225"/>
      <c r="S351" s="225"/>
      <c r="T351" s="226"/>
      <c r="U351" t="s">
        <v>461</v>
      </c>
    </row>
    <row r="352">
      <c r="A352" s="243"/>
      <c r="B352" s="244"/>
      <c r="C352" s="244"/>
      <c r="D352" s="244"/>
      <c r="E352" s="244"/>
      <c r="F352" s="244"/>
      <c r="G352" s="244"/>
      <c r="H352" s="244"/>
      <c r="I352" s="244"/>
      <c r="J352" s="244"/>
      <c r="K352" s="244"/>
      <c r="L352" s="244"/>
      <c r="M352" s="244"/>
      <c r="N352" s="245"/>
      <c r="O352" s="246"/>
      <c r="P352" s="245"/>
      <c r="Q352" s="245"/>
      <c r="R352" s="245"/>
      <c r="S352" s="245"/>
      <c r="T352" s="247"/>
      <c r="U352" t="s">
        <v>461</v>
      </c>
    </row>
    <row r="353">
      <c r="A353" s="248" t="s">
        <v>384</v>
      </c>
      <c r="B353" s="249" t="s">
        <v>214</v>
      </c>
      <c r="C353" s="249"/>
      <c r="D353" s="249"/>
      <c r="E353" s="249"/>
      <c r="F353" s="249"/>
      <c r="G353" s="249"/>
      <c r="H353" s="249"/>
      <c r="I353" s="249"/>
      <c r="J353" s="249"/>
      <c r="K353" s="249"/>
      <c r="L353" s="249"/>
      <c r="M353" s="250"/>
      <c r="N353" s="251" t="s">
        <v>215</v>
      </c>
      <c r="O353" s="252">
        <f>I366</f>
        <v>120.63715789784803</v>
      </c>
      <c r="P353" s="251">
        <f>VLOOKUP($A353,'BM - 001'!$A$8:$O$1500,5,FALSE)</f>
        <v>0</v>
      </c>
      <c r="Q353" s="251">
        <f>VLOOKUP($A353,'BM - 001'!$A$8:$O$150,7,FALSE)</f>
        <v>120.64</v>
      </c>
      <c r="R353" s="251">
        <f>VLOOKUP($A353,'BM - 001'!$A$8:$O$150,4,FALSE)-P353</f>
        <v>233.72</v>
      </c>
      <c r="S353" s="251">
        <f t="shared" ref="S347:S410" si="250">IF(O353&gt;R353,O353-R353,0)</f>
        <v>0</v>
      </c>
      <c r="T353" s="253">
        <f t="shared" ref="T347:T410" si="251">ROUND(IF(O353&lt;R353,O353,R353),2)</f>
        <v>120.64</v>
      </c>
      <c r="U353" t="s">
        <v>461</v>
      </c>
    </row>
    <row r="354">
      <c r="A354" s="212"/>
      <c r="B354" s="213"/>
      <c r="C354" s="213"/>
      <c r="D354" s="213"/>
      <c r="E354" s="213"/>
      <c r="F354" s="213"/>
      <c r="G354" s="213"/>
      <c r="H354" s="213"/>
      <c r="I354" s="213"/>
      <c r="J354" s="213"/>
      <c r="K354" s="213"/>
      <c r="L354" s="213"/>
      <c r="M354" s="213"/>
      <c r="N354" s="214"/>
      <c r="O354" s="215"/>
      <c r="P354" s="214"/>
      <c r="Q354" s="214"/>
      <c r="R354" s="214"/>
      <c r="S354" s="214"/>
      <c r="T354" s="216"/>
      <c r="U354" t="s">
        <v>461</v>
      </c>
    </row>
    <row r="355">
      <c r="A355" s="217"/>
      <c r="B355" s="281" t="s">
        <v>507</v>
      </c>
      <c r="C355" s="281" t="s">
        <v>508</v>
      </c>
      <c r="D355" s="281" t="s">
        <v>547</v>
      </c>
      <c r="E355" s="281"/>
      <c r="F355" s="281" t="s">
        <v>548</v>
      </c>
      <c r="G355" s="281"/>
      <c r="H355" s="281" t="s">
        <v>549</v>
      </c>
      <c r="I355" s="281"/>
      <c r="J355" s="347"/>
      <c r="K355" s="348"/>
      <c r="L355" s="254"/>
      <c r="M355" s="254"/>
      <c r="N355" s="225"/>
      <c r="O355" s="255"/>
      <c r="P355" s="225"/>
      <c r="Q355" s="225"/>
      <c r="R355" s="225"/>
      <c r="S355" s="225"/>
      <c r="T355" s="226"/>
      <c r="U355" t="s">
        <v>461</v>
      </c>
    </row>
    <row r="356" hidden="1">
      <c r="A356" s="217"/>
      <c r="B356" s="282">
        <f>B341</f>
        <v>0</v>
      </c>
      <c r="C356" s="282">
        <f>C341</f>
        <v>0</v>
      </c>
      <c r="D356" s="283"/>
      <c r="E356" s="334">
        <f t="shared" ref="E356:E365" si="252">O341</f>
        <v>0</v>
      </c>
      <c r="F356" s="283"/>
      <c r="G356" s="334">
        <v>2</v>
      </c>
      <c r="H356" s="283"/>
      <c r="I356" s="334">
        <f t="shared" si="246"/>
        <v>0</v>
      </c>
      <c r="J356" s="347"/>
      <c r="K356" s="348"/>
      <c r="L356" s="254"/>
      <c r="M356" s="254"/>
      <c r="N356" s="225"/>
      <c r="O356" s="255"/>
      <c r="P356" s="225"/>
      <c r="Q356" s="225"/>
      <c r="R356" s="225"/>
      <c r="S356" s="225"/>
      <c r="T356" s="226"/>
    </row>
    <row r="357" hidden="1">
      <c r="A357" s="217"/>
      <c r="B357" s="282">
        <f>B342</f>
        <v>0</v>
      </c>
      <c r="C357" s="282">
        <f>C342</f>
        <v>0</v>
      </c>
      <c r="D357" s="283"/>
      <c r="E357" s="334">
        <f t="shared" si="252"/>
        <v>0</v>
      </c>
      <c r="F357" s="283"/>
      <c r="G357" s="334">
        <v>2</v>
      </c>
      <c r="H357" s="283"/>
      <c r="I357" s="334">
        <f t="shared" si="246"/>
        <v>0</v>
      </c>
      <c r="J357" s="347"/>
      <c r="K357" s="348"/>
      <c r="L357" s="254"/>
      <c r="M357" s="254"/>
      <c r="N357" s="225"/>
      <c r="O357" s="255"/>
      <c r="P357" s="225"/>
      <c r="Q357" s="225"/>
      <c r="R357" s="225"/>
      <c r="S357" s="225"/>
      <c r="T357" s="226"/>
    </row>
    <row r="358" hidden="1">
      <c r="A358" s="217"/>
      <c r="B358" s="282" t="str">
        <f>B343</f>
        <v>CP-11</v>
      </c>
      <c r="C358" s="282" t="str">
        <f>C343</f>
        <v>CP-12</v>
      </c>
      <c r="D358" s="283"/>
      <c r="E358" s="334">
        <f t="shared" si="252"/>
        <v>0</v>
      </c>
      <c r="F358" s="283"/>
      <c r="G358" s="334">
        <v>2</v>
      </c>
      <c r="H358" s="283"/>
      <c r="I358" s="334">
        <f t="shared" si="246"/>
        <v>0</v>
      </c>
      <c r="J358" s="347"/>
      <c r="K358" s="348"/>
      <c r="L358" s="254"/>
      <c r="M358" s="254"/>
      <c r="N358" s="225"/>
      <c r="O358" s="255"/>
      <c r="P358" s="225"/>
      <c r="Q358" s="225"/>
      <c r="R358" s="225"/>
      <c r="S358" s="225"/>
      <c r="T358" s="226"/>
    </row>
    <row r="359">
      <c r="A359" s="217"/>
      <c r="B359" s="282" t="str">
        <f>B344</f>
        <v>CP-14</v>
      </c>
      <c r="C359" s="282" t="str">
        <f>C344</f>
        <v>CP-15</v>
      </c>
      <c r="D359" s="283"/>
      <c r="E359" s="334">
        <f t="shared" si="252"/>
        <v>9.4247779607693793</v>
      </c>
      <c r="F359" s="283"/>
      <c r="G359" s="334">
        <v>2</v>
      </c>
      <c r="H359" s="283"/>
      <c r="I359" s="334">
        <f t="shared" si="246"/>
        <v>18.849555921538759</v>
      </c>
      <c r="J359" s="217"/>
      <c r="K359" s="335"/>
      <c r="L359" s="254"/>
      <c r="M359" s="254"/>
      <c r="N359" s="225"/>
      <c r="O359" s="255"/>
      <c r="P359" s="225"/>
      <c r="Q359" s="225"/>
      <c r="R359" s="225"/>
      <c r="S359" s="225"/>
      <c r="T359" s="226"/>
      <c r="U359" t="s">
        <v>461</v>
      </c>
    </row>
    <row r="360">
      <c r="A360" s="217"/>
      <c r="B360" s="282" t="str">
        <f>B345</f>
        <v>CP-15</v>
      </c>
      <c r="C360" s="282" t="str">
        <f>C345</f>
        <v>CP-16</v>
      </c>
      <c r="D360" s="283"/>
      <c r="E360" s="334">
        <f t="shared" si="252"/>
        <v>9.4247779607693793</v>
      </c>
      <c r="F360" s="283"/>
      <c r="G360" s="334">
        <v>2</v>
      </c>
      <c r="H360" s="283"/>
      <c r="I360" s="334">
        <f t="shared" si="246"/>
        <v>18.849555921538759</v>
      </c>
      <c r="J360" s="217"/>
      <c r="K360" s="335"/>
      <c r="L360" s="254"/>
      <c r="M360" s="254"/>
      <c r="N360" s="225"/>
      <c r="O360" s="255"/>
      <c r="P360" s="225"/>
      <c r="Q360" s="225"/>
      <c r="R360" s="225"/>
      <c r="S360" s="225"/>
      <c r="T360" s="226"/>
      <c r="U360" t="s">
        <v>461</v>
      </c>
    </row>
    <row r="361">
      <c r="A361" s="217"/>
      <c r="B361" s="282" t="str">
        <f>B346</f>
        <v>CP-16</v>
      </c>
      <c r="C361" s="282" t="str">
        <f>C346</f>
        <v>CP-01</v>
      </c>
      <c r="D361" s="283"/>
      <c r="E361" s="334">
        <f t="shared" si="252"/>
        <v>6.1261056745000966</v>
      </c>
      <c r="F361" s="283"/>
      <c r="G361" s="334">
        <v>2</v>
      </c>
      <c r="H361" s="283"/>
      <c r="I361" s="334">
        <f t="shared" si="246"/>
        <v>12.252211349000193</v>
      </c>
      <c r="J361" s="217"/>
      <c r="K361" s="335"/>
      <c r="L361" s="254"/>
      <c r="M361" s="254"/>
      <c r="N361" s="225"/>
      <c r="O361" s="255"/>
      <c r="P361" s="225"/>
      <c r="Q361" s="225"/>
      <c r="R361" s="225"/>
      <c r="S361" s="225"/>
      <c r="T361" s="226"/>
      <c r="U361" t="s">
        <v>461</v>
      </c>
    </row>
    <row r="362">
      <c r="A362" s="217"/>
      <c r="B362" s="282" t="str">
        <f>B347</f>
        <v>CP-17</v>
      </c>
      <c r="C362" s="282" t="str">
        <f>C347</f>
        <v>CP-18</v>
      </c>
      <c r="D362" s="283"/>
      <c r="E362" s="334">
        <f t="shared" si="252"/>
        <v>7.0685834705770354</v>
      </c>
      <c r="F362" s="283"/>
      <c r="G362" s="334">
        <v>2</v>
      </c>
      <c r="H362" s="283"/>
      <c r="I362" s="334">
        <f t="shared" si="246"/>
        <v>14.137166941154071</v>
      </c>
      <c r="J362" s="217"/>
      <c r="K362" s="335"/>
      <c r="L362" s="254"/>
      <c r="M362" s="254"/>
      <c r="N362" s="225"/>
      <c r="O362" s="255"/>
      <c r="P362" s="225"/>
      <c r="Q362" s="225"/>
      <c r="R362" s="225"/>
      <c r="S362" s="225"/>
      <c r="T362" s="226"/>
      <c r="U362" t="s">
        <v>461</v>
      </c>
    </row>
    <row r="363">
      <c r="A363" s="217"/>
      <c r="B363" s="282" t="str">
        <f>B348</f>
        <v>CP-18</v>
      </c>
      <c r="C363" s="282" t="str">
        <f>C348</f>
        <v>CP-19</v>
      </c>
      <c r="D363" s="283"/>
      <c r="E363" s="334">
        <f t="shared" si="252"/>
        <v>9.4247779607693793</v>
      </c>
      <c r="F363" s="283"/>
      <c r="G363" s="334">
        <v>2</v>
      </c>
      <c r="H363" s="283"/>
      <c r="I363" s="334">
        <f t="shared" si="246"/>
        <v>18.849555921538759</v>
      </c>
      <c r="J363" s="217"/>
      <c r="K363" s="335"/>
      <c r="L363" s="254"/>
      <c r="M363" s="254"/>
      <c r="N363" s="225"/>
      <c r="O363" s="255"/>
      <c r="P363" s="225"/>
      <c r="Q363" s="225"/>
      <c r="R363" s="225"/>
      <c r="S363" s="225"/>
      <c r="T363" s="226"/>
      <c r="U363" t="s">
        <v>461</v>
      </c>
    </row>
    <row r="364">
      <c r="A364" s="217"/>
      <c r="B364" s="282" t="str">
        <f>B349</f>
        <v>CP-19</v>
      </c>
      <c r="C364" s="282" t="str">
        <f t="shared" ref="C364:C365" si="253">C349</f>
        <v>CP-20</v>
      </c>
      <c r="D364" s="283"/>
      <c r="E364" s="334">
        <f t="shared" si="252"/>
        <v>9.4247779607693793</v>
      </c>
      <c r="F364" s="283"/>
      <c r="G364" s="334">
        <v>2</v>
      </c>
      <c r="H364" s="283"/>
      <c r="I364" s="334">
        <f t="shared" si="246"/>
        <v>18.849555921538759</v>
      </c>
      <c r="J364" s="217"/>
      <c r="K364" s="335"/>
      <c r="L364" s="254"/>
      <c r="M364" s="254"/>
      <c r="N364" s="225"/>
      <c r="O364" s="255"/>
      <c r="P364" s="225"/>
      <c r="Q364" s="225"/>
      <c r="R364" s="225"/>
      <c r="S364" s="225"/>
      <c r="T364" s="226"/>
      <c r="U364" t="s">
        <v>461</v>
      </c>
    </row>
    <row r="365">
      <c r="A365" s="217"/>
      <c r="B365" s="282" t="str">
        <f>B350</f>
        <v>CP-20</v>
      </c>
      <c r="C365" s="282" t="str">
        <f t="shared" si="253"/>
        <v>CP-21</v>
      </c>
      <c r="D365" s="283"/>
      <c r="E365" s="334">
        <f t="shared" si="252"/>
        <v>9.4247779607693793</v>
      </c>
      <c r="F365" s="283"/>
      <c r="G365" s="334">
        <v>2</v>
      </c>
      <c r="H365" s="283"/>
      <c r="I365" s="334">
        <f t="shared" si="246"/>
        <v>18.849555921538759</v>
      </c>
      <c r="J365" s="217"/>
      <c r="K365" s="335"/>
      <c r="L365" s="254"/>
      <c r="M365" s="254"/>
      <c r="N365" s="225"/>
      <c r="O365" s="255"/>
      <c r="P365" s="225"/>
      <c r="Q365" s="225"/>
      <c r="R365" s="225"/>
      <c r="S365" s="225"/>
      <c r="T365" s="226"/>
      <c r="U365" t="s">
        <v>461</v>
      </c>
    </row>
    <row r="366">
      <c r="A366" s="217"/>
      <c r="B366" s="239" t="s">
        <v>485</v>
      </c>
      <c r="C366" s="240"/>
      <c r="D366" s="240"/>
      <c r="E366" s="240"/>
      <c r="F366" s="240"/>
      <c r="G366" s="240"/>
      <c r="H366" s="345"/>
      <c r="I366" s="346">
        <f>SUM(I356:I365)</f>
        <v>120.63715789784803</v>
      </c>
      <c r="J366" s="217"/>
      <c r="K366" s="335"/>
      <c r="L366" s="254"/>
      <c r="M366" s="254"/>
      <c r="N366" s="225"/>
      <c r="O366" s="255"/>
      <c r="P366" s="225"/>
      <c r="Q366" s="225"/>
      <c r="R366" s="225"/>
      <c r="S366" s="225"/>
      <c r="T366" s="226"/>
      <c r="U366" t="s">
        <v>461</v>
      </c>
    </row>
    <row r="367">
      <c r="A367" s="243"/>
      <c r="B367" s="244"/>
      <c r="C367" s="244"/>
      <c r="D367" s="244"/>
      <c r="E367" s="244"/>
      <c r="F367" s="244"/>
      <c r="G367" s="244"/>
      <c r="H367" s="244"/>
      <c r="I367" s="244"/>
      <c r="J367" s="244"/>
      <c r="K367" s="244"/>
      <c r="L367" s="244"/>
      <c r="M367" s="244"/>
      <c r="N367" s="245"/>
      <c r="O367" s="246"/>
      <c r="P367" s="245"/>
      <c r="Q367" s="245"/>
      <c r="R367" s="245"/>
      <c r="S367" s="245"/>
      <c r="T367" s="247"/>
      <c r="U367" t="s">
        <v>461</v>
      </c>
    </row>
    <row r="368">
      <c r="A368" s="248" t="s">
        <v>385</v>
      </c>
      <c r="B368" s="249" t="s">
        <v>386</v>
      </c>
      <c r="C368" s="249"/>
      <c r="D368" s="249"/>
      <c r="E368" s="249"/>
      <c r="F368" s="249"/>
      <c r="G368" s="249"/>
      <c r="H368" s="249"/>
      <c r="I368" s="249"/>
      <c r="J368" s="249"/>
      <c r="K368" s="249"/>
      <c r="L368" s="249"/>
      <c r="M368" s="250"/>
      <c r="N368" s="251" t="s">
        <v>155</v>
      </c>
      <c r="O368" s="252">
        <f>E373</f>
        <v>2</v>
      </c>
      <c r="P368" s="251">
        <f>VLOOKUP($A368,'BM - 001'!$A$8:$O$1500,5,FALSE)</f>
        <v>0</v>
      </c>
      <c r="Q368" s="251">
        <f>VLOOKUP($A368,'BM - 001'!$A$8:$O$150,7,FALSE)</f>
        <v>2</v>
      </c>
      <c r="R368" s="251">
        <f>VLOOKUP($A368,'BM - 001'!$A$8:$O$150,4,FALSE)-P368</f>
        <v>3</v>
      </c>
      <c r="S368" s="251">
        <f t="shared" si="250"/>
        <v>0</v>
      </c>
      <c r="T368" s="253">
        <f t="shared" si="251"/>
        <v>2</v>
      </c>
      <c r="U368" t="s">
        <v>461</v>
      </c>
    </row>
    <row r="369">
      <c r="A369" s="212"/>
      <c r="B369" s="213"/>
      <c r="C369" s="213"/>
      <c r="D369" s="213"/>
      <c r="E369" s="213"/>
      <c r="F369" s="213"/>
      <c r="G369" s="213"/>
      <c r="H369" s="213"/>
      <c r="I369" s="213"/>
      <c r="J369" s="213"/>
      <c r="K369" s="213"/>
      <c r="L369" s="213"/>
      <c r="M369" s="213"/>
      <c r="N369" s="214"/>
      <c r="O369" s="215"/>
      <c r="P369" s="214"/>
      <c r="Q369" s="214"/>
      <c r="R369" s="214"/>
      <c r="S369" s="214"/>
      <c r="T369" s="216"/>
      <c r="U369" t="s">
        <v>461</v>
      </c>
    </row>
    <row r="370">
      <c r="A370" s="217"/>
      <c r="B370" s="281" t="s">
        <v>507</v>
      </c>
      <c r="C370" s="281" t="s">
        <v>508</v>
      </c>
      <c r="D370" s="281" t="s">
        <v>501</v>
      </c>
      <c r="E370" s="281"/>
      <c r="F370" s="254"/>
      <c r="G370" s="254"/>
      <c r="H370" s="254"/>
      <c r="I370" s="254"/>
      <c r="J370" s="254"/>
      <c r="K370" s="254"/>
      <c r="L370" s="254"/>
      <c r="M370" s="254"/>
      <c r="N370" s="225"/>
      <c r="O370" s="255"/>
      <c r="P370" s="225"/>
      <c r="Q370" s="225"/>
      <c r="R370" s="225"/>
      <c r="S370" s="225"/>
      <c r="T370" s="226"/>
      <c r="U370" t="s">
        <v>461</v>
      </c>
    </row>
    <row r="371">
      <c r="A371" s="217"/>
      <c r="B371" s="282" t="str">
        <f>B364</f>
        <v>CP-19</v>
      </c>
      <c r="C371" s="282" t="str">
        <f>C364</f>
        <v>CP-20</v>
      </c>
      <c r="D371" s="283"/>
      <c r="E371" s="334">
        <v>2</v>
      </c>
      <c r="F371" s="254"/>
      <c r="G371" s="254"/>
      <c r="H371" s="254"/>
      <c r="I371" s="254"/>
      <c r="J371" s="254"/>
      <c r="K371" s="254"/>
      <c r="L371" s="254"/>
      <c r="M371" s="254"/>
      <c r="N371" s="225"/>
      <c r="O371" s="255"/>
      <c r="P371" s="225"/>
      <c r="Q371" s="225"/>
      <c r="R371" s="225"/>
      <c r="S371" s="225"/>
      <c r="T371" s="226"/>
      <c r="U371" t="s">
        <v>461</v>
      </c>
    </row>
    <row r="372" hidden="1">
      <c r="A372" s="217"/>
      <c r="B372" s="282" t="str">
        <f>B358</f>
        <v>CP-11</v>
      </c>
      <c r="C372" s="282" t="str">
        <f>C358</f>
        <v>CP-12</v>
      </c>
      <c r="D372" s="283"/>
      <c r="E372" s="334"/>
      <c r="F372" s="254"/>
      <c r="G372" s="254"/>
      <c r="H372" s="254"/>
      <c r="I372" s="254"/>
      <c r="J372" s="254"/>
      <c r="K372" s="254"/>
      <c r="L372" s="254"/>
      <c r="M372" s="254"/>
      <c r="N372" s="225"/>
      <c r="O372" s="255"/>
      <c r="P372" s="225"/>
      <c r="Q372" s="225"/>
      <c r="R372" s="225"/>
      <c r="S372" s="225"/>
      <c r="T372" s="226"/>
      <c r="U372" t="s">
        <v>461</v>
      </c>
    </row>
    <row r="373">
      <c r="A373" s="217"/>
      <c r="B373" s="239" t="s">
        <v>485</v>
      </c>
      <c r="C373" s="240"/>
      <c r="D373" s="283"/>
      <c r="E373" s="334">
        <f>SUM(E371:E372)</f>
        <v>2</v>
      </c>
      <c r="F373" s="254"/>
      <c r="G373" s="254"/>
      <c r="H373" s="254"/>
      <c r="I373" s="254"/>
      <c r="J373" s="254"/>
      <c r="K373" s="254"/>
      <c r="L373" s="254"/>
      <c r="M373" s="254"/>
      <c r="N373" s="225"/>
      <c r="O373" s="255"/>
      <c r="P373" s="225"/>
      <c r="Q373" s="225"/>
      <c r="R373" s="225"/>
      <c r="S373" s="225"/>
      <c r="T373" s="226"/>
      <c r="U373" t="s">
        <v>461</v>
      </c>
    </row>
    <row r="374">
      <c r="A374" s="243"/>
      <c r="B374" s="244"/>
      <c r="C374" s="244"/>
      <c r="D374" s="244"/>
      <c r="E374" s="244"/>
      <c r="F374" s="244"/>
      <c r="G374" s="244"/>
      <c r="H374" s="244"/>
      <c r="I374" s="244"/>
      <c r="J374" s="244"/>
      <c r="K374" s="244"/>
      <c r="L374" s="244"/>
      <c r="M374" s="244"/>
      <c r="N374" s="245"/>
      <c r="O374" s="246"/>
      <c r="P374" s="245"/>
      <c r="Q374" s="245"/>
      <c r="R374" s="245"/>
      <c r="S374" s="245"/>
      <c r="T374" s="247"/>
      <c r="U374" t="s">
        <v>461</v>
      </c>
    </row>
    <row r="375">
      <c r="A375" s="349" t="s">
        <v>387</v>
      </c>
      <c r="B375" s="350" t="s">
        <v>388</v>
      </c>
      <c r="C375" s="350"/>
      <c r="D375" s="350"/>
      <c r="E375" s="350"/>
      <c r="F375" s="350"/>
      <c r="G375" s="350"/>
      <c r="H375" s="350"/>
      <c r="I375" s="350"/>
      <c r="J375" s="350"/>
      <c r="K375" s="350"/>
      <c r="L375" s="350"/>
      <c r="M375" s="351"/>
      <c r="N375" s="352" t="s">
        <v>155</v>
      </c>
      <c r="O375" s="353"/>
      <c r="P375" s="352">
        <f>VLOOKUP($A375,'BM - 001'!$A$8:$O$1500,5,FALSE)</f>
        <v>0</v>
      </c>
      <c r="Q375" s="352">
        <f>VLOOKUP($A375,'BM - 001'!$A$8:$O$150,7,FALSE)</f>
        <v>0</v>
      </c>
      <c r="R375" s="352">
        <f>VLOOKUP($A375,'BM - 001'!$A$8:$O$150,4,FALSE)-P375</f>
        <v>2</v>
      </c>
      <c r="S375" s="352">
        <f t="shared" si="250"/>
        <v>0</v>
      </c>
      <c r="T375" s="354">
        <f t="shared" si="251"/>
        <v>0</v>
      </c>
    </row>
    <row r="376" hidden="1">
      <c r="A376" s="248" t="s">
        <v>393</v>
      </c>
      <c r="B376" s="249" t="s">
        <v>394</v>
      </c>
      <c r="C376" s="249"/>
      <c r="D376" s="249"/>
      <c r="E376" s="249"/>
      <c r="F376" s="249"/>
      <c r="G376" s="249"/>
      <c r="H376" s="249"/>
      <c r="I376" s="249"/>
      <c r="J376" s="249"/>
      <c r="K376" s="249"/>
      <c r="L376" s="249"/>
      <c r="M376" s="250"/>
      <c r="N376" s="251" t="s">
        <v>235</v>
      </c>
      <c r="O376" s="252"/>
      <c r="P376" s="251">
        <f>VLOOKUP($A376,'BM - 001'!$A$8:$O$1500,5,FALSE)</f>
        <v>0</v>
      </c>
      <c r="Q376" s="251">
        <f>VLOOKUP($A376,'BM - 001'!$A$8:$O$150,7,FALSE)</f>
        <v>0</v>
      </c>
      <c r="R376" s="251">
        <f>VLOOKUP($A376,'BM - 001'!$A$8:$O$150,4,FALSE)-P376</f>
        <v>10.48</v>
      </c>
      <c r="S376" s="251">
        <f t="shared" si="250"/>
        <v>0</v>
      </c>
      <c r="T376" s="253">
        <f t="shared" si="251"/>
        <v>0</v>
      </c>
    </row>
    <row r="377" hidden="1">
      <c r="A377" s="212"/>
      <c r="B377" s="213"/>
      <c r="C377" s="213"/>
      <c r="D377" s="213"/>
      <c r="E377" s="213"/>
      <c r="F377" s="213"/>
      <c r="G377" s="213"/>
      <c r="H377" s="213"/>
      <c r="I377" s="213"/>
      <c r="J377" s="213"/>
      <c r="K377" s="213"/>
      <c r="L377" s="213"/>
      <c r="M377" s="213"/>
      <c r="N377" s="214"/>
      <c r="O377" s="215"/>
      <c r="P377" s="214"/>
      <c r="Q377" s="214"/>
      <c r="R377" s="214"/>
      <c r="S377" s="214"/>
      <c r="T377" s="216"/>
    </row>
    <row r="378" hidden="1">
      <c r="A378" s="217"/>
      <c r="B378" s="254"/>
      <c r="C378" s="254"/>
      <c r="D378" s="254"/>
      <c r="E378" s="254"/>
      <c r="F378" s="254"/>
      <c r="G378" s="254"/>
      <c r="H378" s="254"/>
      <c r="I378" s="254"/>
      <c r="J378" s="254"/>
      <c r="K378" s="254"/>
      <c r="L378" s="254"/>
      <c r="M378" s="254"/>
      <c r="N378" s="225"/>
      <c r="O378" s="255"/>
      <c r="P378" s="225"/>
      <c r="Q378" s="225"/>
      <c r="R378" s="225"/>
      <c r="S378" s="225"/>
      <c r="T378" s="226"/>
    </row>
    <row r="379" hidden="1">
      <c r="A379" s="217"/>
      <c r="B379" s="254"/>
      <c r="C379" s="254"/>
      <c r="D379" s="254"/>
      <c r="E379" s="254"/>
      <c r="F379" s="254"/>
      <c r="G379" s="254"/>
      <c r="H379" s="254"/>
      <c r="I379" s="254"/>
      <c r="J379" s="254"/>
      <c r="K379" s="254"/>
      <c r="L379" s="254"/>
      <c r="M379" s="254"/>
      <c r="N379" s="225"/>
      <c r="O379" s="255"/>
      <c r="P379" s="225"/>
      <c r="Q379" s="225"/>
      <c r="R379" s="225"/>
      <c r="S379" s="225"/>
      <c r="T379" s="226"/>
    </row>
    <row r="380" hidden="1">
      <c r="A380" s="217"/>
      <c r="B380" s="254"/>
      <c r="C380" s="254"/>
      <c r="D380" s="254"/>
      <c r="E380" s="254"/>
      <c r="F380" s="254"/>
      <c r="G380" s="254"/>
      <c r="H380" s="254"/>
      <c r="I380" s="254"/>
      <c r="J380" s="254"/>
      <c r="K380" s="254"/>
      <c r="L380" s="254"/>
      <c r="M380" s="254"/>
      <c r="N380" s="225"/>
      <c r="O380" s="255"/>
      <c r="P380" s="225"/>
      <c r="Q380" s="225"/>
      <c r="R380" s="225"/>
      <c r="S380" s="225"/>
      <c r="T380" s="226"/>
    </row>
    <row r="381" hidden="1">
      <c r="A381" s="217"/>
      <c r="B381" s="254"/>
      <c r="C381" s="254"/>
      <c r="D381" s="254"/>
      <c r="E381" s="254"/>
      <c r="F381" s="254"/>
      <c r="G381" s="254"/>
      <c r="H381" s="254"/>
      <c r="I381" s="254"/>
      <c r="J381" s="254"/>
      <c r="K381" s="254"/>
      <c r="L381" s="254"/>
      <c r="M381" s="254"/>
      <c r="N381" s="225"/>
      <c r="O381" s="255"/>
      <c r="P381" s="225"/>
      <c r="Q381" s="225"/>
      <c r="R381" s="225"/>
      <c r="S381" s="225"/>
      <c r="T381" s="226"/>
    </row>
    <row r="382" hidden="1">
      <c r="A382" s="217"/>
      <c r="B382" s="254"/>
      <c r="C382" s="254"/>
      <c r="D382" s="254"/>
      <c r="E382" s="254"/>
      <c r="F382" s="254"/>
      <c r="G382" s="254"/>
      <c r="H382" s="254"/>
      <c r="I382" s="254"/>
      <c r="J382" s="254"/>
      <c r="K382" s="254"/>
      <c r="L382" s="254"/>
      <c r="M382" s="254"/>
      <c r="N382" s="225"/>
      <c r="O382" s="255"/>
      <c r="P382" s="225"/>
      <c r="Q382" s="225"/>
      <c r="R382" s="225"/>
      <c r="S382" s="225"/>
      <c r="T382" s="226"/>
    </row>
    <row r="383" hidden="1">
      <c r="A383" s="217"/>
      <c r="B383" s="254"/>
      <c r="C383" s="254"/>
      <c r="D383" s="254"/>
      <c r="E383" s="254"/>
      <c r="F383" s="254"/>
      <c r="G383" s="254"/>
      <c r="H383" s="254"/>
      <c r="I383" s="254"/>
      <c r="J383" s="254"/>
      <c r="K383" s="254"/>
      <c r="L383" s="254"/>
      <c r="M383" s="254"/>
      <c r="N383" s="225"/>
      <c r="O383" s="255"/>
      <c r="P383" s="225"/>
      <c r="Q383" s="225"/>
      <c r="R383" s="225"/>
      <c r="S383" s="225"/>
      <c r="T383" s="226"/>
    </row>
    <row r="384" hidden="1">
      <c r="A384" s="217"/>
      <c r="B384" s="254"/>
      <c r="C384" s="254"/>
      <c r="D384" s="254"/>
      <c r="E384" s="254"/>
      <c r="F384" s="254"/>
      <c r="G384" s="254"/>
      <c r="H384" s="254"/>
      <c r="I384" s="254"/>
      <c r="J384" s="254"/>
      <c r="K384" s="254"/>
      <c r="L384" s="254"/>
      <c r="M384" s="254"/>
      <c r="N384" s="225"/>
      <c r="O384" s="255"/>
      <c r="P384" s="225"/>
      <c r="Q384" s="225"/>
      <c r="R384" s="225"/>
      <c r="S384" s="225"/>
      <c r="T384" s="226"/>
    </row>
    <row r="385" hidden="1">
      <c r="A385" s="217"/>
      <c r="B385" s="254"/>
      <c r="C385" s="254"/>
      <c r="D385" s="254"/>
      <c r="E385" s="254"/>
      <c r="F385" s="254"/>
      <c r="G385" s="254"/>
      <c r="H385" s="254"/>
      <c r="I385" s="254"/>
      <c r="J385" s="254"/>
      <c r="K385" s="254"/>
      <c r="L385" s="254"/>
      <c r="M385" s="254"/>
      <c r="N385" s="225"/>
      <c r="O385" s="255"/>
      <c r="P385" s="225"/>
      <c r="Q385" s="225"/>
      <c r="R385" s="225"/>
      <c r="S385" s="225"/>
      <c r="T385" s="226"/>
    </row>
    <row r="386" hidden="1">
      <c r="A386" s="243"/>
      <c r="B386" s="244"/>
      <c r="C386" s="244"/>
      <c r="D386" s="244"/>
      <c r="E386" s="244"/>
      <c r="F386" s="244"/>
      <c r="G386" s="244"/>
      <c r="H386" s="244"/>
      <c r="I386" s="244"/>
      <c r="J386" s="244"/>
      <c r="K386" s="244"/>
      <c r="L386" s="244"/>
      <c r="M386" s="244"/>
      <c r="N386" s="245"/>
      <c r="O386" s="246"/>
      <c r="P386" s="245"/>
      <c r="Q386" s="245"/>
      <c r="R386" s="245"/>
      <c r="S386" s="245"/>
      <c r="T386" s="247"/>
    </row>
    <row r="387" hidden="1">
      <c r="A387" s="248" t="s">
        <v>395</v>
      </c>
      <c r="B387" s="249" t="s">
        <v>396</v>
      </c>
      <c r="C387" s="249"/>
      <c r="D387" s="249"/>
      <c r="E387" s="249"/>
      <c r="F387" s="249"/>
      <c r="G387" s="249"/>
      <c r="H387" s="249"/>
      <c r="I387" s="249"/>
      <c r="J387" s="249"/>
      <c r="K387" s="249"/>
      <c r="L387" s="249"/>
      <c r="M387" s="250"/>
      <c r="N387" s="251" t="s">
        <v>235</v>
      </c>
      <c r="O387" s="252"/>
      <c r="P387" s="251">
        <f>VLOOKUP($A387,'BM - 001'!$A$8:$O$1500,5,FALSE)</f>
        <v>0</v>
      </c>
      <c r="Q387" s="251">
        <f>VLOOKUP($A387,'BM - 001'!$A$8:$O$150,7,FALSE)</f>
        <v>0</v>
      </c>
      <c r="R387" s="251">
        <f>VLOOKUP($A387,'BM - 001'!$A$8:$O$150,4,FALSE)-P387</f>
        <v>219.61000000000001</v>
      </c>
      <c r="S387" s="251">
        <f t="shared" si="250"/>
        <v>0</v>
      </c>
      <c r="T387" s="253">
        <f t="shared" si="251"/>
        <v>0</v>
      </c>
    </row>
    <row r="388" hidden="1">
      <c r="A388" s="212"/>
      <c r="B388" s="213"/>
      <c r="C388" s="213"/>
      <c r="D388" s="213"/>
      <c r="E388" s="213"/>
      <c r="F388" s="213"/>
      <c r="G388" s="213"/>
      <c r="H388" s="213"/>
      <c r="I388" s="213"/>
      <c r="J388" s="213"/>
      <c r="K388" s="213"/>
      <c r="L388" s="213"/>
      <c r="M388" s="213"/>
      <c r="N388" s="214"/>
      <c r="O388" s="215"/>
      <c r="P388" s="214"/>
      <c r="Q388" s="214"/>
      <c r="R388" s="214"/>
      <c r="S388" s="214"/>
      <c r="T388" s="216"/>
    </row>
    <row r="389" hidden="1">
      <c r="A389" s="217"/>
      <c r="B389" s="281" t="s">
        <v>507</v>
      </c>
      <c r="C389" s="281" t="s">
        <v>508</v>
      </c>
      <c r="D389" s="281" t="s">
        <v>487</v>
      </c>
      <c r="E389" s="281"/>
      <c r="F389" s="281" t="s">
        <v>543</v>
      </c>
      <c r="G389" s="281"/>
      <c r="H389" s="281" t="s">
        <v>550</v>
      </c>
      <c r="I389" s="281"/>
      <c r="J389" s="281" t="s">
        <v>489</v>
      </c>
      <c r="K389" s="281"/>
      <c r="L389" s="254"/>
      <c r="M389" s="254"/>
      <c r="N389" s="225"/>
      <c r="O389" s="255"/>
      <c r="P389" s="225"/>
      <c r="Q389" s="225"/>
      <c r="R389" s="225"/>
      <c r="S389" s="225"/>
      <c r="T389" s="226"/>
    </row>
    <row r="390" hidden="1">
      <c r="A390" s="217"/>
      <c r="B390" s="282" t="str">
        <f t="shared" ref="B390:B391" si="254">B224</f>
        <v>CP-09</v>
      </c>
      <c r="C390" s="282" t="str">
        <f t="shared" ref="C390:C391" si="255">C224</f>
        <v>CP-10</v>
      </c>
      <c r="D390" s="283"/>
      <c r="E390" s="334">
        <f t="shared" ref="E390:E391" si="256">D224</f>
        <v>40</v>
      </c>
      <c r="F390" s="283"/>
      <c r="G390" s="334">
        <f t="shared" ref="G390:G391" si="257">J224</f>
        <v>1.6015000000000001</v>
      </c>
      <c r="H390" s="283"/>
      <c r="I390" s="284">
        <v>2</v>
      </c>
      <c r="J390" s="283"/>
      <c r="K390" s="284">
        <f t="shared" ref="K390:K391" si="258">E390*G390*I390</f>
        <v>128.12</v>
      </c>
      <c r="L390" s="254"/>
      <c r="M390" s="254"/>
      <c r="N390" s="225"/>
      <c r="O390" s="255"/>
      <c r="P390" s="225"/>
      <c r="Q390" s="225"/>
      <c r="R390" s="225"/>
      <c r="S390" s="225"/>
      <c r="T390" s="226"/>
    </row>
    <row r="391" hidden="1">
      <c r="A391" s="217"/>
      <c r="B391" s="282" t="str">
        <f t="shared" si="254"/>
        <v>CP-10</v>
      </c>
      <c r="C391" s="282" t="str">
        <f t="shared" si="255"/>
        <v>CP-11</v>
      </c>
      <c r="D391" s="283"/>
      <c r="E391" s="334">
        <f t="shared" si="256"/>
        <v>50</v>
      </c>
      <c r="F391" s="283"/>
      <c r="G391" s="334">
        <f t="shared" si="257"/>
        <v>1.5045000000000002</v>
      </c>
      <c r="H391" s="283"/>
      <c r="I391" s="284">
        <v>2</v>
      </c>
      <c r="J391" s="283"/>
      <c r="K391" s="284">
        <f t="shared" si="258"/>
        <v>150.45000000000002</v>
      </c>
      <c r="L391" s="254"/>
      <c r="M391" s="254"/>
      <c r="N391" s="225"/>
      <c r="O391" s="255"/>
      <c r="P391" s="225"/>
      <c r="Q391" s="225"/>
      <c r="R391" s="225"/>
      <c r="S391" s="225"/>
      <c r="T391" s="226"/>
    </row>
    <row r="392" hidden="1">
      <c r="A392" s="217"/>
      <c r="B392" s="239" t="s">
        <v>485</v>
      </c>
      <c r="C392" s="240"/>
      <c r="D392" s="240"/>
      <c r="E392" s="240"/>
      <c r="F392" s="240"/>
      <c r="G392" s="240"/>
      <c r="H392" s="240"/>
      <c r="I392" s="241"/>
      <c r="J392" s="345"/>
      <c r="K392" s="346">
        <f>SUM(K390:K391)</f>
        <v>278.57000000000005</v>
      </c>
      <c r="L392" s="254"/>
      <c r="M392" s="254"/>
      <c r="N392" s="225"/>
      <c r="O392" s="255"/>
      <c r="P392" s="225"/>
      <c r="Q392" s="225"/>
      <c r="R392" s="225"/>
      <c r="S392" s="225"/>
      <c r="T392" s="226"/>
    </row>
    <row r="393" hidden="1">
      <c r="A393" s="217"/>
      <c r="B393" s="254"/>
      <c r="C393" s="254"/>
      <c r="D393" s="254"/>
      <c r="E393" s="254"/>
      <c r="F393" s="254"/>
      <c r="G393" s="254"/>
      <c r="H393" s="254"/>
      <c r="I393" s="254"/>
      <c r="J393" s="254"/>
      <c r="K393" s="254"/>
      <c r="L393" s="254"/>
      <c r="M393" s="254"/>
      <c r="N393" s="225"/>
      <c r="O393" s="255"/>
      <c r="P393" s="225"/>
      <c r="Q393" s="225"/>
      <c r="R393" s="225"/>
      <c r="S393" s="225"/>
      <c r="T393" s="226"/>
    </row>
    <row r="394" ht="15.6" customHeight="1">
      <c r="A394" s="330" t="s">
        <v>399</v>
      </c>
      <c r="B394" s="296" t="s">
        <v>400</v>
      </c>
      <c r="C394" s="297"/>
      <c r="D394" s="297"/>
      <c r="E394" s="297"/>
      <c r="F394" s="297"/>
      <c r="G394" s="297"/>
      <c r="H394" s="297"/>
      <c r="I394" s="297"/>
      <c r="J394" s="297"/>
      <c r="K394" s="297"/>
      <c r="L394" s="297"/>
      <c r="M394" s="297"/>
      <c r="N394" s="331"/>
      <c r="O394" s="331"/>
      <c r="P394" s="331"/>
      <c r="Q394" s="331"/>
      <c r="R394" s="331"/>
      <c r="S394" s="331"/>
      <c r="T394" s="332"/>
      <c r="U394" t="s">
        <v>461</v>
      </c>
    </row>
    <row r="395">
      <c r="A395" s="206" t="s">
        <v>401</v>
      </c>
      <c r="B395" s="207" t="s">
        <v>402</v>
      </c>
      <c r="C395" s="207"/>
      <c r="D395" s="207"/>
      <c r="E395" s="207"/>
      <c r="F395" s="207"/>
      <c r="G395" s="207"/>
      <c r="H395" s="207"/>
      <c r="I395" s="207"/>
      <c r="J395" s="207"/>
      <c r="K395" s="207"/>
      <c r="L395" s="207"/>
      <c r="M395" s="208"/>
      <c r="N395" s="209" t="s">
        <v>230</v>
      </c>
      <c r="O395" s="210">
        <f>E405</f>
        <v>256</v>
      </c>
      <c r="P395" s="209">
        <f>VLOOKUP($A395,'BM - 001'!$A$8:$O$1500,5,FALSE)</f>
        <v>0</v>
      </c>
      <c r="Q395" s="209">
        <f>VLOOKUP($A395,'BM - 001'!$A$8:$O$150,7,FALSE)</f>
        <v>256</v>
      </c>
      <c r="R395" s="209">
        <f>VLOOKUP($A395,'BM - 001'!$A$8:$O$150,4,FALSE)-P395</f>
        <v>336</v>
      </c>
      <c r="S395" s="209">
        <f t="shared" si="250"/>
        <v>0</v>
      </c>
      <c r="T395" s="211">
        <f t="shared" si="251"/>
        <v>256</v>
      </c>
      <c r="U395" t="s">
        <v>461</v>
      </c>
    </row>
    <row r="396">
      <c r="A396" s="212"/>
      <c r="B396" s="213"/>
      <c r="C396" s="213"/>
      <c r="D396" s="213"/>
      <c r="E396" s="213"/>
      <c r="F396" s="213"/>
      <c r="G396" s="213"/>
      <c r="H396" s="213"/>
      <c r="I396" s="213"/>
      <c r="J396" s="213"/>
      <c r="K396" s="213"/>
      <c r="L396" s="213"/>
      <c r="M396" s="213"/>
      <c r="N396" s="214"/>
      <c r="O396" s="215"/>
      <c r="P396" s="214"/>
      <c r="Q396" s="214"/>
      <c r="R396" s="214"/>
      <c r="S396" s="214"/>
      <c r="T396" s="216"/>
      <c r="U396" t="s">
        <v>461</v>
      </c>
    </row>
    <row r="397">
      <c r="A397" s="217"/>
      <c r="B397" s="281" t="s">
        <v>507</v>
      </c>
      <c r="C397" s="281" t="s">
        <v>508</v>
      </c>
      <c r="D397" s="281" t="s">
        <v>487</v>
      </c>
      <c r="E397" s="281"/>
      <c r="F397" s="254"/>
      <c r="G397" s="254"/>
      <c r="H397" s="254"/>
      <c r="I397" s="254"/>
      <c r="J397" s="254"/>
      <c r="K397" s="254"/>
      <c r="L397" s="254"/>
      <c r="M397" s="254"/>
      <c r="N397" s="225"/>
      <c r="O397" s="255"/>
      <c r="P397" s="225"/>
      <c r="Q397" s="225"/>
      <c r="R397" s="225"/>
      <c r="S397" s="225"/>
      <c r="T397" s="226"/>
      <c r="U397" t="s">
        <v>461</v>
      </c>
    </row>
    <row r="398">
      <c r="A398" s="217"/>
      <c r="B398" s="341" t="s">
        <v>532</v>
      </c>
      <c r="C398" s="341" t="s">
        <v>533</v>
      </c>
      <c r="D398" s="283"/>
      <c r="E398" s="334">
        <f t="shared" ref="E398:E404" si="259">D227</f>
        <v>40</v>
      </c>
      <c r="F398" s="254"/>
      <c r="G398" s="254"/>
      <c r="H398" s="254"/>
      <c r="I398" s="254"/>
      <c r="J398" s="254"/>
      <c r="K398" s="254"/>
      <c r="L398" s="254"/>
      <c r="M398" s="254"/>
      <c r="N398" s="225"/>
      <c r="O398" s="255"/>
      <c r="P398" s="225"/>
      <c r="Q398" s="225"/>
      <c r="R398" s="225"/>
      <c r="S398" s="225"/>
      <c r="T398" s="226"/>
      <c r="U398" t="s">
        <v>461</v>
      </c>
    </row>
    <row r="399">
      <c r="A399" s="217"/>
      <c r="B399" s="341" t="s">
        <v>533</v>
      </c>
      <c r="C399" s="341" t="s">
        <v>534</v>
      </c>
      <c r="D399" s="283"/>
      <c r="E399" s="334">
        <f t="shared" si="259"/>
        <v>40</v>
      </c>
      <c r="F399" s="254"/>
      <c r="G399" s="254"/>
      <c r="H399" s="254"/>
      <c r="I399" s="254"/>
      <c r="J399" s="254"/>
      <c r="K399" s="254"/>
      <c r="L399" s="254"/>
      <c r="M399" s="254"/>
      <c r="N399" s="225"/>
      <c r="O399" s="255"/>
      <c r="P399" s="225"/>
      <c r="Q399" s="225"/>
      <c r="R399" s="225"/>
      <c r="S399" s="225"/>
      <c r="T399" s="226"/>
      <c r="U399" t="s">
        <v>461</v>
      </c>
    </row>
    <row r="400">
      <c r="A400" s="217"/>
      <c r="B400" s="341" t="s">
        <v>534</v>
      </c>
      <c r="C400" s="341" t="s">
        <v>535</v>
      </c>
      <c r="D400" s="283"/>
      <c r="E400" s="334">
        <f t="shared" si="259"/>
        <v>26</v>
      </c>
      <c r="F400" s="254"/>
      <c r="G400" s="254"/>
      <c r="H400" s="254"/>
      <c r="I400" s="254"/>
      <c r="J400" s="254"/>
      <c r="K400" s="254"/>
      <c r="L400" s="254"/>
      <c r="M400" s="254"/>
      <c r="N400" s="225"/>
      <c r="O400" s="255"/>
      <c r="P400" s="225"/>
      <c r="Q400" s="225"/>
      <c r="R400" s="225"/>
      <c r="S400" s="225"/>
      <c r="T400" s="226"/>
      <c r="U400" t="s">
        <v>461</v>
      </c>
    </row>
    <row r="401">
      <c r="A401" s="217"/>
      <c r="B401" s="341" t="s">
        <v>536</v>
      </c>
      <c r="C401" s="341" t="s">
        <v>537</v>
      </c>
      <c r="D401" s="283"/>
      <c r="E401" s="334">
        <f t="shared" si="259"/>
        <v>30</v>
      </c>
      <c r="F401" s="254"/>
      <c r="G401" s="254"/>
      <c r="H401" s="254"/>
      <c r="I401" s="254"/>
      <c r="J401" s="254"/>
      <c r="K401" s="254"/>
      <c r="L401" s="254"/>
      <c r="M401" s="254"/>
      <c r="N401" s="225"/>
      <c r="O401" s="255"/>
      <c r="P401" s="225"/>
      <c r="Q401" s="225"/>
      <c r="R401" s="225"/>
      <c r="S401" s="225"/>
      <c r="T401" s="226"/>
      <c r="U401" t="s">
        <v>461</v>
      </c>
    </row>
    <row r="402">
      <c r="A402" s="217"/>
      <c r="B402" s="341" t="s">
        <v>537</v>
      </c>
      <c r="C402" s="341" t="s">
        <v>538</v>
      </c>
      <c r="D402" s="283"/>
      <c r="E402" s="334">
        <f t="shared" si="259"/>
        <v>40</v>
      </c>
      <c r="F402" s="254"/>
      <c r="G402" s="254"/>
      <c r="H402" s="254"/>
      <c r="I402" s="254"/>
      <c r="J402" s="254"/>
      <c r="K402" s="254"/>
      <c r="L402" s="254"/>
      <c r="M402" s="254"/>
      <c r="N402" s="225"/>
      <c r="O402" s="255"/>
      <c r="P402" s="225"/>
      <c r="Q402" s="225"/>
      <c r="R402" s="225"/>
      <c r="S402" s="225"/>
      <c r="T402" s="226"/>
      <c r="U402" t="s">
        <v>461</v>
      </c>
    </row>
    <row r="403">
      <c r="A403" s="217"/>
      <c r="B403" s="341" t="s">
        <v>538</v>
      </c>
      <c r="C403" s="341" t="s">
        <v>539</v>
      </c>
      <c r="D403" s="283"/>
      <c r="E403" s="334">
        <f t="shared" si="259"/>
        <v>40</v>
      </c>
      <c r="F403" s="254"/>
      <c r="G403" s="254"/>
      <c r="H403" s="254"/>
      <c r="I403" s="254"/>
      <c r="J403" s="254"/>
      <c r="K403" s="254"/>
      <c r="L403" s="254"/>
      <c r="M403" s="254"/>
      <c r="N403" s="225"/>
      <c r="O403" s="255"/>
      <c r="P403" s="225"/>
      <c r="Q403" s="225"/>
      <c r="R403" s="225"/>
      <c r="S403" s="225"/>
      <c r="T403" s="226"/>
      <c r="U403" t="s">
        <v>461</v>
      </c>
    </row>
    <row r="404">
      <c r="A404" s="217"/>
      <c r="B404" s="341" t="s">
        <v>539</v>
      </c>
      <c r="C404" s="341" t="s">
        <v>540</v>
      </c>
      <c r="D404" s="283"/>
      <c r="E404" s="334">
        <f t="shared" si="259"/>
        <v>40</v>
      </c>
      <c r="F404" s="254"/>
      <c r="G404" s="254"/>
      <c r="H404" s="254"/>
      <c r="I404" s="254"/>
      <c r="J404" s="254"/>
      <c r="K404" s="254"/>
      <c r="L404" s="254"/>
      <c r="M404" s="254"/>
      <c r="N404" s="225"/>
      <c r="O404" s="255"/>
      <c r="P404" s="225"/>
      <c r="Q404" s="225"/>
      <c r="R404" s="225"/>
      <c r="S404" s="225"/>
      <c r="T404" s="226"/>
      <c r="U404" t="s">
        <v>461</v>
      </c>
    </row>
    <row r="405">
      <c r="A405" s="217"/>
      <c r="B405" s="355" t="s">
        <v>485</v>
      </c>
      <c r="C405" s="356"/>
      <c r="D405" s="283"/>
      <c r="E405" s="334">
        <f>SUM(E398:E404)</f>
        <v>256</v>
      </c>
      <c r="F405" s="254"/>
      <c r="G405" s="254"/>
      <c r="H405" s="254"/>
      <c r="I405" s="254"/>
      <c r="J405" s="254"/>
      <c r="K405" s="254"/>
      <c r="L405" s="254"/>
      <c r="M405" s="254"/>
      <c r="N405" s="225"/>
      <c r="O405" s="255"/>
      <c r="P405" s="225"/>
      <c r="Q405" s="225"/>
      <c r="R405" s="225"/>
      <c r="S405" s="225"/>
      <c r="T405" s="226"/>
      <c r="U405" t="s">
        <v>461</v>
      </c>
    </row>
    <row r="406" ht="15" customHeight="1">
      <c r="A406" s="243"/>
      <c r="B406" s="244"/>
      <c r="C406" s="244"/>
      <c r="D406" s="244"/>
      <c r="E406" s="244"/>
      <c r="F406" s="244"/>
      <c r="G406" s="244"/>
      <c r="H406" s="244"/>
      <c r="I406" s="244"/>
      <c r="J406" s="244"/>
      <c r="K406" s="244"/>
      <c r="L406" s="244"/>
      <c r="M406" s="244"/>
      <c r="N406" s="245"/>
      <c r="O406" s="246"/>
      <c r="P406" s="245"/>
      <c r="Q406" s="245"/>
      <c r="R406" s="245"/>
      <c r="S406" s="245"/>
      <c r="T406" s="247"/>
      <c r="U406" t="s">
        <v>461</v>
      </c>
    </row>
    <row r="407" hidden="1">
      <c r="A407" s="248" t="s">
        <v>403</v>
      </c>
      <c r="B407" s="249" t="s">
        <v>404</v>
      </c>
      <c r="C407" s="249"/>
      <c r="D407" s="249"/>
      <c r="E407" s="249"/>
      <c r="F407" s="249"/>
      <c r="G407" s="249"/>
      <c r="H407" s="249"/>
      <c r="I407" s="249"/>
      <c r="J407" s="249"/>
      <c r="K407" s="249"/>
      <c r="L407" s="249"/>
      <c r="M407" s="250"/>
      <c r="N407" s="251" t="s">
        <v>44</v>
      </c>
      <c r="O407" s="252"/>
      <c r="P407" s="251">
        <f>VLOOKUP($A407,'BM - 001'!$A$8:$O$1500,5,FALSE)</f>
        <v>0</v>
      </c>
      <c r="Q407" s="251">
        <f>VLOOKUP($A407,'BM - 001'!$A$8:$O$150,7,FALSE)</f>
        <v>0</v>
      </c>
      <c r="R407" s="251">
        <f>VLOOKUP($A407,'BM - 001'!$A$8:$O$150,4,FALSE)-P407</f>
        <v>557</v>
      </c>
      <c r="S407" s="251">
        <f t="shared" si="250"/>
        <v>0</v>
      </c>
      <c r="T407" s="253">
        <f t="shared" si="251"/>
        <v>0</v>
      </c>
    </row>
    <row r="408" hidden="1">
      <c r="A408" s="212"/>
      <c r="B408" s="213"/>
      <c r="C408" s="213"/>
      <c r="D408" s="213"/>
      <c r="E408" s="213"/>
      <c r="F408" s="213"/>
      <c r="G408" s="213"/>
      <c r="H408" s="213"/>
      <c r="I408" s="213"/>
      <c r="J408" s="213"/>
      <c r="K408" s="213"/>
      <c r="L408" s="213"/>
      <c r="M408" s="213"/>
      <c r="N408" s="214"/>
      <c r="O408" s="215"/>
      <c r="P408" s="214"/>
      <c r="Q408" s="214"/>
      <c r="R408" s="214"/>
      <c r="S408" s="214"/>
      <c r="T408" s="288"/>
    </row>
    <row r="409" hidden="1">
      <c r="A409" s="217"/>
      <c r="B409" s="281" t="s">
        <v>507</v>
      </c>
      <c r="C409" s="281" t="s">
        <v>508</v>
      </c>
      <c r="D409" s="281" t="s">
        <v>487</v>
      </c>
      <c r="E409" s="281"/>
      <c r="F409" s="254"/>
      <c r="G409" s="254"/>
      <c r="H409" s="254"/>
      <c r="I409" s="254"/>
      <c r="J409" s="254"/>
      <c r="K409" s="254"/>
      <c r="L409" s="254"/>
      <c r="M409" s="254"/>
      <c r="N409" s="225"/>
      <c r="O409" s="255"/>
      <c r="P409" s="225"/>
      <c r="Q409" s="225"/>
      <c r="R409" s="225"/>
      <c r="S409" s="225"/>
      <c r="T409" s="291"/>
    </row>
    <row r="410" hidden="1">
      <c r="A410" s="217"/>
      <c r="B410" s="282" t="str">
        <f>B239</f>
        <v>CP-09</v>
      </c>
      <c r="C410" s="282" t="str">
        <f>C239</f>
        <v>CP-10</v>
      </c>
      <c r="D410" s="283"/>
      <c r="E410" s="334">
        <f t="shared" ref="E410:E412" si="260">D224</f>
        <v>40</v>
      </c>
      <c r="F410" s="254"/>
      <c r="G410" s="254"/>
      <c r="H410" s="254"/>
      <c r="I410" s="254"/>
      <c r="J410" s="254"/>
      <c r="K410" s="254"/>
      <c r="L410" s="254"/>
      <c r="M410" s="254"/>
      <c r="N410" s="225"/>
      <c r="O410" s="255"/>
      <c r="P410" s="225"/>
      <c r="Q410" s="225"/>
      <c r="R410" s="225"/>
      <c r="S410" s="225"/>
      <c r="T410" s="291"/>
    </row>
    <row r="411" hidden="1">
      <c r="A411" s="217"/>
      <c r="B411" s="282" t="str">
        <f>B240</f>
        <v>CP-10</v>
      </c>
      <c r="C411" s="282" t="str">
        <f>C240</f>
        <v>CP-11</v>
      </c>
      <c r="D411" s="283"/>
      <c r="E411" s="334">
        <f t="shared" si="260"/>
        <v>50</v>
      </c>
      <c r="F411" s="254"/>
      <c r="G411" s="254"/>
      <c r="H411" s="254"/>
      <c r="I411" s="254"/>
      <c r="J411" s="254"/>
      <c r="K411" s="254"/>
      <c r="L411" s="254"/>
      <c r="M411" s="254"/>
      <c r="N411" s="225"/>
      <c r="O411" s="255"/>
      <c r="P411" s="225"/>
      <c r="Q411" s="225"/>
      <c r="R411" s="225"/>
      <c r="S411" s="225"/>
      <c r="T411" s="291"/>
    </row>
    <row r="412" hidden="1">
      <c r="A412" s="217"/>
      <c r="B412" s="282" t="str">
        <f>B241</f>
        <v>CP-11</v>
      </c>
      <c r="C412" s="282" t="str">
        <f>C241</f>
        <v>CP-12</v>
      </c>
      <c r="D412" s="283"/>
      <c r="E412" s="334">
        <f t="shared" si="260"/>
        <v>55</v>
      </c>
      <c r="F412" s="254"/>
      <c r="G412" s="254"/>
      <c r="H412" s="254"/>
      <c r="I412" s="254"/>
      <c r="J412" s="254"/>
      <c r="K412" s="254"/>
      <c r="L412" s="254"/>
      <c r="M412" s="254"/>
      <c r="N412" s="225"/>
      <c r="O412" s="255"/>
      <c r="P412" s="225"/>
      <c r="Q412" s="225"/>
      <c r="R412" s="225"/>
      <c r="S412" s="225"/>
      <c r="T412" s="291"/>
    </row>
    <row r="413" hidden="1">
      <c r="A413" s="217"/>
      <c r="B413" s="355" t="s">
        <v>485</v>
      </c>
      <c r="C413" s="356"/>
      <c r="D413" s="283"/>
      <c r="E413" s="334">
        <f>SUM(E411:E412)</f>
        <v>105</v>
      </c>
      <c r="F413" s="254"/>
      <c r="G413" s="254"/>
      <c r="H413" s="254"/>
      <c r="I413" s="254"/>
      <c r="J413" s="254"/>
      <c r="K413" s="254"/>
      <c r="L413" s="254"/>
      <c r="M413" s="254"/>
      <c r="N413" s="225"/>
      <c r="O413" s="255"/>
      <c r="P413" s="225"/>
      <c r="Q413" s="225"/>
      <c r="R413" s="225"/>
      <c r="S413" s="225"/>
      <c r="T413" s="291"/>
    </row>
    <row r="414" hidden="1">
      <c r="A414" s="243"/>
      <c r="B414" s="244"/>
      <c r="C414" s="244"/>
      <c r="D414" s="244"/>
      <c r="E414" s="244"/>
      <c r="F414" s="244"/>
      <c r="G414" s="244"/>
      <c r="H414" s="244"/>
      <c r="I414" s="244"/>
      <c r="J414" s="244"/>
      <c r="K414" s="244"/>
      <c r="L414" s="244"/>
      <c r="M414" s="244"/>
      <c r="N414" s="245"/>
      <c r="O414" s="246"/>
      <c r="P414" s="245"/>
      <c r="Q414" s="245"/>
      <c r="R414" s="245"/>
      <c r="S414" s="245"/>
      <c r="T414" s="329"/>
    </row>
    <row r="415">
      <c r="A415" s="248" t="s">
        <v>405</v>
      </c>
      <c r="B415" s="249" t="s">
        <v>406</v>
      </c>
      <c r="C415" s="249"/>
      <c r="D415" s="249"/>
      <c r="E415" s="249"/>
      <c r="F415" s="249"/>
      <c r="G415" s="249"/>
      <c r="H415" s="249"/>
      <c r="I415" s="249"/>
      <c r="J415" s="249"/>
      <c r="K415" s="249"/>
      <c r="L415" s="249"/>
      <c r="M415" s="250"/>
      <c r="N415" s="251" t="s">
        <v>85</v>
      </c>
      <c r="O415" s="252">
        <f>I425</f>
        <v>39.167999999999999</v>
      </c>
      <c r="P415" s="251">
        <f>VLOOKUP($A415,'BM - 001'!$A$8:$O$1500,5,FALSE)</f>
        <v>0</v>
      </c>
      <c r="Q415" s="251">
        <f>VLOOKUP($A415,'BM - 001'!$A$8:$O$150,7,FALSE)</f>
        <v>39.170000000000002</v>
      </c>
      <c r="R415" s="251">
        <f>VLOOKUP($A415,'BM - 001'!$A$8:$O$150,4,FALSE)-P415</f>
        <v>51.409999999999997</v>
      </c>
      <c r="S415" s="251">
        <f t="shared" ref="S411:S474" si="261">IF(O415&gt;R415,O415-R415,0)</f>
        <v>0</v>
      </c>
      <c r="T415" s="253">
        <f t="shared" ref="T411:T474" si="262">ROUND(IF(O415&lt;R415,O415,R415),2)</f>
        <v>39.170000000000002</v>
      </c>
      <c r="U415" t="s">
        <v>461</v>
      </c>
    </row>
    <row r="416">
      <c r="A416" s="212"/>
      <c r="B416" s="213"/>
      <c r="C416" s="213"/>
      <c r="D416" s="213"/>
      <c r="E416" s="213"/>
      <c r="F416" s="213"/>
      <c r="G416" s="213"/>
      <c r="H416" s="213"/>
      <c r="I416" s="213"/>
      <c r="J416" s="213"/>
      <c r="K416" s="213"/>
      <c r="L416" s="213"/>
      <c r="M416" s="213"/>
      <c r="N416" s="214"/>
      <c r="O416" s="215"/>
      <c r="P416" s="214"/>
      <c r="Q416" s="214"/>
      <c r="R416" s="214"/>
      <c r="S416" s="214"/>
      <c r="T416" s="216"/>
      <c r="U416" t="s">
        <v>461</v>
      </c>
    </row>
    <row r="417">
      <c r="A417" s="217"/>
      <c r="B417" s="281" t="s">
        <v>507</v>
      </c>
      <c r="C417" s="281" t="s">
        <v>508</v>
      </c>
      <c r="D417" s="281" t="s">
        <v>487</v>
      </c>
      <c r="E417" s="281"/>
      <c r="F417" s="281" t="s">
        <v>551</v>
      </c>
      <c r="G417" s="281"/>
      <c r="H417" s="281" t="s">
        <v>546</v>
      </c>
      <c r="I417" s="281"/>
      <c r="J417" s="254"/>
      <c r="K417" s="254"/>
      <c r="L417" s="254"/>
      <c r="M417" s="254"/>
      <c r="N417" s="225"/>
      <c r="O417" s="255"/>
      <c r="P417" s="225"/>
      <c r="Q417" s="225"/>
      <c r="R417" s="225"/>
      <c r="S417" s="225"/>
      <c r="T417" s="226"/>
      <c r="U417" t="s">
        <v>461</v>
      </c>
    </row>
    <row r="418">
      <c r="A418" s="217"/>
      <c r="B418" s="341" t="s">
        <v>532</v>
      </c>
      <c r="C418" s="341" t="s">
        <v>533</v>
      </c>
      <c r="D418" s="283"/>
      <c r="E418" s="334">
        <f t="shared" ref="E418:E432" si="263">E398</f>
        <v>40</v>
      </c>
      <c r="F418" s="283"/>
      <c r="G418" s="334">
        <v>0.153</v>
      </c>
      <c r="H418" s="283"/>
      <c r="I418" s="334">
        <f t="shared" ref="I418:I424" si="264">E418*G418</f>
        <v>6.1200000000000001</v>
      </c>
      <c r="J418" s="254"/>
      <c r="K418" s="254"/>
      <c r="L418" s="254"/>
      <c r="M418" s="254"/>
      <c r="N418" s="225"/>
      <c r="O418" s="255"/>
      <c r="P418" s="225"/>
      <c r="Q418" s="225"/>
      <c r="R418" s="225"/>
      <c r="S418" s="225"/>
      <c r="T418" s="226"/>
      <c r="U418" t="s">
        <v>461</v>
      </c>
    </row>
    <row r="419">
      <c r="A419" s="217"/>
      <c r="B419" s="341" t="s">
        <v>533</v>
      </c>
      <c r="C419" s="341" t="s">
        <v>534</v>
      </c>
      <c r="D419" s="283"/>
      <c r="E419" s="334">
        <f t="shared" si="263"/>
        <v>40</v>
      </c>
      <c r="F419" s="283"/>
      <c r="G419" s="334">
        <v>0.153</v>
      </c>
      <c r="H419" s="283"/>
      <c r="I419" s="334">
        <f t="shared" si="264"/>
        <v>6.1200000000000001</v>
      </c>
      <c r="J419" s="254"/>
      <c r="K419" s="254"/>
      <c r="L419" s="254"/>
      <c r="M419" s="254"/>
      <c r="N419" s="225"/>
      <c r="O419" s="255"/>
      <c r="P419" s="225"/>
      <c r="Q419" s="225"/>
      <c r="R419" s="225"/>
      <c r="S419" s="225"/>
      <c r="T419" s="226"/>
      <c r="U419" t="s">
        <v>461</v>
      </c>
    </row>
    <row r="420">
      <c r="A420" s="217"/>
      <c r="B420" s="341" t="s">
        <v>534</v>
      </c>
      <c r="C420" s="341" t="s">
        <v>535</v>
      </c>
      <c r="D420" s="283"/>
      <c r="E420" s="334">
        <f t="shared" si="263"/>
        <v>26</v>
      </c>
      <c r="F420" s="283"/>
      <c r="G420" s="334">
        <v>0.153</v>
      </c>
      <c r="H420" s="283"/>
      <c r="I420" s="334">
        <f t="shared" si="264"/>
        <v>3.9779999999999998</v>
      </c>
      <c r="J420" s="254"/>
      <c r="K420" s="254"/>
      <c r="L420" s="254"/>
      <c r="M420" s="254"/>
      <c r="N420" s="225"/>
      <c r="O420" s="255"/>
      <c r="P420" s="225"/>
      <c r="Q420" s="225"/>
      <c r="R420" s="225"/>
      <c r="S420" s="225"/>
      <c r="T420" s="226"/>
      <c r="U420" t="s">
        <v>461</v>
      </c>
    </row>
    <row r="421">
      <c r="A421" s="217"/>
      <c r="B421" s="341" t="s">
        <v>536</v>
      </c>
      <c r="C421" s="341" t="s">
        <v>537</v>
      </c>
      <c r="D421" s="283"/>
      <c r="E421" s="334">
        <f t="shared" si="263"/>
        <v>30</v>
      </c>
      <c r="F421" s="283"/>
      <c r="G421" s="334">
        <v>0.153</v>
      </c>
      <c r="H421" s="283"/>
      <c r="I421" s="334">
        <f t="shared" si="264"/>
        <v>4.5899999999999999</v>
      </c>
      <c r="J421" s="254"/>
      <c r="K421" s="254"/>
      <c r="L421" s="254"/>
      <c r="M421" s="254"/>
      <c r="N421" s="225"/>
      <c r="O421" s="255"/>
      <c r="P421" s="225"/>
      <c r="Q421" s="225"/>
      <c r="R421" s="225"/>
      <c r="S421" s="225"/>
      <c r="T421" s="226"/>
      <c r="U421" t="s">
        <v>461</v>
      </c>
    </row>
    <row r="422">
      <c r="A422" s="217"/>
      <c r="B422" s="341" t="s">
        <v>537</v>
      </c>
      <c r="C422" s="341" t="s">
        <v>538</v>
      </c>
      <c r="D422" s="283"/>
      <c r="E422" s="334">
        <f t="shared" si="263"/>
        <v>40</v>
      </c>
      <c r="F422" s="283"/>
      <c r="G422" s="334">
        <v>0.153</v>
      </c>
      <c r="H422" s="283"/>
      <c r="I422" s="334">
        <f t="shared" si="264"/>
        <v>6.1200000000000001</v>
      </c>
      <c r="J422" s="254"/>
      <c r="K422" s="254"/>
      <c r="L422" s="254"/>
      <c r="M422" s="254"/>
      <c r="N422" s="225"/>
      <c r="O422" s="255"/>
      <c r="P422" s="225"/>
      <c r="Q422" s="225"/>
      <c r="R422" s="225"/>
      <c r="S422" s="225"/>
      <c r="T422" s="226"/>
      <c r="U422" t="s">
        <v>461</v>
      </c>
    </row>
    <row r="423">
      <c r="A423" s="217"/>
      <c r="B423" s="341" t="s">
        <v>538</v>
      </c>
      <c r="C423" s="341" t="s">
        <v>539</v>
      </c>
      <c r="D423" s="283"/>
      <c r="E423" s="334">
        <f t="shared" si="263"/>
        <v>40</v>
      </c>
      <c r="F423" s="283"/>
      <c r="G423" s="334">
        <v>0.153</v>
      </c>
      <c r="H423" s="283"/>
      <c r="I423" s="334">
        <f t="shared" si="264"/>
        <v>6.1200000000000001</v>
      </c>
      <c r="J423" s="254"/>
      <c r="K423" s="254"/>
      <c r="L423" s="254"/>
      <c r="M423" s="254"/>
      <c r="N423" s="225"/>
      <c r="O423" s="255"/>
      <c r="P423" s="225"/>
      <c r="Q423" s="225"/>
      <c r="R423" s="225"/>
      <c r="S423" s="225"/>
      <c r="T423" s="226"/>
      <c r="U423" t="s">
        <v>461</v>
      </c>
    </row>
    <row r="424">
      <c r="A424" s="217"/>
      <c r="B424" s="341" t="s">
        <v>539</v>
      </c>
      <c r="C424" s="341" t="s">
        <v>540</v>
      </c>
      <c r="D424" s="283"/>
      <c r="E424" s="334">
        <f t="shared" si="263"/>
        <v>40</v>
      </c>
      <c r="F424" s="283"/>
      <c r="G424" s="334">
        <v>0.153</v>
      </c>
      <c r="H424" s="283"/>
      <c r="I424" s="334">
        <f t="shared" si="264"/>
        <v>6.1200000000000001</v>
      </c>
      <c r="J424" s="254"/>
      <c r="K424" s="254"/>
      <c r="L424" s="254"/>
      <c r="M424" s="254"/>
      <c r="N424" s="225"/>
      <c r="O424" s="255"/>
      <c r="P424" s="225"/>
      <c r="Q424" s="225"/>
      <c r="R424" s="225"/>
      <c r="S424" s="225"/>
      <c r="T424" s="226"/>
      <c r="U424" t="s">
        <v>461</v>
      </c>
    </row>
    <row r="425">
      <c r="A425" s="217"/>
      <c r="B425" s="355" t="s">
        <v>485</v>
      </c>
      <c r="C425" s="357"/>
      <c r="D425" s="357"/>
      <c r="E425" s="357"/>
      <c r="F425" s="357"/>
      <c r="G425" s="356"/>
      <c r="H425" s="283"/>
      <c r="I425" s="334">
        <f>SUM(I418:I424)</f>
        <v>39.167999999999999</v>
      </c>
      <c r="J425" s="254"/>
      <c r="K425" s="254"/>
      <c r="L425" s="254"/>
      <c r="M425" s="254"/>
      <c r="N425" s="225"/>
      <c r="O425" s="255"/>
      <c r="P425" s="225"/>
      <c r="Q425" s="225"/>
      <c r="R425" s="225"/>
      <c r="S425" s="225"/>
      <c r="T425" s="226"/>
      <c r="U425" t="s">
        <v>461</v>
      </c>
    </row>
    <row r="426">
      <c r="A426" s="243"/>
      <c r="B426" s="244"/>
      <c r="C426" s="244"/>
      <c r="D426" s="244"/>
      <c r="E426" s="244"/>
      <c r="F426" s="244"/>
      <c r="G426" s="244"/>
      <c r="H426" s="244"/>
      <c r="I426" s="244"/>
      <c r="J426" s="244"/>
      <c r="K426" s="244"/>
      <c r="L426" s="244"/>
      <c r="M426" s="244"/>
      <c r="N426" s="245"/>
      <c r="O426" s="246"/>
      <c r="P426" s="245"/>
      <c r="Q426" s="245"/>
      <c r="R426" s="245"/>
      <c r="S426" s="245"/>
      <c r="T426" s="247"/>
      <c r="U426" t="s">
        <v>461</v>
      </c>
    </row>
    <row r="427" hidden="1">
      <c r="A427" s="248" t="s">
        <v>407</v>
      </c>
      <c r="B427" s="249" t="s">
        <v>408</v>
      </c>
      <c r="C427" s="249"/>
      <c r="D427" s="249"/>
      <c r="E427" s="249"/>
      <c r="F427" s="249"/>
      <c r="G427" s="249"/>
      <c r="H427" s="249"/>
      <c r="I427" s="249"/>
      <c r="J427" s="249"/>
      <c r="K427" s="249"/>
      <c r="L427" s="249"/>
      <c r="M427" s="250"/>
      <c r="N427" s="251" t="s">
        <v>85</v>
      </c>
      <c r="O427" s="252"/>
      <c r="P427" s="251">
        <f>VLOOKUP($A427,'BM - 001'!$A$8:$O$1500,5,FALSE)</f>
        <v>0</v>
      </c>
      <c r="Q427" s="251">
        <f>VLOOKUP($A427,'BM - 001'!$A$8:$O$150,7,FALSE)</f>
        <v>0</v>
      </c>
      <c r="R427" s="251">
        <f>VLOOKUP($A427,'BM - 001'!$A$8:$O$150,4,FALSE)-P427</f>
        <v>182.69999999999999</v>
      </c>
      <c r="S427" s="251">
        <f t="shared" si="261"/>
        <v>0</v>
      </c>
      <c r="T427" s="253">
        <f t="shared" si="262"/>
        <v>0</v>
      </c>
    </row>
    <row r="428" hidden="1">
      <c r="A428" s="212"/>
      <c r="B428" s="213"/>
      <c r="C428" s="213"/>
      <c r="D428" s="213"/>
      <c r="E428" s="213"/>
      <c r="F428" s="213"/>
      <c r="G428" s="213"/>
      <c r="H428" s="213"/>
      <c r="I428" s="213"/>
      <c r="J428" s="213"/>
      <c r="K428" s="213"/>
      <c r="L428" s="213"/>
      <c r="M428" s="213"/>
      <c r="N428" s="214"/>
      <c r="O428" s="215"/>
      <c r="P428" s="214"/>
      <c r="Q428" s="214"/>
      <c r="R428" s="214"/>
      <c r="S428" s="214"/>
      <c r="T428" s="288"/>
    </row>
    <row r="429" hidden="1">
      <c r="A429" s="217"/>
      <c r="B429" s="281" t="s">
        <v>507</v>
      </c>
      <c r="C429" s="281" t="s">
        <v>508</v>
      </c>
      <c r="D429" s="281" t="s">
        <v>487</v>
      </c>
      <c r="E429" s="281"/>
      <c r="F429" s="281" t="s">
        <v>551</v>
      </c>
      <c r="G429" s="281"/>
      <c r="H429" s="281" t="s">
        <v>546</v>
      </c>
      <c r="I429" s="281"/>
      <c r="J429" s="254"/>
      <c r="K429" s="254"/>
      <c r="L429" s="254"/>
      <c r="M429" s="254"/>
      <c r="N429" s="225"/>
      <c r="O429" s="255"/>
      <c r="P429" s="225"/>
      <c r="Q429" s="225"/>
      <c r="R429" s="225"/>
      <c r="S429" s="225"/>
      <c r="T429" s="291"/>
    </row>
    <row r="430" hidden="1">
      <c r="A430" s="217"/>
      <c r="B430" s="282" t="str">
        <f>B410</f>
        <v>CP-09</v>
      </c>
      <c r="C430" s="282" t="str">
        <f t="shared" ref="C430:C431" si="265">C410</f>
        <v>CP-10</v>
      </c>
      <c r="D430" s="283"/>
      <c r="E430" s="334">
        <f t="shared" si="263"/>
        <v>40</v>
      </c>
      <c r="F430" s="283"/>
      <c r="G430" s="334">
        <v>0.33000000000000002</v>
      </c>
      <c r="H430" s="283"/>
      <c r="I430" s="334">
        <f t="shared" ref="I430:I432" si="266">E430*G430</f>
        <v>13.200000000000001</v>
      </c>
      <c r="J430" s="254"/>
      <c r="K430" s="254"/>
      <c r="L430" s="254"/>
      <c r="M430" s="254"/>
      <c r="N430" s="225"/>
      <c r="O430" s="255"/>
      <c r="P430" s="225"/>
      <c r="Q430" s="225"/>
      <c r="R430" s="225"/>
      <c r="S430" s="225"/>
      <c r="T430" s="291"/>
    </row>
    <row r="431" hidden="1">
      <c r="A431" s="217"/>
      <c r="B431" s="282" t="str">
        <f>B411</f>
        <v>CP-10</v>
      </c>
      <c r="C431" s="282" t="str">
        <f t="shared" si="265"/>
        <v>CP-11</v>
      </c>
      <c r="D431" s="283"/>
      <c r="E431" s="334">
        <f t="shared" si="263"/>
        <v>50</v>
      </c>
      <c r="F431" s="283"/>
      <c r="G431" s="334">
        <v>0.33000000000000002</v>
      </c>
      <c r="H431" s="283"/>
      <c r="I431" s="334">
        <f t="shared" si="266"/>
        <v>16.5</v>
      </c>
      <c r="J431" s="254"/>
      <c r="K431" s="254"/>
      <c r="L431" s="254"/>
      <c r="M431" s="254"/>
      <c r="N431" s="225"/>
      <c r="O431" s="255"/>
      <c r="P431" s="225"/>
      <c r="Q431" s="225"/>
      <c r="R431" s="225"/>
      <c r="S431" s="225"/>
      <c r="T431" s="291"/>
    </row>
    <row r="432" hidden="1">
      <c r="A432" s="217"/>
      <c r="B432" s="282" t="str">
        <f>B412</f>
        <v>CP-11</v>
      </c>
      <c r="C432" s="282" t="str">
        <f>C412</f>
        <v>CP-12</v>
      </c>
      <c r="D432" s="283"/>
      <c r="E432" s="334">
        <f t="shared" si="263"/>
        <v>55</v>
      </c>
      <c r="F432" s="283"/>
      <c r="G432" s="334">
        <v>0.33000000000000002</v>
      </c>
      <c r="H432" s="283"/>
      <c r="I432" s="334">
        <f t="shared" si="266"/>
        <v>18.150000000000002</v>
      </c>
      <c r="J432" s="254"/>
      <c r="K432" s="254"/>
      <c r="L432" s="254"/>
      <c r="M432" s="254"/>
      <c r="N432" s="225"/>
      <c r="O432" s="255"/>
      <c r="P432" s="225"/>
      <c r="Q432" s="225"/>
      <c r="R432" s="225"/>
      <c r="S432" s="225"/>
      <c r="T432" s="291"/>
    </row>
    <row r="433" hidden="1">
      <c r="A433" s="217"/>
      <c r="B433" s="355" t="s">
        <v>485</v>
      </c>
      <c r="C433" s="357"/>
      <c r="D433" s="357"/>
      <c r="E433" s="357"/>
      <c r="F433" s="357"/>
      <c r="G433" s="356"/>
      <c r="H433" s="283"/>
      <c r="I433" s="334">
        <f>SUM(I430:I432)</f>
        <v>47.850000000000009</v>
      </c>
      <c r="J433" s="254"/>
      <c r="K433" s="254"/>
      <c r="L433" s="254"/>
      <c r="M433" s="254"/>
      <c r="N433" s="225"/>
      <c r="O433" s="255"/>
      <c r="P433" s="225"/>
      <c r="Q433" s="225"/>
      <c r="R433" s="225"/>
      <c r="S433" s="225"/>
      <c r="T433" s="291"/>
    </row>
    <row r="434" hidden="1">
      <c r="A434" s="243"/>
      <c r="B434" s="244"/>
      <c r="C434" s="244"/>
      <c r="D434" s="244"/>
      <c r="E434" s="244"/>
      <c r="F434" s="244"/>
      <c r="G434" s="244"/>
      <c r="H434" s="244"/>
      <c r="I434" s="244"/>
      <c r="J434" s="244"/>
      <c r="K434" s="244"/>
      <c r="L434" s="244"/>
      <c r="M434" s="244"/>
      <c r="N434" s="245"/>
      <c r="O434" s="246"/>
      <c r="P434" s="245"/>
      <c r="Q434" s="245"/>
      <c r="R434" s="245"/>
      <c r="S434" s="245"/>
      <c r="T434" s="329"/>
    </row>
    <row r="435" ht="15.6" customHeight="1">
      <c r="A435" s="330" t="s">
        <v>409</v>
      </c>
      <c r="B435" s="296" t="s">
        <v>410</v>
      </c>
      <c r="C435" s="297"/>
      <c r="D435" s="297"/>
      <c r="E435" s="297"/>
      <c r="F435" s="297"/>
      <c r="G435" s="297"/>
      <c r="H435" s="297"/>
      <c r="I435" s="297"/>
      <c r="J435" s="297"/>
      <c r="K435" s="297"/>
      <c r="L435" s="297"/>
      <c r="M435" s="297"/>
      <c r="N435" s="331"/>
      <c r="O435" s="331"/>
      <c r="P435" s="331"/>
      <c r="Q435" s="331"/>
      <c r="R435" s="331"/>
      <c r="S435" s="331"/>
      <c r="T435" s="332"/>
      <c r="U435" t="s">
        <v>461</v>
      </c>
    </row>
    <row r="436" ht="15.6" customHeight="1">
      <c r="A436" s="206" t="s">
        <v>411</v>
      </c>
      <c r="B436" s="207" t="s">
        <v>412</v>
      </c>
      <c r="C436" s="207"/>
      <c r="D436" s="207"/>
      <c r="E436" s="207"/>
      <c r="F436" s="207"/>
      <c r="G436" s="207"/>
      <c r="H436" s="207"/>
      <c r="I436" s="207"/>
      <c r="J436" s="207"/>
      <c r="K436" s="207"/>
      <c r="L436" s="207"/>
      <c r="M436" s="208"/>
      <c r="N436" s="209" t="s">
        <v>155</v>
      </c>
      <c r="O436" s="210">
        <f>E445</f>
        <v>7</v>
      </c>
      <c r="P436" s="209">
        <f>VLOOKUP($A436,'BM - 001'!$A$8:$O$1500,5,FALSE)</f>
        <v>0</v>
      </c>
      <c r="Q436" s="209">
        <f>VLOOKUP($A436,'BM - 001'!$A$8:$O$150,7,FALSE)</f>
        <v>7</v>
      </c>
      <c r="R436" s="209">
        <f>VLOOKUP($A436,'BM - 001'!$A$8:$O$150,4,FALSE)-P436</f>
        <v>9</v>
      </c>
      <c r="S436" s="209">
        <f t="shared" si="261"/>
        <v>0</v>
      </c>
      <c r="T436" s="211">
        <f t="shared" si="262"/>
        <v>7</v>
      </c>
      <c r="U436" t="s">
        <v>461</v>
      </c>
    </row>
    <row r="437" ht="15.6" customHeight="1">
      <c r="A437" s="212"/>
      <c r="B437" s="213"/>
      <c r="C437" s="213"/>
      <c r="D437" s="213"/>
      <c r="E437" s="213"/>
      <c r="F437" s="213"/>
      <c r="G437" s="213"/>
      <c r="H437" s="213"/>
      <c r="I437" s="213"/>
      <c r="J437" s="213"/>
      <c r="K437" s="213"/>
      <c r="L437" s="213"/>
      <c r="M437" s="213"/>
      <c r="N437" s="214"/>
      <c r="O437" s="215"/>
      <c r="P437" s="214"/>
      <c r="Q437" s="214"/>
      <c r="R437" s="214"/>
      <c r="S437" s="214"/>
      <c r="T437" s="216"/>
      <c r="U437" t="s">
        <v>461</v>
      </c>
    </row>
    <row r="438" ht="15.6" customHeight="1">
      <c r="A438" s="217"/>
      <c r="B438" s="281" t="s">
        <v>507</v>
      </c>
      <c r="C438" s="281" t="s">
        <v>508</v>
      </c>
      <c r="D438" s="281" t="s">
        <v>501</v>
      </c>
      <c r="E438" s="281"/>
      <c r="F438" s="254"/>
      <c r="G438" s="254"/>
      <c r="H438" s="254"/>
      <c r="I438" s="254"/>
      <c r="J438" s="254"/>
      <c r="K438" s="254"/>
      <c r="L438" s="254"/>
      <c r="M438" s="254"/>
      <c r="N438" s="225"/>
      <c r="O438" s="255"/>
      <c r="P438" s="225"/>
      <c r="Q438" s="225"/>
      <c r="R438" s="225"/>
      <c r="S438" s="225"/>
      <c r="T438" s="226"/>
      <c r="U438" t="s">
        <v>461</v>
      </c>
    </row>
    <row r="439" ht="15.6" customHeight="1">
      <c r="A439" s="217"/>
      <c r="B439" s="282" t="str">
        <f>B418</f>
        <v>CP-14</v>
      </c>
      <c r="C439" s="282" t="str">
        <f>C418</f>
        <v>CP-15</v>
      </c>
      <c r="D439" s="283"/>
      <c r="E439" s="334">
        <f t="shared" ref="E439:E444" si="267">1</f>
        <v>1</v>
      </c>
      <c r="F439" s="254"/>
      <c r="G439" s="254"/>
      <c r="H439" s="254"/>
      <c r="I439" s="254"/>
      <c r="J439" s="254"/>
      <c r="K439" s="254"/>
      <c r="L439" s="254"/>
      <c r="M439" s="254"/>
      <c r="N439" s="225"/>
      <c r="O439" s="255"/>
      <c r="P439" s="225"/>
      <c r="Q439" s="225"/>
      <c r="R439" s="225"/>
      <c r="S439" s="225"/>
      <c r="T439" s="226"/>
      <c r="U439" t="s">
        <v>461</v>
      </c>
    </row>
    <row r="440" ht="15.6" customHeight="1">
      <c r="A440" s="217"/>
      <c r="B440" s="282" t="str">
        <f>B419</f>
        <v>CP-15</v>
      </c>
      <c r="C440" s="282" t="str">
        <f>C419</f>
        <v>CP-16</v>
      </c>
      <c r="D440" s="283"/>
      <c r="E440" s="334">
        <f t="shared" si="267"/>
        <v>1</v>
      </c>
      <c r="F440" s="254"/>
      <c r="G440" s="254"/>
      <c r="H440" s="254"/>
      <c r="I440" s="254"/>
      <c r="J440" s="254"/>
      <c r="K440" s="254"/>
      <c r="L440" s="254"/>
      <c r="M440" s="254"/>
      <c r="N440" s="225"/>
      <c r="O440" s="255"/>
      <c r="P440" s="225"/>
      <c r="Q440" s="225"/>
      <c r="R440" s="225"/>
      <c r="S440" s="225"/>
      <c r="T440" s="226"/>
      <c r="U440" t="s">
        <v>461</v>
      </c>
    </row>
    <row r="441" ht="15.6" customHeight="1">
      <c r="A441" s="217"/>
      <c r="B441" s="282" t="str">
        <f>B420</f>
        <v>CP-16</v>
      </c>
      <c r="C441" s="282" t="str">
        <f>C420</f>
        <v>CP-01</v>
      </c>
      <c r="D441" s="283"/>
      <c r="E441" s="334">
        <v>2</v>
      </c>
      <c r="F441" s="254"/>
      <c r="G441" s="254"/>
      <c r="H441" s="254"/>
      <c r="I441" s="254"/>
      <c r="J441" s="254"/>
      <c r="K441" s="254"/>
      <c r="L441" s="254"/>
      <c r="M441" s="254"/>
      <c r="N441" s="225"/>
      <c r="O441" s="255"/>
      <c r="P441" s="225"/>
      <c r="Q441" s="225"/>
      <c r="R441" s="225"/>
      <c r="S441" s="225"/>
      <c r="T441" s="226"/>
      <c r="U441" t="s">
        <v>461</v>
      </c>
    </row>
    <row r="442" ht="15.6" customHeight="1">
      <c r="A442" s="217"/>
      <c r="B442" s="282" t="str">
        <f>B421</f>
        <v>CP-17</v>
      </c>
      <c r="C442" s="282" t="str">
        <f>C421</f>
        <v>CP-18</v>
      </c>
      <c r="D442" s="283"/>
      <c r="E442" s="334">
        <f t="shared" si="267"/>
        <v>1</v>
      </c>
      <c r="F442" s="254"/>
      <c r="G442" s="254"/>
      <c r="H442" s="254"/>
      <c r="I442" s="254"/>
      <c r="J442" s="254"/>
      <c r="K442" s="254"/>
      <c r="L442" s="254"/>
      <c r="M442" s="254"/>
      <c r="N442" s="225"/>
      <c r="O442" s="255"/>
      <c r="P442" s="225"/>
      <c r="Q442" s="225"/>
      <c r="R442" s="225"/>
      <c r="S442" s="225"/>
      <c r="T442" s="226"/>
      <c r="U442" t="s">
        <v>461</v>
      </c>
    </row>
    <row r="443" ht="15.6" customHeight="1">
      <c r="A443" s="217"/>
      <c r="B443" s="282" t="str">
        <f>B422</f>
        <v>CP-18</v>
      </c>
      <c r="C443" s="282" t="str">
        <f>C422</f>
        <v>CP-19</v>
      </c>
      <c r="D443" s="283"/>
      <c r="E443" s="334">
        <f t="shared" si="267"/>
        <v>1</v>
      </c>
      <c r="F443" s="254"/>
      <c r="G443" s="254"/>
      <c r="H443" s="254"/>
      <c r="I443" s="254"/>
      <c r="J443" s="254"/>
      <c r="K443" s="254"/>
      <c r="L443" s="254"/>
      <c r="M443" s="254"/>
      <c r="N443" s="225"/>
      <c r="O443" s="255"/>
      <c r="P443" s="225"/>
      <c r="Q443" s="225"/>
      <c r="R443" s="225"/>
      <c r="S443" s="225"/>
      <c r="T443" s="226"/>
      <c r="U443" t="s">
        <v>461</v>
      </c>
    </row>
    <row r="444" ht="15.6" customHeight="1">
      <c r="A444" s="217"/>
      <c r="B444" s="282" t="str">
        <f>B423</f>
        <v>CP-19</v>
      </c>
      <c r="C444" s="282" t="str">
        <f>C423</f>
        <v>CP-20</v>
      </c>
      <c r="D444" s="283"/>
      <c r="E444" s="334">
        <f t="shared" si="267"/>
        <v>1</v>
      </c>
      <c r="F444" s="254"/>
      <c r="G444" s="254"/>
      <c r="H444" s="254"/>
      <c r="I444" s="254"/>
      <c r="J444" s="254"/>
      <c r="K444" s="254"/>
      <c r="L444" s="254"/>
      <c r="M444" s="254"/>
      <c r="N444" s="225"/>
      <c r="O444" s="255"/>
      <c r="P444" s="225"/>
      <c r="Q444" s="225"/>
      <c r="R444" s="225"/>
      <c r="S444" s="225"/>
      <c r="T444" s="226"/>
      <c r="U444" t="s">
        <v>461</v>
      </c>
    </row>
    <row r="445" ht="15.6" customHeight="1">
      <c r="A445" s="217"/>
      <c r="B445" s="355" t="s">
        <v>485</v>
      </c>
      <c r="C445" s="356"/>
      <c r="D445" s="283"/>
      <c r="E445" s="334">
        <f>SUM(E439:E444)</f>
        <v>7</v>
      </c>
      <c r="F445" s="254"/>
      <c r="G445" s="254"/>
      <c r="H445" s="254"/>
      <c r="I445" s="254"/>
      <c r="J445" s="254"/>
      <c r="K445" s="254"/>
      <c r="L445" s="254"/>
      <c r="M445" s="254"/>
      <c r="N445" s="225"/>
      <c r="O445" s="255"/>
      <c r="P445" s="225"/>
      <c r="Q445" s="225"/>
      <c r="R445" s="225"/>
      <c r="S445" s="225"/>
      <c r="T445" s="226"/>
      <c r="U445" t="s">
        <v>461</v>
      </c>
    </row>
    <row r="446" ht="15.6" customHeight="1">
      <c r="A446" s="243"/>
      <c r="B446" s="244"/>
      <c r="C446" s="244"/>
      <c r="D446" s="244"/>
      <c r="E446" s="244"/>
      <c r="F446" s="244"/>
      <c r="G446" s="244"/>
      <c r="H446" s="244"/>
      <c r="I446" s="244"/>
      <c r="J446" s="244"/>
      <c r="K446" s="244"/>
      <c r="L446" s="244"/>
      <c r="M446" s="244"/>
      <c r="N446" s="245"/>
      <c r="O446" s="246"/>
      <c r="P446" s="245"/>
      <c r="Q446" s="245"/>
      <c r="R446" s="245"/>
      <c r="S446" s="245"/>
      <c r="T446" s="247"/>
      <c r="U446" t="s">
        <v>461</v>
      </c>
    </row>
    <row r="447" ht="15.6" hidden="1" customHeight="1">
      <c r="A447" s="248" t="s">
        <v>413</v>
      </c>
      <c r="B447" s="249" t="s">
        <v>414</v>
      </c>
      <c r="C447" s="249"/>
      <c r="D447" s="249"/>
      <c r="E447" s="249"/>
      <c r="F447" s="249"/>
      <c r="G447" s="249"/>
      <c r="H447" s="249"/>
      <c r="I447" s="249"/>
      <c r="J447" s="249"/>
      <c r="K447" s="249"/>
      <c r="L447" s="249"/>
      <c r="M447" s="250"/>
      <c r="N447" s="251" t="s">
        <v>155</v>
      </c>
      <c r="O447" s="252"/>
      <c r="P447" s="251">
        <f>VLOOKUP($A447,'BM - 001'!$A$8:$O$1500,5,FALSE)</f>
        <v>0</v>
      </c>
      <c r="Q447" s="251">
        <f>VLOOKUP($A447,'BM - 001'!$A$8:$O$150,7,FALSE)</f>
        <v>0</v>
      </c>
      <c r="R447" s="251">
        <f>VLOOKUP($A447,'BM - 001'!$A$8:$O$150,4,FALSE)-P447</f>
        <v>13</v>
      </c>
      <c r="S447" s="251">
        <f t="shared" si="261"/>
        <v>0</v>
      </c>
      <c r="T447" s="253">
        <f t="shared" si="262"/>
        <v>0</v>
      </c>
    </row>
    <row r="448" ht="15.6" hidden="1" customHeight="1">
      <c r="A448" s="212"/>
      <c r="B448" s="213"/>
      <c r="C448" s="213"/>
      <c r="D448" s="213"/>
      <c r="E448" s="213"/>
      <c r="F448" s="213"/>
      <c r="G448" s="213"/>
      <c r="H448" s="213"/>
      <c r="I448" s="213"/>
      <c r="J448" s="213"/>
      <c r="K448" s="213"/>
      <c r="L448" s="213"/>
      <c r="M448" s="213"/>
      <c r="N448" s="214"/>
      <c r="O448" s="215"/>
      <c r="P448" s="214"/>
      <c r="Q448" s="214"/>
      <c r="R448" s="214"/>
      <c r="S448" s="214"/>
      <c r="T448" s="288"/>
    </row>
    <row r="449" ht="15.6" hidden="1" customHeight="1">
      <c r="A449" s="217"/>
      <c r="B449" s="281" t="s">
        <v>507</v>
      </c>
      <c r="C449" s="281" t="s">
        <v>508</v>
      </c>
      <c r="D449" s="281" t="s">
        <v>501</v>
      </c>
      <c r="E449" s="281"/>
      <c r="F449" s="254"/>
      <c r="G449" s="254"/>
      <c r="H449" s="254"/>
      <c r="I449" s="254"/>
      <c r="J449" s="254"/>
      <c r="K449" s="254"/>
      <c r="L449" s="254"/>
      <c r="M449" s="254"/>
      <c r="N449" s="225"/>
      <c r="O449" s="255"/>
      <c r="P449" s="225"/>
      <c r="Q449" s="225"/>
      <c r="R449" s="225"/>
      <c r="S449" s="225"/>
      <c r="T449" s="291"/>
    </row>
    <row r="450" ht="15.6" hidden="1" customHeight="1">
      <c r="A450" s="217"/>
      <c r="B450" s="282" t="str">
        <f>B430</f>
        <v>CP-09</v>
      </c>
      <c r="C450" s="282" t="str">
        <f>C430</f>
        <v>CP-10</v>
      </c>
      <c r="D450" s="283"/>
      <c r="E450" s="334">
        <f t="shared" ref="E450:E452" si="268">1</f>
        <v>1</v>
      </c>
      <c r="F450" s="254"/>
      <c r="G450" s="254"/>
      <c r="H450" s="254"/>
      <c r="I450" s="254"/>
      <c r="J450" s="254"/>
      <c r="K450" s="254"/>
      <c r="L450" s="254"/>
      <c r="M450" s="254"/>
      <c r="N450" s="225"/>
      <c r="O450" s="255"/>
      <c r="P450" s="225"/>
      <c r="Q450" s="225"/>
      <c r="R450" s="225"/>
      <c r="S450" s="225"/>
      <c r="T450" s="291"/>
    </row>
    <row r="451" ht="15.6" hidden="1" customHeight="1">
      <c r="A451" s="217"/>
      <c r="B451" s="282" t="str">
        <f>B431</f>
        <v>CP-10</v>
      </c>
      <c r="C451" s="282" t="str">
        <f>C431</f>
        <v>CP-11</v>
      </c>
      <c r="D451" s="283"/>
      <c r="E451" s="334">
        <f t="shared" si="268"/>
        <v>1</v>
      </c>
      <c r="F451" s="254"/>
      <c r="G451" s="254"/>
      <c r="H451" s="254"/>
      <c r="I451" s="254"/>
      <c r="J451" s="254"/>
      <c r="K451" s="254"/>
      <c r="L451" s="254"/>
      <c r="M451" s="254"/>
      <c r="N451" s="225"/>
      <c r="O451" s="255"/>
      <c r="P451" s="225"/>
      <c r="Q451" s="225"/>
      <c r="R451" s="225"/>
      <c r="S451" s="225"/>
      <c r="T451" s="291"/>
    </row>
    <row r="452" ht="15.6" hidden="1" customHeight="1">
      <c r="A452" s="217"/>
      <c r="B452" s="282" t="str">
        <f>B432</f>
        <v>CP-11</v>
      </c>
      <c r="C452" s="282" t="str">
        <f>C432</f>
        <v>CP-12</v>
      </c>
      <c r="D452" s="283"/>
      <c r="E452" s="334">
        <f t="shared" si="268"/>
        <v>1</v>
      </c>
      <c r="F452" s="254"/>
      <c r="G452" s="254"/>
      <c r="H452" s="254"/>
      <c r="I452" s="254"/>
      <c r="J452" s="254"/>
      <c r="K452" s="254"/>
      <c r="L452" s="254"/>
      <c r="M452" s="254"/>
      <c r="N452" s="225"/>
      <c r="O452" s="255"/>
      <c r="P452" s="225"/>
      <c r="Q452" s="225"/>
      <c r="R452" s="225"/>
      <c r="S452" s="225"/>
      <c r="T452" s="291"/>
    </row>
    <row r="453" ht="15.6" hidden="1" customHeight="1">
      <c r="A453" s="217"/>
      <c r="B453" s="355" t="s">
        <v>485</v>
      </c>
      <c r="C453" s="356"/>
      <c r="D453" s="283"/>
      <c r="E453" s="334">
        <f>SUM(E450:E452)</f>
        <v>3</v>
      </c>
      <c r="F453" s="254"/>
      <c r="G453" s="254"/>
      <c r="H453" s="254"/>
      <c r="I453" s="254"/>
      <c r="J453" s="254"/>
      <c r="K453" s="254"/>
      <c r="L453" s="254"/>
      <c r="M453" s="254"/>
      <c r="N453" s="225"/>
      <c r="O453" s="255"/>
      <c r="P453" s="225"/>
      <c r="Q453" s="225"/>
      <c r="R453" s="225"/>
      <c r="S453" s="225"/>
      <c r="T453" s="291"/>
    </row>
    <row r="454" ht="15.6" hidden="1" customHeight="1">
      <c r="A454" s="243"/>
      <c r="B454" s="244"/>
      <c r="C454" s="244"/>
      <c r="D454" s="244"/>
      <c r="E454" s="244"/>
      <c r="F454" s="244"/>
      <c r="G454" s="244"/>
      <c r="H454" s="244"/>
      <c r="I454" s="244"/>
      <c r="J454" s="244"/>
      <c r="K454" s="244"/>
      <c r="L454" s="244"/>
      <c r="M454" s="244"/>
      <c r="N454" s="245"/>
      <c r="O454" s="246"/>
      <c r="P454" s="245"/>
      <c r="Q454" s="245"/>
      <c r="R454" s="245"/>
      <c r="S454" s="245"/>
      <c r="T454" s="329"/>
    </row>
    <row r="455" ht="15.6" customHeight="1">
      <c r="A455" s="330" t="s">
        <v>415</v>
      </c>
      <c r="B455" s="296" t="s">
        <v>416</v>
      </c>
      <c r="C455" s="297"/>
      <c r="D455" s="297"/>
      <c r="E455" s="297"/>
      <c r="F455" s="297"/>
      <c r="G455" s="297"/>
      <c r="H455" s="297"/>
      <c r="I455" s="297"/>
      <c r="J455" s="297"/>
      <c r="K455" s="297"/>
      <c r="L455" s="297"/>
      <c r="M455" s="297"/>
      <c r="N455" s="331"/>
      <c r="O455" s="331"/>
      <c r="P455" s="331"/>
      <c r="Q455" s="331"/>
      <c r="R455" s="331"/>
      <c r="S455" s="331"/>
      <c r="T455" s="332"/>
      <c r="U455" t="s">
        <v>461</v>
      </c>
    </row>
    <row r="456" ht="15.6" customHeight="1">
      <c r="A456" s="206" t="s">
        <v>417</v>
      </c>
      <c r="B456" s="207" t="s">
        <v>418</v>
      </c>
      <c r="C456" s="207"/>
      <c r="D456" s="207"/>
      <c r="E456" s="207"/>
      <c r="F456" s="207"/>
      <c r="G456" s="207"/>
      <c r="H456" s="207"/>
      <c r="I456" s="207"/>
      <c r="J456" s="207"/>
      <c r="K456" s="207"/>
      <c r="L456" s="207"/>
      <c r="M456" s="208"/>
      <c r="N456" s="209" t="s">
        <v>235</v>
      </c>
      <c r="O456" s="210">
        <f>I469</f>
        <v>307.19999999999999</v>
      </c>
      <c r="P456" s="209">
        <f>VLOOKUP($A456,'BM - 001'!$A$8:$O$1500,5,FALSE)</f>
        <v>0</v>
      </c>
      <c r="Q456" s="209">
        <f>VLOOKUP($A456,'BM - 001'!$A$8:$O$150,7,FALSE)</f>
        <v>307.19999999999999</v>
      </c>
      <c r="R456" s="209">
        <f>VLOOKUP($A456,'BM - 001'!$A$8:$O$150,4,FALSE)-P456</f>
        <v>1017</v>
      </c>
      <c r="S456" s="209">
        <f t="shared" si="261"/>
        <v>0</v>
      </c>
      <c r="T456" s="211">
        <f t="shared" si="262"/>
        <v>307.19999999999999</v>
      </c>
      <c r="U456" t="s">
        <v>461</v>
      </c>
    </row>
    <row r="457" ht="15.6" customHeight="1">
      <c r="A457" s="212"/>
      <c r="B457" s="213"/>
      <c r="C457" s="213"/>
      <c r="D457" s="213"/>
      <c r="E457" s="213"/>
      <c r="F457" s="213"/>
      <c r="G457" s="213"/>
      <c r="H457" s="213"/>
      <c r="I457" s="213"/>
      <c r="J457" s="213"/>
      <c r="K457" s="213"/>
      <c r="L457" s="213"/>
      <c r="M457" s="213"/>
      <c r="N457" s="214"/>
      <c r="O457" s="215"/>
      <c r="P457" s="214"/>
      <c r="Q457" s="214"/>
      <c r="R457" s="214"/>
      <c r="S457" s="214"/>
      <c r="T457" s="216"/>
      <c r="U457" t="s">
        <v>461</v>
      </c>
    </row>
    <row r="458" ht="15.6" customHeight="1">
      <c r="A458" s="217"/>
      <c r="B458" s="281" t="s">
        <v>507</v>
      </c>
      <c r="C458" s="281" t="s">
        <v>508</v>
      </c>
      <c r="D458" s="281" t="s">
        <v>487</v>
      </c>
      <c r="E458" s="281"/>
      <c r="F458" s="281" t="s">
        <v>488</v>
      </c>
      <c r="G458" s="281"/>
      <c r="H458" s="281" t="s">
        <v>489</v>
      </c>
      <c r="I458" s="281"/>
      <c r="J458" s="254"/>
      <c r="K458" s="254"/>
      <c r="L458" s="254"/>
      <c r="M458" s="254"/>
      <c r="N458" s="225"/>
      <c r="O458" s="255"/>
      <c r="P458" s="225"/>
      <c r="Q458" s="225"/>
      <c r="R458" s="225"/>
      <c r="S458" s="225"/>
      <c r="T458" s="226"/>
      <c r="U458" t="s">
        <v>461</v>
      </c>
    </row>
    <row r="459" ht="15.6" hidden="1" customHeight="1">
      <c r="A459" s="217"/>
      <c r="B459" s="282" t="str">
        <f>B450</f>
        <v>CP-09</v>
      </c>
      <c r="C459" s="282" t="str">
        <f>C450</f>
        <v>CP-10</v>
      </c>
      <c r="D459" s="283"/>
      <c r="E459" s="334">
        <f t="shared" ref="E459:E468" si="269">D224</f>
        <v>40</v>
      </c>
      <c r="F459" s="283"/>
      <c r="G459" s="334">
        <v>1.5</v>
      </c>
      <c r="H459" s="283"/>
      <c r="I459" s="334"/>
      <c r="J459" s="254"/>
      <c r="K459" s="254"/>
      <c r="L459" s="254"/>
      <c r="M459" s="254"/>
      <c r="N459" s="225"/>
      <c r="O459" s="255"/>
      <c r="P459" s="225"/>
      <c r="Q459" s="225"/>
      <c r="R459" s="225"/>
      <c r="S459" s="225"/>
      <c r="T459" s="226"/>
    </row>
    <row r="460" ht="15.6" hidden="1" customHeight="1">
      <c r="A460" s="217"/>
      <c r="B460" s="282" t="str">
        <f>B451</f>
        <v>CP-10</v>
      </c>
      <c r="C460" s="282" t="str">
        <f>C451</f>
        <v>CP-11</v>
      </c>
      <c r="D460" s="283"/>
      <c r="E460" s="334">
        <f t="shared" si="269"/>
        <v>50</v>
      </c>
      <c r="F460" s="283"/>
      <c r="G460" s="334">
        <v>1.5</v>
      </c>
      <c r="H460" s="283"/>
      <c r="I460" s="334"/>
      <c r="J460" s="254"/>
      <c r="K460" s="254"/>
      <c r="L460" s="254"/>
      <c r="M460" s="254"/>
      <c r="N460" s="225"/>
      <c r="O460" s="255"/>
      <c r="P460" s="225"/>
      <c r="Q460" s="225"/>
      <c r="R460" s="225"/>
      <c r="S460" s="225"/>
      <c r="T460" s="226"/>
    </row>
    <row r="461" ht="15.6" hidden="1" customHeight="1">
      <c r="A461" s="217"/>
      <c r="B461" s="282" t="str">
        <f>B452</f>
        <v>CP-11</v>
      </c>
      <c r="C461" s="282" t="str">
        <f>C452</f>
        <v>CP-12</v>
      </c>
      <c r="D461" s="283"/>
      <c r="E461" s="334">
        <f t="shared" si="269"/>
        <v>55</v>
      </c>
      <c r="F461" s="283"/>
      <c r="G461" s="334">
        <v>1.5</v>
      </c>
      <c r="H461" s="283"/>
      <c r="I461" s="334"/>
      <c r="J461" s="254"/>
      <c r="K461" s="254"/>
      <c r="L461" s="254"/>
      <c r="M461" s="254"/>
      <c r="N461" s="225"/>
      <c r="O461" s="255"/>
      <c r="P461" s="225"/>
      <c r="Q461" s="225"/>
      <c r="R461" s="225"/>
      <c r="S461" s="225"/>
      <c r="T461" s="226"/>
    </row>
    <row r="462" ht="15.6" customHeight="1">
      <c r="A462" s="217"/>
      <c r="B462" s="282" t="str">
        <f>B439</f>
        <v>CP-14</v>
      </c>
      <c r="C462" s="282" t="str">
        <f>C439</f>
        <v>CP-15</v>
      </c>
      <c r="D462" s="283"/>
      <c r="E462" s="334">
        <f t="shared" si="269"/>
        <v>40</v>
      </c>
      <c r="F462" s="283"/>
      <c r="G462" s="334">
        <v>1.2</v>
      </c>
      <c r="H462" s="283"/>
      <c r="I462" s="334">
        <f t="shared" ref="I462:I468" si="270">E462*G462</f>
        <v>48</v>
      </c>
      <c r="J462" s="254"/>
      <c r="K462" s="254"/>
      <c r="L462" s="254"/>
      <c r="M462" s="254"/>
      <c r="N462" s="225"/>
      <c r="O462" s="255"/>
      <c r="P462" s="225"/>
      <c r="Q462" s="225"/>
      <c r="R462" s="225"/>
      <c r="S462" s="225"/>
      <c r="T462" s="226"/>
      <c r="U462" t="s">
        <v>461</v>
      </c>
    </row>
    <row r="463" ht="15.6" customHeight="1">
      <c r="A463" s="217"/>
      <c r="B463" s="282" t="str">
        <f>B440</f>
        <v>CP-15</v>
      </c>
      <c r="C463" s="282" t="str">
        <f>C440</f>
        <v>CP-16</v>
      </c>
      <c r="D463" s="283"/>
      <c r="E463" s="334">
        <f t="shared" si="269"/>
        <v>40</v>
      </c>
      <c r="F463" s="283"/>
      <c r="G463" s="334">
        <v>1.2</v>
      </c>
      <c r="H463" s="283"/>
      <c r="I463" s="334">
        <f t="shared" si="270"/>
        <v>48</v>
      </c>
      <c r="J463" s="254"/>
      <c r="K463" s="254"/>
      <c r="L463" s="254"/>
      <c r="M463" s="254"/>
      <c r="N463" s="225"/>
      <c r="O463" s="255"/>
      <c r="P463" s="225"/>
      <c r="Q463" s="225"/>
      <c r="R463" s="225"/>
      <c r="S463" s="225"/>
      <c r="T463" s="226"/>
      <c r="U463" t="s">
        <v>461</v>
      </c>
    </row>
    <row r="464" ht="15.6" customHeight="1">
      <c r="A464" s="217"/>
      <c r="B464" s="282" t="str">
        <f>B441</f>
        <v>CP-16</v>
      </c>
      <c r="C464" s="282" t="str">
        <f>C441</f>
        <v>CP-01</v>
      </c>
      <c r="D464" s="283"/>
      <c r="E464" s="334">
        <f t="shared" si="269"/>
        <v>26</v>
      </c>
      <c r="F464" s="283"/>
      <c r="G464" s="334">
        <v>1.2</v>
      </c>
      <c r="H464" s="283"/>
      <c r="I464" s="334">
        <f t="shared" si="270"/>
        <v>31.199999999999999</v>
      </c>
      <c r="J464" s="254"/>
      <c r="K464" s="254"/>
      <c r="L464" s="254"/>
      <c r="M464" s="254"/>
      <c r="N464" s="225"/>
      <c r="O464" s="255"/>
      <c r="P464" s="225"/>
      <c r="Q464" s="225"/>
      <c r="R464" s="225"/>
      <c r="S464" s="225"/>
      <c r="T464" s="226"/>
      <c r="U464" t="s">
        <v>461</v>
      </c>
    </row>
    <row r="465" ht="15.6" customHeight="1">
      <c r="A465" s="217"/>
      <c r="B465" s="282" t="str">
        <f>B442</f>
        <v>CP-17</v>
      </c>
      <c r="C465" s="282" t="str">
        <f>C442</f>
        <v>CP-18</v>
      </c>
      <c r="D465" s="283"/>
      <c r="E465" s="334">
        <f t="shared" si="269"/>
        <v>30</v>
      </c>
      <c r="F465" s="283"/>
      <c r="G465" s="334">
        <v>1.2</v>
      </c>
      <c r="H465" s="283"/>
      <c r="I465" s="334">
        <f t="shared" si="270"/>
        <v>36</v>
      </c>
      <c r="J465" s="254"/>
      <c r="K465" s="254"/>
      <c r="L465" s="254"/>
      <c r="M465" s="254"/>
      <c r="N465" s="225"/>
      <c r="O465" s="255"/>
      <c r="P465" s="225"/>
      <c r="Q465" s="225"/>
      <c r="R465" s="225"/>
      <c r="S465" s="225"/>
      <c r="T465" s="226"/>
      <c r="U465" t="s">
        <v>461</v>
      </c>
    </row>
    <row r="466" ht="15.6" customHeight="1">
      <c r="A466" s="217"/>
      <c r="B466" s="282" t="str">
        <f>B443</f>
        <v>CP-18</v>
      </c>
      <c r="C466" s="282" t="str">
        <f>C443</f>
        <v>CP-19</v>
      </c>
      <c r="D466" s="283"/>
      <c r="E466" s="334">
        <f t="shared" si="269"/>
        <v>40</v>
      </c>
      <c r="F466" s="283"/>
      <c r="G466" s="334">
        <v>1.2</v>
      </c>
      <c r="H466" s="283"/>
      <c r="I466" s="334">
        <f t="shared" si="270"/>
        <v>48</v>
      </c>
      <c r="J466" s="254"/>
      <c r="K466" s="254"/>
      <c r="L466" s="254"/>
      <c r="M466" s="254"/>
      <c r="N466" s="225"/>
      <c r="O466" s="255"/>
      <c r="P466" s="225"/>
      <c r="Q466" s="225"/>
      <c r="R466" s="225"/>
      <c r="S466" s="225"/>
      <c r="T466" s="226"/>
      <c r="U466" t="s">
        <v>461</v>
      </c>
    </row>
    <row r="467" ht="15.6" customHeight="1">
      <c r="A467" s="217"/>
      <c r="B467" s="282" t="str">
        <f>B444</f>
        <v>CP-19</v>
      </c>
      <c r="C467" s="282" t="str">
        <f>C444</f>
        <v>CP-20</v>
      </c>
      <c r="D467" s="283"/>
      <c r="E467" s="334">
        <f t="shared" si="269"/>
        <v>40</v>
      </c>
      <c r="F467" s="283"/>
      <c r="G467" s="334">
        <v>1.2</v>
      </c>
      <c r="H467" s="283"/>
      <c r="I467" s="334">
        <f t="shared" si="270"/>
        <v>48</v>
      </c>
      <c r="J467" s="254"/>
      <c r="K467" s="254"/>
      <c r="L467" s="254"/>
      <c r="M467" s="254"/>
      <c r="N467" s="225"/>
      <c r="O467" s="255"/>
      <c r="P467" s="225"/>
      <c r="Q467" s="225"/>
      <c r="R467" s="225"/>
      <c r="S467" s="225"/>
      <c r="T467" s="226"/>
      <c r="U467" t="s">
        <v>461</v>
      </c>
    </row>
    <row r="468" ht="15.6" customHeight="1">
      <c r="A468" s="217"/>
      <c r="B468" s="282" t="str">
        <f>B424</f>
        <v>CP-20</v>
      </c>
      <c r="C468" s="282" t="str">
        <f>C424</f>
        <v>CP-21</v>
      </c>
      <c r="D468" s="283"/>
      <c r="E468" s="334">
        <f t="shared" si="269"/>
        <v>40</v>
      </c>
      <c r="F468" s="283"/>
      <c r="G468" s="334">
        <v>1.2</v>
      </c>
      <c r="H468" s="283"/>
      <c r="I468" s="334">
        <f t="shared" si="270"/>
        <v>48</v>
      </c>
      <c r="J468" s="254"/>
      <c r="K468" s="254"/>
      <c r="L468" s="254"/>
      <c r="M468" s="254"/>
      <c r="N468" s="225"/>
      <c r="O468" s="255"/>
      <c r="P468" s="225"/>
      <c r="Q468" s="225"/>
      <c r="R468" s="225"/>
      <c r="S468" s="225"/>
      <c r="T468" s="226"/>
      <c r="U468" t="s">
        <v>461</v>
      </c>
    </row>
    <row r="469" ht="15.6" customHeight="1">
      <c r="A469" s="217"/>
      <c r="B469" s="355" t="s">
        <v>485</v>
      </c>
      <c r="C469" s="357"/>
      <c r="D469" s="357"/>
      <c r="E469" s="357"/>
      <c r="F469" s="357"/>
      <c r="G469" s="356"/>
      <c r="H469" s="283"/>
      <c r="I469" s="334">
        <f>SUM(I459:I468)</f>
        <v>307.19999999999999</v>
      </c>
      <c r="J469" s="254"/>
      <c r="K469" s="254"/>
      <c r="L469" s="254"/>
      <c r="M469" s="254"/>
      <c r="N469" s="225"/>
      <c r="O469" s="255"/>
      <c r="P469" s="225"/>
      <c r="Q469" s="225"/>
      <c r="R469" s="225"/>
      <c r="S469" s="225"/>
      <c r="T469" s="226"/>
      <c r="U469" t="s">
        <v>461</v>
      </c>
    </row>
    <row r="470" ht="15.6" customHeight="1">
      <c r="A470" s="217"/>
      <c r="B470" s="254"/>
      <c r="C470" s="254"/>
      <c r="D470" s="254"/>
      <c r="E470" s="254"/>
      <c r="F470" s="254"/>
      <c r="G470" s="254"/>
      <c r="H470" s="254"/>
      <c r="I470" s="254"/>
      <c r="J470" s="254"/>
      <c r="K470" s="254"/>
      <c r="L470" s="254"/>
      <c r="M470" s="254"/>
      <c r="N470" s="225"/>
      <c r="O470" s="255"/>
      <c r="P470" s="225"/>
      <c r="Q470" s="225"/>
      <c r="R470" s="225"/>
      <c r="S470" s="225"/>
      <c r="T470" s="226"/>
      <c r="U470" t="s">
        <v>461</v>
      </c>
    </row>
    <row r="471" ht="15.6" customHeight="1">
      <c r="A471" s="264" t="s">
        <v>419</v>
      </c>
      <c r="B471" s="265" t="s">
        <v>420</v>
      </c>
      <c r="C471" s="265"/>
      <c r="D471" s="265"/>
      <c r="E471" s="265"/>
      <c r="F471" s="265"/>
      <c r="G471" s="265"/>
      <c r="H471" s="265"/>
      <c r="I471" s="265"/>
      <c r="J471" s="265"/>
      <c r="K471" s="265"/>
      <c r="L471" s="265"/>
      <c r="M471" s="266"/>
      <c r="N471" s="267" t="s">
        <v>109</v>
      </c>
      <c r="O471" s="268">
        <f>O484</f>
        <v>273.95759122724058</v>
      </c>
      <c r="P471" s="267">
        <f>VLOOKUP($A471,'BM - 001'!$A$8:$O$1500,5,FALSE)</f>
        <v>0</v>
      </c>
      <c r="Q471" s="267">
        <f>VLOOKUP($A471,'BM - 001'!$A$8:$O$150,7,FALSE)</f>
        <v>273.95999999999998</v>
      </c>
      <c r="R471" s="267">
        <f>VLOOKUP($A471,'BM - 001'!$A$8:$O$150,4,FALSE)-P471</f>
        <v>631.04999999999995</v>
      </c>
      <c r="S471" s="267">
        <f t="shared" si="261"/>
        <v>0</v>
      </c>
      <c r="T471" s="269">
        <f t="shared" si="262"/>
        <v>273.95999999999998</v>
      </c>
      <c r="U471" t="s">
        <v>461</v>
      </c>
    </row>
    <row r="472" ht="15.6" customHeight="1">
      <c r="A472" s="212"/>
      <c r="B472" s="213"/>
      <c r="C472" s="213"/>
      <c r="D472" s="213"/>
      <c r="E472" s="213"/>
      <c r="F472" s="213"/>
      <c r="G472" s="213"/>
      <c r="H472" s="213"/>
      <c r="I472" s="213"/>
      <c r="J472" s="213"/>
      <c r="K472" s="213"/>
      <c r="L472" s="213"/>
      <c r="M472" s="213"/>
      <c r="N472" s="214"/>
      <c r="O472" s="215"/>
      <c r="P472" s="214"/>
      <c r="Q472" s="214"/>
      <c r="R472" s="214"/>
      <c r="S472" s="214"/>
      <c r="T472" s="216"/>
      <c r="U472" t="s">
        <v>461</v>
      </c>
    </row>
    <row r="473" ht="15.6" customHeight="1">
      <c r="A473" s="217"/>
      <c r="B473" s="281" t="s">
        <v>507</v>
      </c>
      <c r="C473" s="281" t="s">
        <v>508</v>
      </c>
      <c r="D473" s="281" t="s">
        <v>487</v>
      </c>
      <c r="E473" s="281"/>
      <c r="F473" s="281" t="s">
        <v>488</v>
      </c>
      <c r="G473" s="281"/>
      <c r="H473" s="281" t="s">
        <v>542</v>
      </c>
      <c r="I473" s="281"/>
      <c r="J473" s="281" t="s">
        <v>493</v>
      </c>
      <c r="K473" s="281"/>
      <c r="L473" s="281" t="s">
        <v>552</v>
      </c>
      <c r="M473" s="281"/>
      <c r="N473" s="281" t="s">
        <v>497</v>
      </c>
      <c r="O473" s="281"/>
      <c r="P473" s="225"/>
      <c r="Q473" s="225"/>
      <c r="R473" s="225"/>
      <c r="S473" s="225"/>
      <c r="T473" s="226"/>
      <c r="U473" t="s">
        <v>461</v>
      </c>
    </row>
    <row r="474" ht="15.6" hidden="1" customHeight="1">
      <c r="A474" s="217"/>
      <c r="B474" s="282" t="str">
        <f>B459</f>
        <v>CP-09</v>
      </c>
      <c r="C474" s="282" t="str">
        <f>C459</f>
        <v>CP-10</v>
      </c>
      <c r="D474" s="283"/>
      <c r="E474" s="334">
        <f t="shared" ref="E474:E498" si="271">E459</f>
        <v>40</v>
      </c>
      <c r="F474" s="283"/>
      <c r="G474" s="334">
        <f t="shared" ref="G474:G498" si="272">G459</f>
        <v>1.5</v>
      </c>
      <c r="H474" s="283"/>
      <c r="I474" s="334">
        <f t="shared" ref="I474:I483" si="273">J224-0.45</f>
        <v>1.1515000000000002</v>
      </c>
      <c r="J474" s="283"/>
      <c r="K474" s="334">
        <v>1.25</v>
      </c>
      <c r="L474" s="283"/>
      <c r="M474" s="334">
        <f t="shared" ref="M474:M483" si="274">I341</f>
        <v>11.309733552923255</v>
      </c>
      <c r="N474" s="283"/>
      <c r="O474" s="334"/>
      <c r="P474" s="225"/>
      <c r="Q474" s="225"/>
      <c r="R474" s="225"/>
      <c r="S474" s="225"/>
      <c r="T474" s="226"/>
    </row>
    <row r="475" ht="15.6" hidden="1" customHeight="1">
      <c r="A475" s="217"/>
      <c r="B475" s="282" t="str">
        <f>B460</f>
        <v>CP-10</v>
      </c>
      <c r="C475" s="282" t="str">
        <f>C460</f>
        <v>CP-11</v>
      </c>
      <c r="D475" s="283"/>
      <c r="E475" s="334">
        <f t="shared" si="271"/>
        <v>50</v>
      </c>
      <c r="F475" s="283"/>
      <c r="G475" s="334">
        <f t="shared" si="272"/>
        <v>1.5</v>
      </c>
      <c r="H475" s="283"/>
      <c r="I475" s="334">
        <f t="shared" si="273"/>
        <v>1.0545000000000002</v>
      </c>
      <c r="J475" s="283"/>
      <c r="K475" s="334">
        <v>1.25</v>
      </c>
      <c r="L475" s="283"/>
      <c r="M475" s="334">
        <f t="shared" si="274"/>
        <v>14.137166941154069</v>
      </c>
      <c r="N475" s="283"/>
      <c r="O475" s="334"/>
      <c r="P475" s="225"/>
      <c r="Q475" s="225"/>
      <c r="R475" s="225"/>
      <c r="S475" s="225"/>
      <c r="T475" s="226"/>
    </row>
    <row r="476" ht="15.6" hidden="1" customHeight="1">
      <c r="A476" s="217"/>
      <c r="B476" s="282" t="str">
        <f>B461</f>
        <v>CP-11</v>
      </c>
      <c r="C476" s="282" t="str">
        <f>C461</f>
        <v>CP-12</v>
      </c>
      <c r="D476" s="283"/>
      <c r="E476" s="334">
        <f t="shared" si="271"/>
        <v>55</v>
      </c>
      <c r="F476" s="283"/>
      <c r="G476" s="334">
        <f t="shared" si="272"/>
        <v>1.5</v>
      </c>
      <c r="H476" s="283"/>
      <c r="I476" s="334">
        <f t="shared" si="273"/>
        <v>0.95799999999999996</v>
      </c>
      <c r="J476" s="283"/>
      <c r="K476" s="334">
        <v>1.25</v>
      </c>
      <c r="L476" s="283"/>
      <c r="M476" s="334">
        <f t="shared" si="274"/>
        <v>6.9115038378975457</v>
      </c>
      <c r="N476" s="283"/>
      <c r="O476" s="334"/>
      <c r="P476" s="225"/>
      <c r="Q476" s="225"/>
      <c r="R476" s="225"/>
      <c r="S476" s="225"/>
      <c r="T476" s="226"/>
    </row>
    <row r="477" ht="15.6" customHeight="1">
      <c r="A477" s="217"/>
      <c r="B477" s="282" t="str">
        <f>B462</f>
        <v>CP-14</v>
      </c>
      <c r="C477" s="282" t="str">
        <f>C462</f>
        <v>CP-15</v>
      </c>
      <c r="D477" s="283"/>
      <c r="E477" s="334">
        <f t="shared" si="271"/>
        <v>40</v>
      </c>
      <c r="F477" s="283"/>
      <c r="G477" s="334">
        <f t="shared" si="272"/>
        <v>1.2</v>
      </c>
      <c r="H477" s="283"/>
      <c r="I477" s="334">
        <f t="shared" si="273"/>
        <v>0.79500000000000015</v>
      </c>
      <c r="J477" s="283"/>
      <c r="K477" s="334">
        <v>1.25</v>
      </c>
      <c r="L477" s="283"/>
      <c r="M477" s="334">
        <f t="shared" si="274"/>
        <v>5.026548245743669</v>
      </c>
      <c r="N477" s="283"/>
      <c r="O477" s="334">
        <f t="shared" ref="O477:O483" si="275">(E477*G477*I477*K477)-M477</f>
        <v>42.673451754256348</v>
      </c>
      <c r="P477" s="225"/>
      <c r="Q477" s="225"/>
      <c r="R477" s="225"/>
      <c r="S477" s="225"/>
      <c r="T477" s="226"/>
      <c r="U477" t="s">
        <v>461</v>
      </c>
    </row>
    <row r="478" ht="15.6" customHeight="1">
      <c r="A478" s="217"/>
      <c r="B478" s="282" t="str">
        <f>B463</f>
        <v>CP-15</v>
      </c>
      <c r="C478" s="282" t="str">
        <f>C463</f>
        <v>CP-16</v>
      </c>
      <c r="D478" s="283"/>
      <c r="E478" s="334">
        <f t="shared" si="271"/>
        <v>40</v>
      </c>
      <c r="F478" s="283"/>
      <c r="G478" s="334">
        <f t="shared" si="272"/>
        <v>1.2</v>
      </c>
      <c r="H478" s="283"/>
      <c r="I478" s="334">
        <f t="shared" si="273"/>
        <v>0.75</v>
      </c>
      <c r="J478" s="283"/>
      <c r="K478" s="334">
        <v>1.25</v>
      </c>
      <c r="L478" s="283"/>
      <c r="M478" s="334">
        <f t="shared" si="274"/>
        <v>5.026548245743669</v>
      </c>
      <c r="N478" s="283"/>
      <c r="O478" s="334">
        <f t="shared" si="275"/>
        <v>39.973451754256331</v>
      </c>
      <c r="P478" s="225"/>
      <c r="Q478" s="225"/>
      <c r="R478" s="225"/>
      <c r="S478" s="225"/>
      <c r="T478" s="226"/>
      <c r="U478" t="s">
        <v>461</v>
      </c>
    </row>
    <row r="479" ht="15.6" customHeight="1">
      <c r="A479" s="217"/>
      <c r="B479" s="282" t="str">
        <f>B464</f>
        <v>CP-16</v>
      </c>
      <c r="C479" s="282" t="str">
        <f>C464</f>
        <v>CP-01</v>
      </c>
      <c r="D479" s="283"/>
      <c r="E479" s="334">
        <f t="shared" si="271"/>
        <v>26</v>
      </c>
      <c r="F479" s="283"/>
      <c r="G479" s="334">
        <f t="shared" si="272"/>
        <v>1.2</v>
      </c>
      <c r="H479" s="283"/>
      <c r="I479" s="334">
        <f t="shared" si="273"/>
        <v>0.75</v>
      </c>
      <c r="J479" s="283"/>
      <c r="K479" s="334">
        <v>1.25</v>
      </c>
      <c r="L479" s="283"/>
      <c r="M479" s="334">
        <f t="shared" si="274"/>
        <v>3.267256359733385</v>
      </c>
      <c r="N479" s="283"/>
      <c r="O479" s="334">
        <f t="shared" si="275"/>
        <v>25.982743640266616</v>
      </c>
      <c r="P479" s="225"/>
      <c r="Q479" s="225"/>
      <c r="R479" s="225"/>
      <c r="S479" s="225"/>
      <c r="T479" s="226"/>
      <c r="U479" t="s">
        <v>461</v>
      </c>
    </row>
    <row r="480" ht="15.6" customHeight="1">
      <c r="A480" s="217"/>
      <c r="B480" s="282" t="str">
        <f>B465</f>
        <v>CP-17</v>
      </c>
      <c r="C480" s="282" t="str">
        <f>C465</f>
        <v>CP-18</v>
      </c>
      <c r="D480" s="283"/>
      <c r="E480" s="334">
        <f t="shared" si="271"/>
        <v>30</v>
      </c>
      <c r="F480" s="283"/>
      <c r="G480" s="334">
        <f t="shared" si="272"/>
        <v>1.2</v>
      </c>
      <c r="H480" s="283"/>
      <c r="I480" s="334">
        <f t="shared" si="273"/>
        <v>0.85750000000000015</v>
      </c>
      <c r="J480" s="283"/>
      <c r="K480" s="334">
        <v>1.25</v>
      </c>
      <c r="L480" s="283"/>
      <c r="M480" s="334">
        <f t="shared" si="274"/>
        <v>3.7699111843077522</v>
      </c>
      <c r="N480" s="283"/>
      <c r="O480" s="334">
        <f t="shared" si="275"/>
        <v>34.817588815692254</v>
      </c>
      <c r="P480" s="225"/>
      <c r="Q480" s="225"/>
      <c r="R480" s="225"/>
      <c r="S480" s="225"/>
      <c r="T480" s="226"/>
      <c r="U480" t="s">
        <v>461</v>
      </c>
    </row>
    <row r="481" ht="15.6" customHeight="1">
      <c r="A481" s="217"/>
      <c r="B481" s="282" t="str">
        <f>B466</f>
        <v>CP-18</v>
      </c>
      <c r="C481" s="282" t="str">
        <f>C466</f>
        <v>CP-19</v>
      </c>
      <c r="D481" s="283"/>
      <c r="E481" s="334">
        <f t="shared" si="271"/>
        <v>40</v>
      </c>
      <c r="F481" s="283"/>
      <c r="G481" s="334">
        <f t="shared" si="272"/>
        <v>1.2</v>
      </c>
      <c r="H481" s="283"/>
      <c r="I481" s="334">
        <f t="shared" si="273"/>
        <v>0.81350000000000011</v>
      </c>
      <c r="J481" s="283"/>
      <c r="K481" s="334">
        <v>1.25</v>
      </c>
      <c r="L481" s="283"/>
      <c r="M481" s="334">
        <f t="shared" si="274"/>
        <v>5.026548245743669</v>
      </c>
      <c r="N481" s="283"/>
      <c r="O481" s="334">
        <f t="shared" si="275"/>
        <v>43.783451754256333</v>
      </c>
      <c r="P481" s="225"/>
      <c r="Q481" s="225"/>
      <c r="R481" s="225"/>
      <c r="S481" s="225"/>
      <c r="T481" s="226"/>
      <c r="U481" t="s">
        <v>461</v>
      </c>
    </row>
    <row r="482" ht="15.6" customHeight="1">
      <c r="A482" s="217"/>
      <c r="B482" s="282" t="str">
        <f>B467</f>
        <v>CP-19</v>
      </c>
      <c r="C482" s="282" t="str">
        <f t="shared" ref="C482:C483" si="276">C467</f>
        <v>CP-20</v>
      </c>
      <c r="D482" s="283"/>
      <c r="E482" s="334">
        <f t="shared" si="271"/>
        <v>40</v>
      </c>
      <c r="F482" s="283"/>
      <c r="G482" s="334">
        <f t="shared" si="272"/>
        <v>1.2</v>
      </c>
      <c r="H482" s="283"/>
      <c r="I482" s="334">
        <f t="shared" si="273"/>
        <v>0.73250000000000015</v>
      </c>
      <c r="J482" s="283"/>
      <c r="K482" s="334">
        <v>1.25</v>
      </c>
      <c r="L482" s="283"/>
      <c r="M482" s="334">
        <f t="shared" si="274"/>
        <v>5.026548245743669</v>
      </c>
      <c r="N482" s="283"/>
      <c r="O482" s="334">
        <f t="shared" si="275"/>
        <v>38.923451754256348</v>
      </c>
      <c r="P482" s="225"/>
      <c r="Q482" s="225"/>
      <c r="R482" s="225"/>
      <c r="S482" s="225"/>
      <c r="T482" s="226"/>
      <c r="U482" t="s">
        <v>461</v>
      </c>
    </row>
    <row r="483" ht="15.6" customHeight="1">
      <c r="A483" s="217"/>
      <c r="B483" s="282" t="str">
        <f>B468</f>
        <v>CP-20</v>
      </c>
      <c r="C483" s="282" t="str">
        <f t="shared" si="276"/>
        <v>CP-21</v>
      </c>
      <c r="D483" s="283"/>
      <c r="E483" s="334">
        <f t="shared" si="271"/>
        <v>40</v>
      </c>
      <c r="F483" s="283"/>
      <c r="G483" s="334">
        <f t="shared" si="272"/>
        <v>1.2</v>
      </c>
      <c r="H483" s="283"/>
      <c r="I483" s="334">
        <f t="shared" si="273"/>
        <v>0.88050000000000006</v>
      </c>
      <c r="J483" s="283"/>
      <c r="K483" s="334">
        <v>1.25</v>
      </c>
      <c r="L483" s="283"/>
      <c r="M483" s="334">
        <f t="shared" si="274"/>
        <v>5.026548245743669</v>
      </c>
      <c r="N483" s="283"/>
      <c r="O483" s="334">
        <f t="shared" si="275"/>
        <v>47.803451754256336</v>
      </c>
      <c r="P483" s="225"/>
      <c r="Q483" s="225"/>
      <c r="R483" s="225"/>
      <c r="S483" s="225"/>
      <c r="T483" s="226"/>
      <c r="U483" t="s">
        <v>461</v>
      </c>
    </row>
    <row r="484" ht="15.6" customHeight="1">
      <c r="A484" s="217"/>
      <c r="B484" s="239" t="s">
        <v>485</v>
      </c>
      <c r="C484" s="240"/>
      <c r="D484" s="240"/>
      <c r="E484" s="240"/>
      <c r="F484" s="240"/>
      <c r="G484" s="240"/>
      <c r="H484" s="240"/>
      <c r="I484" s="240"/>
      <c r="J484" s="240"/>
      <c r="K484" s="240"/>
      <c r="L484" s="240"/>
      <c r="M484" s="241"/>
      <c r="N484" s="345"/>
      <c r="O484" s="346">
        <f>SUM(O474:O483)</f>
        <v>273.95759122724058</v>
      </c>
      <c r="P484" s="225"/>
      <c r="Q484" s="225"/>
      <c r="R484" s="225"/>
      <c r="S484" s="225"/>
      <c r="T484" s="226"/>
      <c r="U484" t="s">
        <v>461</v>
      </c>
    </row>
    <row r="485" ht="15.6" customHeight="1">
      <c r="A485" s="217"/>
      <c r="B485" s="254"/>
      <c r="C485" s="254"/>
      <c r="D485" s="254"/>
      <c r="E485" s="254"/>
      <c r="F485" s="254"/>
      <c r="G485" s="254"/>
      <c r="H485" s="254"/>
      <c r="I485" s="254"/>
      <c r="J485" s="254"/>
      <c r="K485" s="254"/>
      <c r="L485" s="254"/>
      <c r="M485" s="254"/>
      <c r="N485" s="225"/>
      <c r="O485" s="255"/>
      <c r="P485" s="225"/>
      <c r="Q485" s="225"/>
      <c r="R485" s="225"/>
      <c r="S485" s="225"/>
      <c r="T485" s="226"/>
      <c r="U485" t="s">
        <v>461</v>
      </c>
    </row>
    <row r="486">
      <c r="A486" s="264" t="s">
        <v>421</v>
      </c>
      <c r="B486" s="265" t="s">
        <v>377</v>
      </c>
      <c r="C486" s="265"/>
      <c r="D486" s="265"/>
      <c r="E486" s="265"/>
      <c r="F486" s="265"/>
      <c r="G486" s="265"/>
      <c r="H486" s="265"/>
      <c r="I486" s="265"/>
      <c r="J486" s="265"/>
      <c r="K486" s="265"/>
      <c r="L486" s="265"/>
      <c r="M486" s="266"/>
      <c r="N486" s="267" t="s">
        <v>225</v>
      </c>
      <c r="O486" s="268">
        <f>M499</f>
        <v>172.80000000000001</v>
      </c>
      <c r="P486" s="267">
        <f>VLOOKUP($A486,'BM - 001'!$A$8:$O$1500,5,FALSE)</f>
        <v>0</v>
      </c>
      <c r="Q486" s="267">
        <f>VLOOKUP($A486,'BM - 001'!$A$8:$O$150,7,FALSE)</f>
        <v>172.80000000000001</v>
      </c>
      <c r="R486" s="267">
        <f>VLOOKUP($A486,'BM - 001'!$A$8:$O$150,4,FALSE)-P486</f>
        <v>363.23000000000002</v>
      </c>
      <c r="S486" s="267">
        <f t="shared" ref="S475:S538" si="277">IF(O486&gt;R486,O486-R486,0)</f>
        <v>0</v>
      </c>
      <c r="T486" s="269">
        <f t="shared" ref="T475:T538" si="278">ROUND(IF(O486&lt;R486,O486,R486),2)</f>
        <v>172.80000000000001</v>
      </c>
      <c r="U486" t="s">
        <v>461</v>
      </c>
    </row>
    <row r="487">
      <c r="A487" s="212"/>
      <c r="B487" s="213"/>
      <c r="C487" s="213"/>
      <c r="D487" s="213"/>
      <c r="E487" s="213"/>
      <c r="F487" s="213"/>
      <c r="G487" s="213"/>
      <c r="H487" s="213"/>
      <c r="I487" s="213"/>
      <c r="J487" s="213"/>
      <c r="K487" s="213"/>
      <c r="L487" s="213"/>
      <c r="M487" s="213"/>
      <c r="N487" s="214"/>
      <c r="O487" s="215"/>
      <c r="P487" s="214"/>
      <c r="Q487" s="214"/>
      <c r="R487" s="214"/>
      <c r="S487" s="214"/>
      <c r="T487" s="216"/>
      <c r="U487" t="s">
        <v>461</v>
      </c>
    </row>
    <row r="488">
      <c r="A488" s="217"/>
      <c r="B488" s="281" t="s">
        <v>507</v>
      </c>
      <c r="C488" s="281" t="s">
        <v>508</v>
      </c>
      <c r="D488" s="281" t="s">
        <v>487</v>
      </c>
      <c r="E488" s="281"/>
      <c r="F488" s="281" t="s">
        <v>488</v>
      </c>
      <c r="G488" s="281"/>
      <c r="H488" s="281" t="s">
        <v>542</v>
      </c>
      <c r="I488" s="281"/>
      <c r="J488" s="281" t="s">
        <v>493</v>
      </c>
      <c r="K488" s="281"/>
      <c r="L488" s="281" t="s">
        <v>497</v>
      </c>
      <c r="M488" s="281"/>
      <c r="N488" s="225"/>
      <c r="O488" s="255"/>
      <c r="P488" s="225"/>
      <c r="Q488" s="225"/>
      <c r="R488" s="225"/>
      <c r="S488" s="225"/>
      <c r="T488" s="226"/>
      <c r="U488" t="s">
        <v>461</v>
      </c>
    </row>
    <row r="489" hidden="1">
      <c r="A489" s="217"/>
      <c r="B489" s="282" t="str">
        <f>B474</f>
        <v>CP-09</v>
      </c>
      <c r="C489" s="282" t="str">
        <f>C474</f>
        <v>CP-10</v>
      </c>
      <c r="D489" s="283"/>
      <c r="E489" s="334">
        <f t="shared" si="271"/>
        <v>40</v>
      </c>
      <c r="F489" s="283"/>
      <c r="G489" s="334">
        <f t="shared" si="272"/>
        <v>1.5</v>
      </c>
      <c r="H489" s="283"/>
      <c r="I489" s="334">
        <v>0.45000000000000001</v>
      </c>
      <c r="J489" s="283"/>
      <c r="K489" s="358">
        <v>1.25</v>
      </c>
      <c r="L489" s="283"/>
      <c r="M489" s="358"/>
      <c r="N489" s="225"/>
      <c r="O489" s="255"/>
      <c r="P489" s="225"/>
      <c r="Q489" s="225"/>
      <c r="R489" s="225"/>
      <c r="S489" s="225"/>
      <c r="T489" s="226"/>
    </row>
    <row r="490" hidden="1">
      <c r="A490" s="217"/>
      <c r="B490" s="282" t="str">
        <f>B475</f>
        <v>CP-10</v>
      </c>
      <c r="C490" s="282" t="str">
        <f>C475</f>
        <v>CP-11</v>
      </c>
      <c r="D490" s="283"/>
      <c r="E490" s="334">
        <f t="shared" si="271"/>
        <v>50</v>
      </c>
      <c r="F490" s="283"/>
      <c r="G490" s="334">
        <f t="shared" si="272"/>
        <v>1.5</v>
      </c>
      <c r="H490" s="283"/>
      <c r="I490" s="334">
        <v>0.45000000000000001</v>
      </c>
      <c r="J490" s="283"/>
      <c r="K490" s="358">
        <v>1.25</v>
      </c>
      <c r="L490" s="283"/>
      <c r="M490" s="358"/>
      <c r="N490" s="225"/>
      <c r="O490" s="255"/>
      <c r="P490" s="225"/>
      <c r="Q490" s="225"/>
      <c r="R490" s="225"/>
      <c r="S490" s="225"/>
      <c r="T490" s="226"/>
    </row>
    <row r="491" hidden="1">
      <c r="A491" s="217"/>
      <c r="B491" s="282" t="str">
        <f>B476</f>
        <v>CP-11</v>
      </c>
      <c r="C491" s="282" t="str">
        <f>C476</f>
        <v>CP-12</v>
      </c>
      <c r="D491" s="283"/>
      <c r="E491" s="334">
        <f t="shared" si="271"/>
        <v>55</v>
      </c>
      <c r="F491" s="283"/>
      <c r="G491" s="334">
        <f t="shared" si="272"/>
        <v>1.5</v>
      </c>
      <c r="H491" s="283"/>
      <c r="I491" s="334">
        <v>0.45000000000000001</v>
      </c>
      <c r="J491" s="283"/>
      <c r="K491" s="358">
        <v>1.25</v>
      </c>
      <c r="L491" s="283"/>
      <c r="M491" s="358"/>
      <c r="N491" s="225"/>
      <c r="O491" s="255"/>
      <c r="P491" s="225"/>
      <c r="Q491" s="225"/>
      <c r="R491" s="225"/>
      <c r="S491" s="225"/>
      <c r="T491" s="226"/>
    </row>
    <row r="492">
      <c r="A492" s="217"/>
      <c r="B492" s="282" t="str">
        <f>B477</f>
        <v>CP-14</v>
      </c>
      <c r="C492" s="282" t="str">
        <f>C477</f>
        <v>CP-15</v>
      </c>
      <c r="D492" s="283"/>
      <c r="E492" s="334">
        <f t="shared" si="271"/>
        <v>40</v>
      </c>
      <c r="F492" s="283"/>
      <c r="G492" s="334">
        <f t="shared" si="272"/>
        <v>1.2</v>
      </c>
      <c r="H492" s="283"/>
      <c r="I492" s="334">
        <v>0.45000000000000001</v>
      </c>
      <c r="J492" s="283"/>
      <c r="K492" s="358">
        <v>1.25</v>
      </c>
      <c r="L492" s="283"/>
      <c r="M492" s="358">
        <f t="shared" ref="M492:M498" si="279">G492*I492*K492*E492</f>
        <v>27</v>
      </c>
      <c r="N492" s="225"/>
      <c r="O492" s="255"/>
      <c r="P492" s="225"/>
      <c r="Q492" s="225"/>
      <c r="R492" s="225"/>
      <c r="S492" s="225"/>
      <c r="T492" s="226"/>
      <c r="U492" t="s">
        <v>461</v>
      </c>
    </row>
    <row r="493">
      <c r="A493" s="217"/>
      <c r="B493" s="282" t="str">
        <f>B478</f>
        <v>CP-15</v>
      </c>
      <c r="C493" s="282" t="str">
        <f>C478</f>
        <v>CP-16</v>
      </c>
      <c r="D493" s="283"/>
      <c r="E493" s="334">
        <f t="shared" si="271"/>
        <v>40</v>
      </c>
      <c r="F493" s="283"/>
      <c r="G493" s="334">
        <f t="shared" si="272"/>
        <v>1.2</v>
      </c>
      <c r="H493" s="283"/>
      <c r="I493" s="334">
        <v>0.45000000000000001</v>
      </c>
      <c r="J493" s="283"/>
      <c r="K493" s="358">
        <v>1.25</v>
      </c>
      <c r="L493" s="283"/>
      <c r="M493" s="358">
        <f t="shared" si="279"/>
        <v>27</v>
      </c>
      <c r="N493" s="225"/>
      <c r="O493" s="255"/>
      <c r="P493" s="225"/>
      <c r="Q493" s="225"/>
      <c r="R493" s="225"/>
      <c r="S493" s="225"/>
      <c r="T493" s="226"/>
      <c r="U493" t="s">
        <v>461</v>
      </c>
    </row>
    <row r="494">
      <c r="A494" s="217"/>
      <c r="B494" s="282" t="str">
        <f>B479</f>
        <v>CP-16</v>
      </c>
      <c r="C494" s="282" t="str">
        <f>C479</f>
        <v>CP-01</v>
      </c>
      <c r="D494" s="283"/>
      <c r="E494" s="334">
        <f t="shared" si="271"/>
        <v>26</v>
      </c>
      <c r="F494" s="283"/>
      <c r="G494" s="334">
        <f t="shared" si="272"/>
        <v>1.2</v>
      </c>
      <c r="H494" s="283"/>
      <c r="I494" s="334">
        <v>0.45000000000000001</v>
      </c>
      <c r="J494" s="283"/>
      <c r="K494" s="358">
        <v>1.25</v>
      </c>
      <c r="L494" s="283"/>
      <c r="M494" s="358">
        <f t="shared" si="279"/>
        <v>17.550000000000001</v>
      </c>
      <c r="N494" s="225"/>
      <c r="O494" s="255"/>
      <c r="P494" s="225"/>
      <c r="Q494" s="225"/>
      <c r="R494" s="225"/>
      <c r="S494" s="225"/>
      <c r="T494" s="226"/>
      <c r="U494" t="s">
        <v>461</v>
      </c>
    </row>
    <row r="495">
      <c r="A495" s="217"/>
      <c r="B495" s="282" t="str">
        <f>B480</f>
        <v>CP-17</v>
      </c>
      <c r="C495" s="282" t="str">
        <f>C480</f>
        <v>CP-18</v>
      </c>
      <c r="D495" s="283"/>
      <c r="E495" s="334">
        <f t="shared" si="271"/>
        <v>30</v>
      </c>
      <c r="F495" s="283"/>
      <c r="G495" s="334">
        <f t="shared" si="272"/>
        <v>1.2</v>
      </c>
      <c r="H495" s="283"/>
      <c r="I495" s="334">
        <v>0.45000000000000001</v>
      </c>
      <c r="J495" s="283"/>
      <c r="K495" s="358">
        <v>1.25</v>
      </c>
      <c r="L495" s="283"/>
      <c r="M495" s="358">
        <f t="shared" si="279"/>
        <v>20.25</v>
      </c>
      <c r="N495" s="225"/>
      <c r="O495" s="255"/>
      <c r="P495" s="225"/>
      <c r="Q495" s="225"/>
      <c r="R495" s="225"/>
      <c r="S495" s="225"/>
      <c r="T495" s="226"/>
      <c r="U495" t="s">
        <v>461</v>
      </c>
    </row>
    <row r="496">
      <c r="A496" s="217"/>
      <c r="B496" s="282" t="str">
        <f>B481</f>
        <v>CP-18</v>
      </c>
      <c r="C496" s="282" t="str">
        <f>C481</f>
        <v>CP-19</v>
      </c>
      <c r="D496" s="283"/>
      <c r="E496" s="334">
        <f t="shared" si="271"/>
        <v>40</v>
      </c>
      <c r="F496" s="283"/>
      <c r="G496" s="334">
        <f t="shared" si="272"/>
        <v>1.2</v>
      </c>
      <c r="H496" s="283"/>
      <c r="I496" s="334">
        <v>0.45000000000000001</v>
      </c>
      <c r="J496" s="283"/>
      <c r="K496" s="358">
        <v>1.25</v>
      </c>
      <c r="L496" s="283"/>
      <c r="M496" s="358">
        <f t="shared" si="279"/>
        <v>27</v>
      </c>
      <c r="N496" s="225"/>
      <c r="O496" s="255"/>
      <c r="P496" s="225"/>
      <c r="Q496" s="225"/>
      <c r="R496" s="225"/>
      <c r="S496" s="225"/>
      <c r="T496" s="226"/>
      <c r="U496" t="s">
        <v>461</v>
      </c>
    </row>
    <row r="497">
      <c r="A497" s="217"/>
      <c r="B497" s="282" t="str">
        <f>B482</f>
        <v>CP-19</v>
      </c>
      <c r="C497" s="282" t="str">
        <f>C482</f>
        <v>CP-20</v>
      </c>
      <c r="D497" s="283"/>
      <c r="E497" s="334">
        <f t="shared" si="271"/>
        <v>40</v>
      </c>
      <c r="F497" s="283"/>
      <c r="G497" s="334">
        <f t="shared" si="272"/>
        <v>1.2</v>
      </c>
      <c r="H497" s="283"/>
      <c r="I497" s="334">
        <v>0.45000000000000001</v>
      </c>
      <c r="J497" s="283"/>
      <c r="K497" s="358">
        <v>1.25</v>
      </c>
      <c r="L497" s="283"/>
      <c r="M497" s="358">
        <f t="shared" si="279"/>
        <v>27</v>
      </c>
      <c r="N497" s="225"/>
      <c r="O497" s="255"/>
      <c r="P497" s="225"/>
      <c r="Q497" s="225"/>
      <c r="R497" s="225"/>
      <c r="S497" s="225"/>
      <c r="T497" s="226"/>
      <c r="U497" t="s">
        <v>461</v>
      </c>
    </row>
    <row r="498">
      <c r="A498" s="217"/>
      <c r="B498" s="282" t="str">
        <f>B483</f>
        <v>CP-20</v>
      </c>
      <c r="C498" s="282" t="str">
        <f>C483</f>
        <v>CP-21</v>
      </c>
      <c r="D498" s="283"/>
      <c r="E498" s="334">
        <f t="shared" si="271"/>
        <v>40</v>
      </c>
      <c r="F498" s="283"/>
      <c r="G498" s="334">
        <f t="shared" si="272"/>
        <v>1.2</v>
      </c>
      <c r="H498" s="283"/>
      <c r="I498" s="334">
        <v>0.45000000000000001</v>
      </c>
      <c r="J498" s="283"/>
      <c r="K498" s="358">
        <v>1.25</v>
      </c>
      <c r="L498" s="283"/>
      <c r="M498" s="358">
        <f t="shared" si="279"/>
        <v>27</v>
      </c>
      <c r="N498" s="225"/>
      <c r="O498" s="255"/>
      <c r="P498" s="225"/>
      <c r="Q498" s="225"/>
      <c r="R498" s="225"/>
      <c r="S498" s="225"/>
      <c r="T498" s="226"/>
      <c r="U498" t="s">
        <v>461</v>
      </c>
    </row>
    <row r="499">
      <c r="A499" s="217"/>
      <c r="B499" s="239" t="s">
        <v>485</v>
      </c>
      <c r="C499" s="240"/>
      <c r="D499" s="240"/>
      <c r="E499" s="240"/>
      <c r="F499" s="240"/>
      <c r="G499" s="240"/>
      <c r="H499" s="240"/>
      <c r="I499" s="240"/>
      <c r="J499" s="240"/>
      <c r="K499" s="241"/>
      <c r="L499" s="345"/>
      <c r="M499" s="346">
        <f>SUM(M489:M498)</f>
        <v>172.80000000000001</v>
      </c>
      <c r="N499" s="225"/>
      <c r="O499" s="255"/>
      <c r="P499" s="225"/>
      <c r="Q499" s="225"/>
      <c r="R499" s="225"/>
      <c r="S499" s="225"/>
      <c r="T499" s="226"/>
      <c r="U499" t="s">
        <v>461</v>
      </c>
    </row>
    <row r="500">
      <c r="A500" s="243"/>
      <c r="B500" s="244"/>
      <c r="C500" s="244"/>
      <c r="D500" s="244"/>
      <c r="E500" s="244"/>
      <c r="F500" s="244"/>
      <c r="G500" s="244"/>
      <c r="H500" s="244"/>
      <c r="I500" s="244"/>
      <c r="J500" s="244"/>
      <c r="K500" s="244"/>
      <c r="L500" s="244"/>
      <c r="M500" s="244"/>
      <c r="N500" s="245"/>
      <c r="O500" s="246"/>
      <c r="P500" s="245"/>
      <c r="Q500" s="245"/>
      <c r="R500" s="245"/>
      <c r="S500" s="245"/>
      <c r="T500" s="247"/>
      <c r="U500" t="s">
        <v>461</v>
      </c>
    </row>
    <row r="501">
      <c r="A501" s="349" t="s">
        <v>422</v>
      </c>
      <c r="B501" s="350" t="s">
        <v>423</v>
      </c>
      <c r="C501" s="350"/>
      <c r="D501" s="350"/>
      <c r="E501" s="350"/>
      <c r="F501" s="350"/>
      <c r="G501" s="350"/>
      <c r="H501" s="350"/>
      <c r="I501" s="350"/>
      <c r="J501" s="350"/>
      <c r="K501" s="350"/>
      <c r="L501" s="350"/>
      <c r="M501" s="351"/>
      <c r="N501" s="352" t="s">
        <v>109</v>
      </c>
      <c r="O501" s="353">
        <f>M507</f>
        <v>63.600000000000009</v>
      </c>
      <c r="P501" s="352">
        <f>VLOOKUP($A501,'BM - 001'!$A$8:$O$1500,5,FALSE)</f>
        <v>0</v>
      </c>
      <c r="Q501" s="352">
        <f>VLOOKUP($A501,'BM - 001'!$A$8:$O$150,7,FALSE)</f>
        <v>53.630000000000003</v>
      </c>
      <c r="R501" s="352">
        <f>VLOOKUP($A501,'BM - 001'!$A$8:$O$150,4,FALSE)-P501</f>
        <v>53.630000000000003</v>
      </c>
      <c r="S501" s="352">
        <f t="shared" si="277"/>
        <v>9.970000000000006</v>
      </c>
      <c r="T501" s="354">
        <f t="shared" si="278"/>
        <v>53.630000000000003</v>
      </c>
      <c r="U501" t="s">
        <v>461</v>
      </c>
    </row>
    <row r="502">
      <c r="A502" s="359"/>
      <c r="B502" s="360"/>
      <c r="C502" s="360"/>
      <c r="D502" s="360"/>
      <c r="E502" s="360"/>
      <c r="F502" s="360"/>
      <c r="G502" s="360"/>
      <c r="H502" s="360"/>
      <c r="I502" s="360"/>
      <c r="J502" s="360"/>
      <c r="K502" s="360"/>
      <c r="L502" s="360"/>
      <c r="M502" s="360"/>
      <c r="N502" s="360"/>
      <c r="O502" s="360"/>
      <c r="P502" s="360"/>
      <c r="Q502" s="360"/>
      <c r="R502" s="360"/>
      <c r="S502" s="360"/>
      <c r="T502" s="361"/>
      <c r="U502" t="s">
        <v>461</v>
      </c>
    </row>
    <row r="503">
      <c r="A503" s="359"/>
      <c r="B503" s="281" t="s">
        <v>507</v>
      </c>
      <c r="C503" s="281" t="s">
        <v>508</v>
      </c>
      <c r="D503" s="281" t="s">
        <v>487</v>
      </c>
      <c r="E503" s="281"/>
      <c r="F503" s="281" t="s">
        <v>488</v>
      </c>
      <c r="G503" s="281"/>
      <c r="H503" s="281" t="s">
        <v>542</v>
      </c>
      <c r="I503" s="281"/>
      <c r="J503" s="281" t="s">
        <v>493</v>
      </c>
      <c r="K503" s="281"/>
      <c r="L503" s="281" t="s">
        <v>497</v>
      </c>
      <c r="M503" s="281"/>
      <c r="N503" s="360"/>
      <c r="O503" s="360"/>
      <c r="P503" s="360"/>
      <c r="Q503" s="360"/>
      <c r="R503" s="360"/>
      <c r="S503" s="360"/>
      <c r="T503" s="361"/>
      <c r="U503" t="s">
        <v>461</v>
      </c>
    </row>
    <row r="504">
      <c r="A504" s="359"/>
      <c r="B504" s="282" t="str">
        <f>B492</f>
        <v>CP-14</v>
      </c>
      <c r="C504" s="282" t="str">
        <f>C492</f>
        <v>CP-15</v>
      </c>
      <c r="D504" s="283"/>
      <c r="E504" s="334">
        <f t="shared" ref="E504:E506" si="280">E492</f>
        <v>40</v>
      </c>
      <c r="F504" s="283"/>
      <c r="G504" s="334">
        <v>1.2</v>
      </c>
      <c r="H504" s="283"/>
      <c r="I504" s="334">
        <v>0.40000000000000002</v>
      </c>
      <c r="J504" s="283"/>
      <c r="K504" s="358">
        <v>1.25</v>
      </c>
      <c r="L504" s="283"/>
      <c r="M504" s="358">
        <f t="shared" ref="M504:M506" si="281">E504*G504*I504*K504</f>
        <v>24.000000000000004</v>
      </c>
      <c r="N504" s="360"/>
      <c r="O504" s="360"/>
      <c r="P504" s="360"/>
      <c r="Q504" s="360"/>
      <c r="R504" s="360"/>
      <c r="S504" s="360"/>
      <c r="T504" s="361"/>
      <c r="U504" t="s">
        <v>461</v>
      </c>
    </row>
    <row r="505">
      <c r="A505" s="359"/>
      <c r="B505" s="282" t="str">
        <f>B493</f>
        <v>CP-15</v>
      </c>
      <c r="C505" s="282" t="str">
        <f>C493</f>
        <v>CP-16</v>
      </c>
      <c r="D505" s="283"/>
      <c r="E505" s="334">
        <f t="shared" si="280"/>
        <v>40</v>
      </c>
      <c r="F505" s="283"/>
      <c r="G505" s="334">
        <v>1.2</v>
      </c>
      <c r="H505" s="283"/>
      <c r="I505" s="334">
        <v>0.40000000000000002</v>
      </c>
      <c r="J505" s="283"/>
      <c r="K505" s="358">
        <v>1.25</v>
      </c>
      <c r="L505" s="283"/>
      <c r="M505" s="358">
        <f t="shared" si="281"/>
        <v>24.000000000000004</v>
      </c>
      <c r="N505" s="360"/>
      <c r="O505" s="360"/>
      <c r="P505" s="360"/>
      <c r="Q505" s="360"/>
      <c r="R505" s="360"/>
      <c r="S505" s="360"/>
      <c r="T505" s="361"/>
      <c r="U505" t="s">
        <v>461</v>
      </c>
    </row>
    <row r="506">
      <c r="A506" s="359"/>
      <c r="B506" s="282" t="str">
        <f>B494</f>
        <v>CP-16</v>
      </c>
      <c r="C506" s="282" t="str">
        <f>C494</f>
        <v>CP-01</v>
      </c>
      <c r="D506" s="283"/>
      <c r="E506" s="334">
        <f t="shared" si="280"/>
        <v>26</v>
      </c>
      <c r="F506" s="283"/>
      <c r="G506" s="334">
        <v>1.2</v>
      </c>
      <c r="H506" s="283"/>
      <c r="I506" s="334">
        <v>0.40000000000000002</v>
      </c>
      <c r="J506" s="283"/>
      <c r="K506" s="358">
        <v>1.25</v>
      </c>
      <c r="L506" s="283"/>
      <c r="M506" s="358">
        <f t="shared" si="281"/>
        <v>15.600000000000001</v>
      </c>
      <c r="N506" s="360"/>
      <c r="O506" s="360"/>
      <c r="P506" s="360"/>
      <c r="Q506" s="360"/>
      <c r="R506" s="360"/>
      <c r="S506" s="360"/>
      <c r="T506" s="361"/>
      <c r="U506" t="s">
        <v>461</v>
      </c>
    </row>
    <row r="507">
      <c r="A507" s="359"/>
      <c r="B507" s="239" t="s">
        <v>485</v>
      </c>
      <c r="C507" s="240"/>
      <c r="D507" s="240"/>
      <c r="E507" s="240"/>
      <c r="F507" s="240"/>
      <c r="G507" s="240"/>
      <c r="H507" s="240"/>
      <c r="I507" s="240"/>
      <c r="J507" s="240"/>
      <c r="K507" s="241"/>
      <c r="L507" s="345"/>
      <c r="M507" s="346">
        <f>SUM(M504:M506)</f>
        <v>63.600000000000009</v>
      </c>
      <c r="N507" s="360"/>
      <c r="O507" s="360"/>
      <c r="P507" s="360"/>
      <c r="Q507" s="360"/>
      <c r="R507" s="360"/>
      <c r="S507" s="360"/>
      <c r="T507" s="361"/>
      <c r="U507" t="s">
        <v>461</v>
      </c>
    </row>
    <row r="508">
      <c r="A508" s="359"/>
      <c r="B508" s="360"/>
      <c r="C508" s="360"/>
      <c r="D508" s="360"/>
      <c r="E508" s="360"/>
      <c r="F508" s="360"/>
      <c r="G508" s="360"/>
      <c r="H508" s="360"/>
      <c r="I508" s="360"/>
      <c r="J508" s="360"/>
      <c r="K508" s="360"/>
      <c r="L508" s="360"/>
      <c r="M508" s="360"/>
      <c r="N508" s="360"/>
      <c r="O508" s="360"/>
      <c r="P508" s="360"/>
      <c r="Q508" s="360"/>
      <c r="R508" s="360"/>
      <c r="S508" s="360"/>
      <c r="T508" s="361"/>
      <c r="U508" t="s">
        <v>461</v>
      </c>
    </row>
    <row r="509">
      <c r="A509" s="264" t="s">
        <v>424</v>
      </c>
      <c r="B509" s="265" t="s">
        <v>316</v>
      </c>
      <c r="C509" s="265"/>
      <c r="D509" s="265"/>
      <c r="E509" s="265"/>
      <c r="F509" s="265"/>
      <c r="G509" s="265"/>
      <c r="H509" s="265"/>
      <c r="I509" s="265"/>
      <c r="J509" s="265"/>
      <c r="K509" s="265"/>
      <c r="L509" s="265"/>
      <c r="M509" s="266"/>
      <c r="N509" s="267" t="s">
        <v>215</v>
      </c>
      <c r="O509" s="268">
        <f>K515</f>
        <v>5724.0000000000009</v>
      </c>
      <c r="P509" s="267">
        <f>VLOOKUP($A509,'BM - 001'!$A$8:$O$1500,5,FALSE)</f>
        <v>0</v>
      </c>
      <c r="Q509" s="267">
        <f>VLOOKUP($A509,'BM - 001'!$A$8:$O$150,7,FALSE)</f>
        <v>868.81000000000006</v>
      </c>
      <c r="R509" s="267">
        <f>VLOOKUP($A509,'BM - 001'!$A$8:$O$150,4,FALSE)-P509</f>
        <v>868.80999999999995</v>
      </c>
      <c r="S509" s="267">
        <f t="shared" si="277"/>
        <v>4855.1900000000005</v>
      </c>
      <c r="T509" s="269">
        <f t="shared" si="278"/>
        <v>868.81000000000006</v>
      </c>
      <c r="U509" t="s">
        <v>461</v>
      </c>
    </row>
    <row r="510">
      <c r="A510" s="359"/>
      <c r="B510" s="360"/>
      <c r="C510" s="360"/>
      <c r="D510" s="360"/>
      <c r="E510" s="360"/>
      <c r="F510" s="360"/>
      <c r="G510" s="360"/>
      <c r="H510" s="360"/>
      <c r="I510" s="360"/>
      <c r="J510" s="360"/>
      <c r="K510" s="360"/>
      <c r="L510" s="360"/>
      <c r="M510" s="360"/>
      <c r="N510" s="360"/>
      <c r="O510" s="360"/>
      <c r="P510" s="360"/>
      <c r="Q510" s="360"/>
      <c r="R510" s="360"/>
      <c r="S510" s="360"/>
      <c r="T510" s="360"/>
      <c r="U510" t="s">
        <v>461</v>
      </c>
    </row>
    <row r="511">
      <c r="A511" s="359"/>
      <c r="B511" s="281" t="s">
        <v>507</v>
      </c>
      <c r="C511" s="281" t="s">
        <v>508</v>
      </c>
      <c r="D511" s="281" t="s">
        <v>553</v>
      </c>
      <c r="E511" s="281"/>
      <c r="F511" s="281" t="s">
        <v>492</v>
      </c>
      <c r="G511" s="281"/>
      <c r="H511" s="281" t="s">
        <v>496</v>
      </c>
      <c r="I511" s="281"/>
      <c r="J511" s="281" t="s">
        <v>497</v>
      </c>
      <c r="K511" s="281"/>
      <c r="L511" s="360"/>
      <c r="M511" s="360"/>
      <c r="N511" s="360"/>
      <c r="O511" s="360"/>
      <c r="P511" s="360"/>
      <c r="Q511" s="360"/>
      <c r="R511" s="360"/>
      <c r="S511" s="360"/>
      <c r="T511" s="360"/>
      <c r="U511" t="s">
        <v>461</v>
      </c>
    </row>
    <row r="512">
      <c r="A512" s="359"/>
      <c r="B512" s="282" t="str">
        <f>B504</f>
        <v>CP-14</v>
      </c>
      <c r="C512" s="282" t="str">
        <f>C504</f>
        <v>CP-15</v>
      </c>
      <c r="D512" s="283"/>
      <c r="E512" s="334">
        <f t="shared" ref="E512:E514" si="282">M504</f>
        <v>24.000000000000004</v>
      </c>
      <c r="F512" s="283"/>
      <c r="G512" s="334">
        <v>1.5</v>
      </c>
      <c r="H512" s="283"/>
      <c r="I512" s="334">
        <v>60</v>
      </c>
      <c r="J512" s="283"/>
      <c r="K512" s="358">
        <f t="shared" ref="K512:K514" si="283">E512*G512*I512</f>
        <v>2160.0000000000005</v>
      </c>
      <c r="L512" s="360"/>
      <c r="M512" s="360"/>
      <c r="N512" s="360"/>
      <c r="O512" s="360"/>
      <c r="P512" s="360"/>
      <c r="Q512" s="360"/>
      <c r="R512" s="360"/>
      <c r="S512" s="360"/>
      <c r="T512" s="360"/>
      <c r="U512" t="s">
        <v>461</v>
      </c>
    </row>
    <row r="513">
      <c r="A513" s="359"/>
      <c r="B513" s="282" t="str">
        <f>B505</f>
        <v>CP-15</v>
      </c>
      <c r="C513" s="282" t="str">
        <f>C505</f>
        <v>CP-16</v>
      </c>
      <c r="D513" s="283"/>
      <c r="E513" s="334">
        <f t="shared" si="282"/>
        <v>24.000000000000004</v>
      </c>
      <c r="F513" s="283"/>
      <c r="G513" s="334">
        <v>1.5</v>
      </c>
      <c r="H513" s="283"/>
      <c r="I513" s="334">
        <v>60</v>
      </c>
      <c r="J513" s="283"/>
      <c r="K513" s="358">
        <f t="shared" si="283"/>
        <v>2160.0000000000005</v>
      </c>
      <c r="L513" s="360"/>
      <c r="M513" s="360"/>
      <c r="N513" s="360"/>
      <c r="O513" s="360"/>
      <c r="P513" s="360"/>
      <c r="Q513" s="360"/>
      <c r="R513" s="360"/>
      <c r="S513" s="360"/>
      <c r="T513" s="360"/>
      <c r="U513" t="s">
        <v>461</v>
      </c>
    </row>
    <row r="514">
      <c r="A514" s="359"/>
      <c r="B514" s="282" t="str">
        <f>B506</f>
        <v>CP-16</v>
      </c>
      <c r="C514" s="282" t="str">
        <f>C506</f>
        <v>CP-01</v>
      </c>
      <c r="D514" s="283"/>
      <c r="E514" s="334">
        <f t="shared" si="282"/>
        <v>15.600000000000001</v>
      </c>
      <c r="F514" s="283"/>
      <c r="G514" s="334">
        <v>1.5</v>
      </c>
      <c r="H514" s="283"/>
      <c r="I514" s="334">
        <v>60</v>
      </c>
      <c r="J514" s="283"/>
      <c r="K514" s="358">
        <f t="shared" si="283"/>
        <v>1404.0000000000002</v>
      </c>
      <c r="L514" s="360"/>
      <c r="M514" s="360"/>
      <c r="N514" s="360"/>
      <c r="O514" s="360"/>
      <c r="P514" s="360"/>
      <c r="Q514" s="360"/>
      <c r="R514" s="360"/>
      <c r="S514" s="360"/>
      <c r="T514" s="360"/>
      <c r="U514" t="s">
        <v>461</v>
      </c>
    </row>
    <row r="515">
      <c r="A515" s="359"/>
      <c r="B515" s="239" t="s">
        <v>485</v>
      </c>
      <c r="C515" s="240"/>
      <c r="D515" s="240"/>
      <c r="E515" s="240"/>
      <c r="F515" s="240"/>
      <c r="G515" s="240"/>
      <c r="H515" s="240"/>
      <c r="I515" s="241"/>
      <c r="J515" s="345"/>
      <c r="K515" s="346">
        <f>SUM(K512:K514)</f>
        <v>5724.0000000000009</v>
      </c>
      <c r="L515" s="360"/>
      <c r="M515" s="360"/>
      <c r="N515" s="360"/>
      <c r="O515" s="360"/>
      <c r="P515" s="360"/>
      <c r="Q515" s="360"/>
      <c r="R515" s="360"/>
      <c r="S515" s="360"/>
      <c r="T515" s="360"/>
      <c r="U515" t="s">
        <v>461</v>
      </c>
    </row>
    <row r="516">
      <c r="A516" s="359"/>
      <c r="B516" s="360"/>
      <c r="C516" s="360"/>
      <c r="D516" s="360"/>
      <c r="E516" s="360"/>
      <c r="F516" s="360"/>
      <c r="G516" s="360"/>
      <c r="H516" s="360"/>
      <c r="I516" s="360"/>
      <c r="J516" s="360"/>
      <c r="K516" s="360"/>
      <c r="L516" s="360"/>
      <c r="M516" s="360"/>
      <c r="N516" s="360"/>
      <c r="O516" s="360"/>
      <c r="P516" s="360"/>
      <c r="Q516" s="360"/>
      <c r="R516" s="360"/>
      <c r="S516" s="360"/>
      <c r="T516" s="360"/>
      <c r="U516" t="s">
        <v>461</v>
      </c>
    </row>
    <row r="517" ht="15.6" hidden="1" customHeight="1">
      <c r="A517" s="349" t="s">
        <v>426</v>
      </c>
      <c r="B517" s="350" t="s">
        <v>427</v>
      </c>
      <c r="C517" s="350"/>
      <c r="D517" s="350"/>
      <c r="E517" s="350"/>
      <c r="F517" s="350"/>
      <c r="G517" s="350"/>
      <c r="H517" s="350"/>
      <c r="I517" s="350"/>
      <c r="J517" s="350"/>
      <c r="K517" s="350"/>
      <c r="L517" s="350"/>
      <c r="M517" s="351"/>
      <c r="N517" s="352" t="s">
        <v>155</v>
      </c>
      <c r="O517" s="353"/>
      <c r="P517" s="352">
        <f>VLOOKUP($A517,'BM - 001'!$A$8:$O$1500,5,FALSE)</f>
        <v>0</v>
      </c>
      <c r="Q517" s="352">
        <f>VLOOKUP($A517,'BM - 001'!$A$8:$O$150,7,FALSE)</f>
        <v>0</v>
      </c>
      <c r="R517" s="352">
        <f>VLOOKUP($A517,'BM - 001'!$A$8:$O$150,4,FALSE)-P517</f>
        <v>2</v>
      </c>
      <c r="S517" s="352">
        <f t="shared" si="277"/>
        <v>0</v>
      </c>
      <c r="T517" s="354">
        <f t="shared" si="278"/>
        <v>0</v>
      </c>
    </row>
    <row r="518" ht="15.6" hidden="1" customHeight="1">
      <c r="A518" s="217"/>
      <c r="B518" s="282" t="str">
        <f>B491</f>
        <v>CP-11</v>
      </c>
      <c r="C518" s="282" t="str">
        <f>C491</f>
        <v>CP-12</v>
      </c>
      <c r="D518" s="283"/>
      <c r="E518" s="334">
        <v>2</v>
      </c>
      <c r="F518" s="283"/>
      <c r="G518" s="334">
        <v>1</v>
      </c>
      <c r="H518" s="283"/>
      <c r="I518" s="358"/>
      <c r="J518" s="343"/>
      <c r="K518" s="344"/>
      <c r="L518" s="254"/>
      <c r="M518" s="254"/>
      <c r="N518" s="225"/>
      <c r="O518" s="255"/>
      <c r="P518" s="225"/>
      <c r="Q518" s="225"/>
      <c r="R518" s="225"/>
      <c r="S518" s="225"/>
      <c r="T518" s="226"/>
      <c r="U518" t="s">
        <v>461</v>
      </c>
    </row>
    <row r="519" ht="15.6" customHeight="1">
      <c r="A519" s="330" t="s">
        <v>432</v>
      </c>
      <c r="B519" s="296" t="s">
        <v>433</v>
      </c>
      <c r="C519" s="297"/>
      <c r="D519" s="297"/>
      <c r="E519" s="297"/>
      <c r="F519" s="297"/>
      <c r="G519" s="297"/>
      <c r="H519" s="297"/>
      <c r="I519" s="297"/>
      <c r="J519" s="297"/>
      <c r="K519" s="297"/>
      <c r="L519" s="297"/>
      <c r="M519" s="297"/>
      <c r="N519" s="331"/>
      <c r="O519" s="331"/>
      <c r="P519" s="331"/>
      <c r="Q519" s="331"/>
      <c r="R519" s="331"/>
      <c r="S519" s="331"/>
      <c r="T519" s="332"/>
      <c r="U519" t="s">
        <v>461</v>
      </c>
    </row>
    <row r="520" ht="15.6" customHeight="1">
      <c r="A520" s="162" t="s">
        <v>434</v>
      </c>
      <c r="B520" s="362" t="s">
        <v>380</v>
      </c>
      <c r="C520" s="363"/>
      <c r="D520" s="363"/>
      <c r="E520" s="363"/>
      <c r="F520" s="363"/>
      <c r="G520" s="363"/>
      <c r="H520" s="363"/>
      <c r="I520" s="363"/>
      <c r="J520" s="363"/>
      <c r="K520" s="363"/>
      <c r="L520" s="363"/>
      <c r="M520" s="363"/>
      <c r="N520" s="363"/>
      <c r="O520" s="363"/>
      <c r="P520" s="363"/>
      <c r="Q520" s="363"/>
      <c r="R520" s="363"/>
      <c r="S520" s="363"/>
      <c r="T520" s="364"/>
      <c r="U520" t="s">
        <v>461</v>
      </c>
    </row>
    <row r="521">
      <c r="A521" s="264" t="s">
        <v>435</v>
      </c>
      <c r="B521" s="265" t="s">
        <v>375</v>
      </c>
      <c r="C521" s="265"/>
      <c r="D521" s="265"/>
      <c r="E521" s="265"/>
      <c r="F521" s="265"/>
      <c r="G521" s="265"/>
      <c r="H521" s="265"/>
      <c r="I521" s="265"/>
      <c r="J521" s="265"/>
      <c r="K521" s="265"/>
      <c r="L521" s="265"/>
      <c r="M521" s="266"/>
      <c r="N521" s="267" t="s">
        <v>225</v>
      </c>
      <c r="O521" s="268">
        <f>K526</f>
        <v>7.4399999999999995</v>
      </c>
      <c r="P521" s="267">
        <f>VLOOKUP($A521,'BM - 001'!$A$8:$O$1500,5,FALSE)</f>
        <v>0</v>
      </c>
      <c r="Q521" s="267">
        <f>VLOOKUP($A521,'BM - 001'!$A$8:$O$150,7,FALSE)</f>
        <v>7.4400000000000004</v>
      </c>
      <c r="R521" s="267">
        <f>VLOOKUP($A521,'BM - 001'!$A$8:$O$150,4,FALSE)-P521</f>
        <v>9.9900000000000002</v>
      </c>
      <c r="S521" s="267">
        <f t="shared" si="277"/>
        <v>0</v>
      </c>
      <c r="T521" s="269">
        <f t="shared" si="278"/>
        <v>7.4400000000000004</v>
      </c>
      <c r="U521" t="s">
        <v>461</v>
      </c>
    </row>
    <row r="522">
      <c r="A522" s="359"/>
      <c r="B522" s="360"/>
      <c r="C522" s="360"/>
      <c r="D522" s="360"/>
      <c r="E522" s="360"/>
      <c r="F522" s="360"/>
      <c r="G522" s="360"/>
      <c r="H522" s="360"/>
      <c r="I522" s="360"/>
      <c r="J522" s="360"/>
      <c r="K522" s="360"/>
      <c r="L522" s="360"/>
      <c r="M522" s="360"/>
      <c r="N522" s="360"/>
      <c r="O522" s="360"/>
      <c r="P522" s="360"/>
      <c r="Q522" s="360"/>
      <c r="R522" s="360"/>
      <c r="S522" s="360"/>
      <c r="T522" s="361"/>
      <c r="U522" t="s">
        <v>461</v>
      </c>
    </row>
    <row r="523">
      <c r="A523" s="359"/>
      <c r="B523" s="281" t="s">
        <v>507</v>
      </c>
      <c r="C523" s="281" t="s">
        <v>508</v>
      </c>
      <c r="D523" s="281" t="s">
        <v>487</v>
      </c>
      <c r="E523" s="281"/>
      <c r="F523" s="281" t="s">
        <v>488</v>
      </c>
      <c r="G523" s="281"/>
      <c r="H523" s="281" t="s">
        <v>542</v>
      </c>
      <c r="I523" s="281"/>
      <c r="J523" s="281" t="s">
        <v>497</v>
      </c>
      <c r="K523" s="281"/>
      <c r="L523" s="360"/>
      <c r="M523" s="360"/>
      <c r="N523" s="360"/>
      <c r="O523" s="360"/>
      <c r="P523" s="360"/>
      <c r="Q523" s="360"/>
      <c r="R523" s="360"/>
      <c r="S523" s="360"/>
      <c r="T523" s="361"/>
      <c r="U523" t="s">
        <v>461</v>
      </c>
    </row>
    <row r="524">
      <c r="A524" s="359"/>
      <c r="B524" s="365" t="e">
        <f>#REF!</f>
        <v>#REF!</v>
      </c>
      <c r="C524" s="365" t="e">
        <f>#REF!</f>
        <v>#REF!</v>
      </c>
      <c r="D524" s="283"/>
      <c r="E524" s="334">
        <v>3</v>
      </c>
      <c r="F524" s="283"/>
      <c r="G524" s="334">
        <v>1</v>
      </c>
      <c r="H524" s="283"/>
      <c r="I524" s="334">
        <f>H227-0.05</f>
        <v>1.24</v>
      </c>
      <c r="J524" s="283"/>
      <c r="K524" s="334">
        <f t="shared" ref="K524:K525" si="284">E524*G524*I524</f>
        <v>3.7199999999999998</v>
      </c>
      <c r="L524" s="360"/>
      <c r="M524" s="360"/>
      <c r="N524" s="360"/>
      <c r="O524" s="360"/>
      <c r="P524" s="360"/>
      <c r="Q524" s="360"/>
      <c r="R524" s="360"/>
      <c r="S524" s="360"/>
      <c r="T524" s="361"/>
      <c r="U524" t="s">
        <v>461</v>
      </c>
    </row>
    <row r="525">
      <c r="A525" s="359"/>
      <c r="B525" s="366"/>
      <c r="C525" s="366"/>
      <c r="D525" s="283"/>
      <c r="E525" s="334">
        <v>3</v>
      </c>
      <c r="F525" s="283"/>
      <c r="G525" s="334">
        <v>1</v>
      </c>
      <c r="H525" s="283"/>
      <c r="I525" s="334">
        <f>H227-0.05</f>
        <v>1.24</v>
      </c>
      <c r="J525" s="283"/>
      <c r="K525" s="334">
        <f t="shared" si="284"/>
        <v>3.7199999999999998</v>
      </c>
      <c r="L525" s="360"/>
      <c r="M525" s="360"/>
      <c r="N525" s="360"/>
      <c r="O525" s="360"/>
      <c r="P525" s="360"/>
      <c r="Q525" s="360"/>
      <c r="R525" s="360"/>
      <c r="S525" s="360"/>
      <c r="T525" s="361"/>
      <c r="U525" t="s">
        <v>461</v>
      </c>
    </row>
    <row r="526">
      <c r="A526" s="359"/>
      <c r="B526" s="239" t="s">
        <v>485</v>
      </c>
      <c r="C526" s="240"/>
      <c r="D526" s="240"/>
      <c r="E526" s="240"/>
      <c r="F526" s="240"/>
      <c r="G526" s="240"/>
      <c r="H526" s="240"/>
      <c r="I526" s="241"/>
      <c r="J526" s="283"/>
      <c r="K526" s="334">
        <f>SUM(K519:K525)</f>
        <v>7.4399999999999995</v>
      </c>
      <c r="L526" s="360"/>
      <c r="M526" s="360"/>
      <c r="N526" s="360"/>
      <c r="O526" s="360"/>
      <c r="P526" s="360"/>
      <c r="Q526" s="360"/>
      <c r="R526" s="360"/>
      <c r="S526" s="360"/>
      <c r="T526" s="361"/>
      <c r="U526" t="s">
        <v>461</v>
      </c>
    </row>
    <row r="527">
      <c r="A527" s="359"/>
      <c r="B527" s="360"/>
      <c r="C527" s="360"/>
      <c r="D527" s="360"/>
      <c r="E527" s="360"/>
      <c r="F527" s="360"/>
      <c r="G527" s="360"/>
      <c r="H527" s="360"/>
      <c r="I527" s="360"/>
      <c r="J527" s="360"/>
      <c r="K527" s="360"/>
      <c r="L527" s="360"/>
      <c r="M527" s="360"/>
      <c r="N527" s="360"/>
      <c r="O527" s="360"/>
      <c r="P527" s="360"/>
      <c r="Q527" s="360"/>
      <c r="R527" s="360"/>
      <c r="S527" s="360"/>
      <c r="T527" s="361"/>
      <c r="U527" t="s">
        <v>461</v>
      </c>
    </row>
    <row r="528" hidden="1">
      <c r="A528" s="264" t="s">
        <v>436</v>
      </c>
      <c r="B528" s="265" t="s">
        <v>382</v>
      </c>
      <c r="C528" s="265"/>
      <c r="D528" s="265"/>
      <c r="E528" s="265"/>
      <c r="F528" s="265"/>
      <c r="G528" s="265"/>
      <c r="H528" s="265"/>
      <c r="I528" s="265"/>
      <c r="J528" s="265"/>
      <c r="K528" s="265"/>
      <c r="L528" s="265"/>
      <c r="M528" s="266"/>
      <c r="N528" s="267" t="s">
        <v>225</v>
      </c>
      <c r="O528" s="268"/>
      <c r="P528" s="267">
        <f>VLOOKUP($A528,'BM - 001'!$A$8:$O$1500,5,FALSE)</f>
        <v>0</v>
      </c>
      <c r="Q528" s="267">
        <f>VLOOKUP($A528,'BM - 001'!$A$8:$O$150,7,FALSE)</f>
        <v>0</v>
      </c>
      <c r="R528" s="267">
        <f>VLOOKUP($A528,'BM - 001'!$A$8:$O$150,4,FALSE)-P528</f>
        <v>89.920000000000002</v>
      </c>
      <c r="S528" s="267">
        <f t="shared" si="277"/>
        <v>0</v>
      </c>
      <c r="T528" s="269">
        <f t="shared" si="278"/>
        <v>0</v>
      </c>
    </row>
    <row r="529" hidden="1">
      <c r="A529" s="359"/>
      <c r="B529" s="360"/>
      <c r="C529" s="360"/>
      <c r="D529" s="360"/>
      <c r="E529" s="360"/>
      <c r="F529" s="360"/>
      <c r="G529" s="360"/>
      <c r="H529" s="360"/>
      <c r="I529" s="360"/>
      <c r="J529" s="360"/>
      <c r="K529" s="360"/>
      <c r="L529" s="360"/>
      <c r="M529" s="360"/>
      <c r="N529" s="360"/>
      <c r="O529" s="360"/>
      <c r="P529" s="360"/>
      <c r="Q529" s="360"/>
      <c r="R529" s="360"/>
      <c r="S529" s="360"/>
      <c r="T529" s="361"/>
    </row>
    <row r="530" hidden="1">
      <c r="A530" s="359"/>
      <c r="J530" s="360"/>
      <c r="K530" s="360"/>
      <c r="L530" s="360"/>
      <c r="M530" s="360"/>
      <c r="N530" s="360"/>
      <c r="O530" s="360"/>
      <c r="P530" s="360"/>
      <c r="Q530" s="360"/>
      <c r="R530" s="360"/>
      <c r="S530" s="360"/>
      <c r="T530" s="361"/>
    </row>
    <row r="531" hidden="1">
      <c r="A531" s="359"/>
      <c r="J531" s="360"/>
      <c r="K531" s="360"/>
      <c r="L531" s="360"/>
      <c r="M531" s="360"/>
      <c r="N531" s="360"/>
      <c r="O531" s="360"/>
      <c r="P531" s="360"/>
      <c r="Q531" s="360"/>
      <c r="R531" s="360"/>
      <c r="S531" s="360"/>
      <c r="T531" s="361"/>
    </row>
    <row r="532" hidden="1">
      <c r="A532" s="359"/>
      <c r="J532" s="360"/>
      <c r="K532" s="360"/>
      <c r="L532" s="360"/>
      <c r="M532" s="360"/>
      <c r="N532" s="360"/>
      <c r="O532" s="360"/>
      <c r="P532" s="360"/>
      <c r="Q532" s="360"/>
      <c r="R532" s="360"/>
      <c r="S532" s="360"/>
      <c r="T532" s="361"/>
    </row>
    <row r="533" hidden="1">
      <c r="A533" s="359"/>
      <c r="B533" s="360"/>
      <c r="C533" s="360"/>
      <c r="D533" s="360"/>
      <c r="E533" s="360"/>
      <c r="F533" s="360"/>
      <c r="G533" s="360"/>
      <c r="H533" s="360"/>
      <c r="I533" s="360"/>
      <c r="J533" s="360"/>
      <c r="K533" s="360"/>
      <c r="L533" s="360"/>
      <c r="M533" s="360"/>
      <c r="N533" s="360"/>
      <c r="O533" s="360"/>
      <c r="P533" s="360"/>
      <c r="Q533" s="360"/>
      <c r="R533" s="360"/>
      <c r="S533" s="360"/>
      <c r="T533" s="361"/>
    </row>
    <row r="534" hidden="1">
      <c r="A534" s="359"/>
      <c r="B534" s="360"/>
      <c r="C534" s="360"/>
      <c r="D534" s="360"/>
      <c r="E534" s="360"/>
      <c r="F534" s="360"/>
      <c r="G534" s="360"/>
      <c r="H534" s="360"/>
      <c r="I534" s="360"/>
      <c r="J534" s="360"/>
      <c r="K534" s="360"/>
      <c r="L534" s="360"/>
      <c r="M534" s="360"/>
      <c r="N534" s="360"/>
      <c r="O534" s="360"/>
      <c r="P534" s="360"/>
      <c r="Q534" s="360"/>
      <c r="R534" s="360"/>
      <c r="S534" s="360"/>
      <c r="T534" s="361"/>
    </row>
    <row r="535" ht="36" customHeight="1">
      <c r="A535" s="264" t="s">
        <v>437</v>
      </c>
      <c r="B535" s="265" t="s">
        <v>212</v>
      </c>
      <c r="C535" s="265"/>
      <c r="D535" s="265"/>
      <c r="E535" s="265"/>
      <c r="F535" s="265"/>
      <c r="G535" s="265"/>
      <c r="H535" s="265"/>
      <c r="I535" s="265"/>
      <c r="J535" s="265"/>
      <c r="K535" s="265"/>
      <c r="L535" s="265"/>
      <c r="M535" s="266"/>
      <c r="N535" s="267" t="s">
        <v>85</v>
      </c>
      <c r="O535" s="268">
        <f>O540</f>
        <v>1.4137166941154071</v>
      </c>
      <c r="P535" s="267">
        <f>VLOOKUP($A535,'BM - 001'!$A$8:$O$1500,5,FALSE)</f>
        <v>0</v>
      </c>
      <c r="Q535" s="267">
        <f>VLOOKUP($A535,'BM - 001'!$A$8:$O$150,7,FALSE)</f>
        <v>1.4099999999999999</v>
      </c>
      <c r="R535" s="267">
        <f>VLOOKUP($A535,'BM - 001'!$A$8:$O$150,4,FALSE)-P535</f>
        <v>68.239999999999995</v>
      </c>
      <c r="S535" s="267">
        <f t="shared" si="277"/>
        <v>0</v>
      </c>
      <c r="T535" s="269">
        <f t="shared" si="278"/>
        <v>1.4099999999999999</v>
      </c>
      <c r="U535" t="s">
        <v>461</v>
      </c>
    </row>
    <row r="536">
      <c r="A536" s="359"/>
      <c r="B536" s="360"/>
      <c r="C536" s="360"/>
      <c r="D536" s="360"/>
      <c r="E536" s="360"/>
      <c r="F536" s="360"/>
      <c r="G536" s="360"/>
      <c r="H536" s="360"/>
      <c r="I536" s="360"/>
      <c r="J536" s="360"/>
      <c r="K536" s="360"/>
      <c r="L536" s="360"/>
      <c r="M536" s="360"/>
      <c r="N536" s="360"/>
      <c r="O536" s="360"/>
      <c r="P536" s="360"/>
      <c r="Q536" s="360"/>
      <c r="R536" s="360"/>
      <c r="S536" s="360"/>
      <c r="T536" s="361"/>
      <c r="U536" t="s">
        <v>461</v>
      </c>
    </row>
    <row r="537">
      <c r="A537" s="359"/>
      <c r="B537" s="281" t="s">
        <v>507</v>
      </c>
      <c r="C537" s="281" t="s">
        <v>508</v>
      </c>
      <c r="D537" s="281" t="s">
        <v>487</v>
      </c>
      <c r="E537" s="281"/>
      <c r="F537" s="281" t="s">
        <v>544</v>
      </c>
      <c r="G537" s="281"/>
      <c r="H537" s="281" t="s">
        <v>545</v>
      </c>
      <c r="I537" s="281"/>
      <c r="J537" s="281" t="s">
        <v>492</v>
      </c>
      <c r="K537" s="281"/>
      <c r="L537" s="281" t="s">
        <v>493</v>
      </c>
      <c r="M537" s="281"/>
      <c r="N537" s="281" t="s">
        <v>546</v>
      </c>
      <c r="O537" s="281"/>
      <c r="P537" s="360"/>
      <c r="Q537" s="360"/>
      <c r="R537" s="360"/>
      <c r="S537" s="360"/>
      <c r="T537" s="361"/>
      <c r="U537" t="s">
        <v>461</v>
      </c>
    </row>
    <row r="538">
      <c r="A538" s="359"/>
      <c r="B538" s="365" t="e">
        <f>B524</f>
        <v>#REF!</v>
      </c>
      <c r="C538" s="365" t="e">
        <f>C524</f>
        <v>#REF!</v>
      </c>
      <c r="D538" s="283"/>
      <c r="E538" s="334">
        <f t="shared" ref="E538:E539" si="285">E524</f>
        <v>3</v>
      </c>
      <c r="F538" s="283"/>
      <c r="G538" s="334">
        <f t="shared" ref="G538:G539" si="286">PI()*(0.2)^2</f>
        <v>0.12566370614359174</v>
      </c>
      <c r="H538" s="283"/>
      <c r="I538" s="334">
        <f t="shared" ref="I538:I545" si="287">E538*G538</f>
        <v>0.37699111843077521</v>
      </c>
      <c r="J538" s="283"/>
      <c r="K538" s="334">
        <v>1.5</v>
      </c>
      <c r="L538" s="283"/>
      <c r="M538" s="334">
        <v>1.25</v>
      </c>
      <c r="N538" s="283"/>
      <c r="O538" s="334">
        <f t="shared" ref="O538:O539" si="288">K538*M538*I538</f>
        <v>0.70685834705770356</v>
      </c>
      <c r="P538" s="360"/>
      <c r="Q538" s="360"/>
      <c r="R538" s="360"/>
      <c r="S538" s="360"/>
      <c r="T538" s="361"/>
      <c r="U538" t="s">
        <v>461</v>
      </c>
    </row>
    <row r="539">
      <c r="A539" s="359"/>
      <c r="B539" s="366"/>
      <c r="C539" s="366"/>
      <c r="D539" s="283"/>
      <c r="E539" s="334">
        <f t="shared" si="285"/>
        <v>3</v>
      </c>
      <c r="F539" s="283"/>
      <c r="G539" s="334">
        <f t="shared" si="286"/>
        <v>0.12566370614359174</v>
      </c>
      <c r="H539" s="283"/>
      <c r="I539" s="334">
        <f t="shared" si="287"/>
        <v>0.37699111843077521</v>
      </c>
      <c r="J539" s="283"/>
      <c r="K539" s="334">
        <v>1.5</v>
      </c>
      <c r="L539" s="283"/>
      <c r="M539" s="334">
        <v>1.25</v>
      </c>
      <c r="N539" s="283"/>
      <c r="O539" s="334">
        <f t="shared" si="288"/>
        <v>0.70685834705770356</v>
      </c>
      <c r="P539" s="360"/>
      <c r="Q539" s="360"/>
      <c r="R539" s="360"/>
      <c r="S539" s="360"/>
      <c r="T539" s="361"/>
      <c r="U539" t="s">
        <v>461</v>
      </c>
    </row>
    <row r="540">
      <c r="A540" s="359"/>
      <c r="B540" s="239" t="s">
        <v>485</v>
      </c>
      <c r="C540" s="240"/>
      <c r="D540" s="240"/>
      <c r="E540" s="240"/>
      <c r="F540" s="240"/>
      <c r="G540" s="240"/>
      <c r="H540" s="240"/>
      <c r="I540" s="240"/>
      <c r="J540" s="240"/>
      <c r="K540" s="240"/>
      <c r="L540" s="240"/>
      <c r="M540" s="241"/>
      <c r="N540" s="345"/>
      <c r="O540" s="346">
        <f>SUM(O538:O539)</f>
        <v>1.4137166941154071</v>
      </c>
      <c r="P540" s="360"/>
      <c r="Q540" s="360"/>
      <c r="R540" s="360"/>
      <c r="S540" s="360"/>
      <c r="T540" s="361"/>
      <c r="U540" t="s">
        <v>461</v>
      </c>
    </row>
    <row r="541">
      <c r="A541" s="359"/>
      <c r="B541" s="360"/>
      <c r="C541" s="360"/>
      <c r="D541" s="360"/>
      <c r="E541" s="360"/>
      <c r="F541" s="360"/>
      <c r="G541" s="360"/>
      <c r="H541" s="360"/>
      <c r="I541" s="360"/>
      <c r="J541" s="360"/>
      <c r="K541" s="360"/>
      <c r="L541" s="360"/>
      <c r="M541" s="360"/>
      <c r="N541" s="360"/>
      <c r="O541" s="360"/>
      <c r="P541" s="360"/>
      <c r="Q541" s="360"/>
      <c r="R541" s="360"/>
      <c r="S541" s="360"/>
      <c r="T541" s="361"/>
      <c r="U541" t="s">
        <v>461</v>
      </c>
    </row>
    <row r="542">
      <c r="A542" s="264" t="s">
        <v>438</v>
      </c>
      <c r="B542" s="265" t="s">
        <v>214</v>
      </c>
      <c r="C542" s="265"/>
      <c r="D542" s="265"/>
      <c r="E542" s="265"/>
      <c r="F542" s="265"/>
      <c r="G542" s="265"/>
      <c r="H542" s="265"/>
      <c r="I542" s="265"/>
      <c r="J542" s="265"/>
      <c r="K542" s="265"/>
      <c r="L542" s="265"/>
      <c r="M542" s="266"/>
      <c r="N542" s="267" t="s">
        <v>215</v>
      </c>
      <c r="O542" s="268">
        <f>I546</f>
        <v>2.8274333882308142</v>
      </c>
      <c r="P542" s="267">
        <f>VLOOKUP($A542,'BM - 001'!$A$8:$O$1500,5,FALSE)</f>
        <v>0</v>
      </c>
      <c r="Q542" s="267">
        <f>VLOOKUP($A542,'BM - 001'!$A$8:$O$150,7,FALSE)</f>
        <v>2.8300000000000001</v>
      </c>
      <c r="R542" s="267">
        <f>VLOOKUP($A542,'BM - 001'!$A$8:$O$150,4,FALSE)-P542</f>
        <v>37.530000000000001</v>
      </c>
      <c r="S542" s="267">
        <f t="shared" ref="S539:S589" si="289">IF(O542&gt;R542,O542-R542,0)</f>
        <v>0</v>
      </c>
      <c r="T542" s="269">
        <f t="shared" ref="T539:T589" si="290">ROUND(IF(O542&lt;R542,O542,R542),2)</f>
        <v>2.8300000000000001</v>
      </c>
      <c r="U542" t="s">
        <v>461</v>
      </c>
    </row>
    <row r="543">
      <c r="A543" s="359"/>
      <c r="B543" s="360"/>
      <c r="C543" s="360"/>
      <c r="D543" s="360"/>
      <c r="E543" s="360"/>
      <c r="F543" s="360"/>
      <c r="G543" s="360"/>
      <c r="H543" s="360"/>
      <c r="I543" s="360"/>
      <c r="J543" s="360"/>
      <c r="K543" s="360"/>
      <c r="L543" s="360"/>
      <c r="M543" s="360"/>
      <c r="N543" s="360"/>
      <c r="O543" s="360"/>
      <c r="P543" s="360"/>
      <c r="Q543" s="360"/>
      <c r="R543" s="360"/>
      <c r="S543" s="360"/>
      <c r="T543" s="360"/>
      <c r="U543" t="s">
        <v>461</v>
      </c>
    </row>
    <row r="544">
      <c r="A544" s="359"/>
      <c r="B544" s="281" t="s">
        <v>507</v>
      </c>
      <c r="C544" s="281" t="s">
        <v>508</v>
      </c>
      <c r="D544" s="281" t="s">
        <v>547</v>
      </c>
      <c r="E544" s="281"/>
      <c r="F544" s="281" t="s">
        <v>548</v>
      </c>
      <c r="G544" s="281"/>
      <c r="H544" s="281" t="s">
        <v>549</v>
      </c>
      <c r="I544" s="281"/>
      <c r="J544" s="360"/>
      <c r="K544" s="360"/>
      <c r="L544" s="360"/>
      <c r="M544" s="360"/>
      <c r="N544" s="360"/>
      <c r="O544" s="360"/>
      <c r="P544" s="360"/>
      <c r="Q544" s="360"/>
      <c r="R544" s="360"/>
      <c r="S544" s="360"/>
      <c r="T544" s="360"/>
      <c r="U544" t="s">
        <v>461</v>
      </c>
    </row>
    <row r="545">
      <c r="A545" s="359"/>
      <c r="B545" s="282" t="s">
        <v>532</v>
      </c>
      <c r="C545" s="282" t="s">
        <v>533</v>
      </c>
      <c r="D545" s="283"/>
      <c r="E545" s="334">
        <f>O540</f>
        <v>1.4137166941154071</v>
      </c>
      <c r="F545" s="283"/>
      <c r="G545" s="334">
        <v>2</v>
      </c>
      <c r="H545" s="283"/>
      <c r="I545" s="334">
        <f t="shared" si="287"/>
        <v>2.8274333882308142</v>
      </c>
      <c r="J545" s="360"/>
      <c r="K545" s="360"/>
      <c r="L545" s="360"/>
      <c r="M545" s="360"/>
      <c r="N545" s="360"/>
      <c r="O545" s="360"/>
      <c r="P545" s="360"/>
      <c r="Q545" s="360"/>
      <c r="R545" s="360"/>
      <c r="S545" s="360"/>
      <c r="T545" s="360"/>
      <c r="U545" t="s">
        <v>461</v>
      </c>
    </row>
    <row r="546">
      <c r="A546" s="359"/>
      <c r="B546" s="239" t="s">
        <v>485</v>
      </c>
      <c r="C546" s="240"/>
      <c r="D546" s="240"/>
      <c r="E546" s="240"/>
      <c r="F546" s="240"/>
      <c r="G546" s="240"/>
      <c r="H546" s="345"/>
      <c r="I546" s="346">
        <f>I545</f>
        <v>2.8274333882308142</v>
      </c>
      <c r="J546" s="360"/>
      <c r="K546" s="360"/>
      <c r="L546" s="360"/>
      <c r="M546" s="360"/>
      <c r="N546" s="360"/>
      <c r="O546" s="360"/>
      <c r="P546" s="360"/>
      <c r="Q546" s="360"/>
      <c r="R546" s="360"/>
      <c r="S546" s="360"/>
      <c r="T546" s="360"/>
      <c r="U546" t="s">
        <v>461</v>
      </c>
    </row>
    <row r="547">
      <c r="A547" s="359"/>
      <c r="B547" s="360"/>
      <c r="C547" s="360"/>
      <c r="D547" s="360"/>
      <c r="E547" s="360"/>
      <c r="F547" s="360"/>
      <c r="G547" s="360"/>
      <c r="H547" s="360"/>
      <c r="I547" s="360"/>
      <c r="J547" s="360"/>
      <c r="K547" s="360"/>
      <c r="L547" s="360"/>
      <c r="M547" s="360"/>
      <c r="N547" s="360"/>
      <c r="O547" s="360"/>
      <c r="P547" s="360"/>
      <c r="Q547" s="360"/>
      <c r="R547" s="360"/>
      <c r="S547" s="360"/>
      <c r="T547" s="360"/>
      <c r="U547" t="s">
        <v>461</v>
      </c>
    </row>
    <row r="548">
      <c r="A548" s="162" t="s">
        <v>439</v>
      </c>
      <c r="B548" s="362" t="s">
        <v>400</v>
      </c>
      <c r="C548" s="363"/>
      <c r="D548" s="363"/>
      <c r="E548" s="363"/>
      <c r="F548" s="363"/>
      <c r="G548" s="363"/>
      <c r="H548" s="363"/>
      <c r="I548" s="363"/>
      <c r="J548" s="363"/>
      <c r="K548" s="363"/>
      <c r="L548" s="363"/>
      <c r="M548" s="363"/>
      <c r="N548" s="363"/>
      <c r="O548" s="363"/>
      <c r="P548" s="363"/>
      <c r="Q548" s="363"/>
      <c r="R548" s="363"/>
      <c r="S548" s="363"/>
      <c r="T548" s="364"/>
      <c r="U548" t="s">
        <v>461</v>
      </c>
    </row>
    <row r="549">
      <c r="A549" s="264" t="s">
        <v>440</v>
      </c>
      <c r="B549" s="265" t="s">
        <v>402</v>
      </c>
      <c r="C549" s="265"/>
      <c r="D549" s="265"/>
      <c r="E549" s="265"/>
      <c r="F549" s="265"/>
      <c r="G549" s="265"/>
      <c r="H549" s="265"/>
      <c r="I549" s="265"/>
      <c r="J549" s="265"/>
      <c r="K549" s="265"/>
      <c r="L549" s="265"/>
      <c r="M549" s="266"/>
      <c r="N549" s="267" t="s">
        <v>230</v>
      </c>
      <c r="O549" s="268">
        <f>E553</f>
        <v>6</v>
      </c>
      <c r="P549" s="267">
        <f>VLOOKUP($A549,'BM - 001'!$A$8:$O$1500,5,FALSE)</f>
        <v>0</v>
      </c>
      <c r="Q549" s="267">
        <f>VLOOKUP($A549,'BM - 001'!$A$8:$O$150,7,FALSE)</f>
        <v>6</v>
      </c>
      <c r="R549" s="267">
        <f>VLOOKUP($A549,'BM - 001'!$A$8:$O$150,4,FALSE)-P549</f>
        <v>166.52000000000001</v>
      </c>
      <c r="S549" s="267">
        <f t="shared" si="289"/>
        <v>0</v>
      </c>
      <c r="T549" s="269">
        <f t="shared" si="290"/>
        <v>6</v>
      </c>
      <c r="U549" t="s">
        <v>461</v>
      </c>
    </row>
    <row r="550">
      <c r="A550" s="359"/>
      <c r="B550" s="360"/>
      <c r="C550" s="360"/>
      <c r="D550" s="360"/>
      <c r="E550" s="360"/>
      <c r="F550" s="360"/>
      <c r="G550" s="360"/>
      <c r="H550" s="360"/>
      <c r="I550" s="360"/>
      <c r="J550" s="360"/>
      <c r="K550" s="360"/>
      <c r="L550" s="360"/>
      <c r="M550" s="360"/>
      <c r="N550" s="360"/>
      <c r="O550" s="360"/>
      <c r="P550" s="360"/>
      <c r="Q550" s="360"/>
      <c r="R550" s="360"/>
      <c r="S550" s="360"/>
      <c r="T550" s="361"/>
      <c r="U550" t="s">
        <v>461</v>
      </c>
    </row>
    <row r="551">
      <c r="A551" s="359"/>
      <c r="B551" s="281" t="s">
        <v>507</v>
      </c>
      <c r="C551" s="281" t="s">
        <v>508</v>
      </c>
      <c r="D551" s="367" t="s">
        <v>487</v>
      </c>
      <c r="E551" s="368"/>
      <c r="F551" s="360"/>
      <c r="G551" s="360"/>
      <c r="H551" s="360"/>
      <c r="I551" s="360"/>
      <c r="J551" s="360"/>
      <c r="K551" s="360"/>
      <c r="L551" s="360"/>
      <c r="M551" s="360"/>
      <c r="N551" s="360"/>
      <c r="O551" s="360"/>
      <c r="P551" s="360"/>
      <c r="Q551" s="360"/>
      <c r="R551" s="360"/>
      <c r="S551" s="360"/>
      <c r="T551" s="361"/>
      <c r="U551" t="s">
        <v>461</v>
      </c>
    </row>
    <row r="552">
      <c r="A552" s="359"/>
      <c r="B552" s="282" t="s">
        <v>532</v>
      </c>
      <c r="C552" s="282" t="s">
        <v>533</v>
      </c>
      <c r="D552" s="283"/>
      <c r="E552" s="334">
        <f>6</f>
        <v>6</v>
      </c>
      <c r="F552" s="360"/>
      <c r="G552" s="360"/>
      <c r="H552" s="360"/>
      <c r="I552" s="360"/>
      <c r="J552" s="360"/>
      <c r="K552" s="360"/>
      <c r="L552" s="360"/>
      <c r="M552" s="360"/>
      <c r="N552" s="360"/>
      <c r="O552" s="360"/>
      <c r="P552" s="360"/>
      <c r="Q552" s="360"/>
      <c r="R552" s="360"/>
      <c r="S552" s="360"/>
      <c r="T552" s="361"/>
      <c r="U552" t="s">
        <v>461</v>
      </c>
    </row>
    <row r="553">
      <c r="A553" s="359"/>
      <c r="B553" s="355" t="s">
        <v>485</v>
      </c>
      <c r="C553" s="356"/>
      <c r="D553" s="283"/>
      <c r="E553" s="334">
        <f>E552</f>
        <v>6</v>
      </c>
      <c r="F553" s="360"/>
      <c r="G553" s="360"/>
      <c r="H553" s="360"/>
      <c r="I553" s="360"/>
      <c r="J553" s="360"/>
      <c r="K553" s="360"/>
      <c r="L553" s="360"/>
      <c r="M553" s="360"/>
      <c r="N553" s="360"/>
      <c r="O553" s="360"/>
      <c r="P553" s="360"/>
      <c r="Q553" s="360"/>
      <c r="R553" s="360"/>
      <c r="S553" s="360"/>
      <c r="T553" s="361"/>
      <c r="U553" t="s">
        <v>461</v>
      </c>
    </row>
    <row r="554">
      <c r="A554" s="359"/>
      <c r="B554" s="360"/>
      <c r="C554" s="360"/>
      <c r="D554" s="360"/>
      <c r="E554" s="360"/>
      <c r="F554" s="360"/>
      <c r="G554" s="360"/>
      <c r="H554" s="360"/>
      <c r="I554" s="360"/>
      <c r="J554" s="360"/>
      <c r="K554" s="360"/>
      <c r="L554" s="360"/>
      <c r="M554" s="360"/>
      <c r="N554" s="360"/>
      <c r="O554" s="360"/>
      <c r="P554" s="360"/>
      <c r="Q554" s="360"/>
      <c r="R554" s="360"/>
      <c r="S554" s="360"/>
      <c r="T554" s="361"/>
      <c r="U554" t="s">
        <v>461</v>
      </c>
    </row>
    <row r="555">
      <c r="A555" s="264" t="s">
        <v>441</v>
      </c>
      <c r="B555" s="265" t="s">
        <v>406</v>
      </c>
      <c r="C555" s="265"/>
      <c r="D555" s="265"/>
      <c r="E555" s="265"/>
      <c r="F555" s="265"/>
      <c r="G555" s="265"/>
      <c r="H555" s="265"/>
      <c r="I555" s="265"/>
      <c r="J555" s="265"/>
      <c r="K555" s="265"/>
      <c r="L555" s="265"/>
      <c r="M555" s="266"/>
      <c r="N555" s="267" t="s">
        <v>85</v>
      </c>
      <c r="O555" s="268">
        <f>I559</f>
        <v>0.91799999999999993</v>
      </c>
      <c r="P555" s="267">
        <f>VLOOKUP($A555,'BM - 001'!$A$8:$O$1500,5,FALSE)</f>
        <v>0</v>
      </c>
      <c r="Q555" s="267">
        <f>VLOOKUP($A555,'BM - 001'!$A$8:$O$150,7,FALSE)</f>
        <v>0.92000000000000004</v>
      </c>
      <c r="R555" s="267">
        <f>VLOOKUP($A555,'BM - 001'!$A$8:$O$150,4,FALSE)-P555</f>
        <v>25.48</v>
      </c>
      <c r="S555" s="267">
        <f t="shared" si="289"/>
        <v>0</v>
      </c>
      <c r="T555" s="269">
        <f t="shared" si="290"/>
        <v>0.92000000000000004</v>
      </c>
      <c r="U555" t="s">
        <v>461</v>
      </c>
    </row>
    <row r="556">
      <c r="A556" s="359"/>
      <c r="B556" s="360"/>
      <c r="C556" s="360"/>
      <c r="D556" s="360"/>
      <c r="E556" s="360"/>
      <c r="F556" s="360"/>
      <c r="G556" s="360"/>
      <c r="H556" s="360"/>
      <c r="I556" s="360"/>
      <c r="J556" s="360"/>
      <c r="K556" s="360"/>
      <c r="L556" s="360"/>
      <c r="M556" s="360"/>
      <c r="N556" s="360"/>
      <c r="O556" s="360"/>
      <c r="P556" s="360"/>
      <c r="Q556" s="360"/>
      <c r="R556" s="360"/>
      <c r="S556" s="360"/>
      <c r="T556" s="360"/>
      <c r="U556" t="s">
        <v>461</v>
      </c>
    </row>
    <row r="557">
      <c r="A557" s="359"/>
      <c r="B557" s="281" t="s">
        <v>507</v>
      </c>
      <c r="C557" s="281" t="s">
        <v>508</v>
      </c>
      <c r="D557" s="281" t="s">
        <v>487</v>
      </c>
      <c r="E557" s="281"/>
      <c r="F557" s="281" t="s">
        <v>551</v>
      </c>
      <c r="G557" s="281"/>
      <c r="H557" s="281" t="s">
        <v>546</v>
      </c>
      <c r="I557" s="281"/>
      <c r="J557" s="360"/>
      <c r="K557" s="360"/>
      <c r="L557" s="360"/>
      <c r="M557" s="360"/>
      <c r="N557" s="360"/>
      <c r="O557" s="360"/>
      <c r="P557" s="360"/>
      <c r="Q557" s="360"/>
      <c r="R557" s="360"/>
      <c r="S557" s="360"/>
      <c r="T557" s="360"/>
      <c r="U557" t="s">
        <v>461</v>
      </c>
    </row>
    <row r="558">
      <c r="A558" s="359"/>
      <c r="B558" s="282" t="s">
        <v>532</v>
      </c>
      <c r="C558" s="282" t="s">
        <v>533</v>
      </c>
      <c r="D558" s="283"/>
      <c r="E558" s="334">
        <f>E552</f>
        <v>6</v>
      </c>
      <c r="F558" s="283"/>
      <c r="G558" s="334">
        <v>0.153</v>
      </c>
      <c r="H558" s="283"/>
      <c r="I558" s="334">
        <f>E558*G558</f>
        <v>0.91799999999999993</v>
      </c>
      <c r="J558" s="360"/>
      <c r="K558" s="360"/>
      <c r="L558" s="360"/>
      <c r="M558" s="360"/>
      <c r="N558" s="360"/>
      <c r="O558" s="360"/>
      <c r="P558" s="360"/>
      <c r="Q558" s="360"/>
      <c r="R558" s="360"/>
      <c r="S558" s="360"/>
      <c r="T558" s="360"/>
      <c r="U558" t="s">
        <v>461</v>
      </c>
    </row>
    <row r="559">
      <c r="A559" s="359"/>
      <c r="B559" s="355" t="s">
        <v>485</v>
      </c>
      <c r="C559" s="357"/>
      <c r="D559" s="357"/>
      <c r="E559" s="357"/>
      <c r="F559" s="357"/>
      <c r="G559" s="356"/>
      <c r="H559" s="283"/>
      <c r="I559" s="334">
        <f>I558</f>
        <v>0.91799999999999993</v>
      </c>
      <c r="J559" s="360"/>
      <c r="K559" s="360"/>
      <c r="L559" s="360"/>
      <c r="M559" s="360"/>
      <c r="N559" s="360"/>
      <c r="O559" s="360"/>
      <c r="P559" s="360"/>
      <c r="Q559" s="360"/>
      <c r="R559" s="360"/>
      <c r="S559" s="360"/>
      <c r="T559" s="360"/>
      <c r="U559" t="s">
        <v>461</v>
      </c>
    </row>
    <row r="560">
      <c r="A560" s="359"/>
      <c r="B560" s="360"/>
      <c r="C560" s="360"/>
      <c r="D560" s="360"/>
      <c r="E560" s="360"/>
      <c r="F560" s="360"/>
      <c r="G560" s="360"/>
      <c r="H560" s="360"/>
      <c r="I560" s="360"/>
      <c r="J560" s="360"/>
      <c r="K560" s="360"/>
      <c r="L560" s="360"/>
      <c r="M560" s="360"/>
      <c r="N560" s="360"/>
      <c r="O560" s="360"/>
      <c r="P560" s="360"/>
      <c r="Q560" s="360"/>
      <c r="R560" s="360"/>
      <c r="S560" s="360"/>
      <c r="T560" s="360"/>
      <c r="U560" t="s">
        <v>461</v>
      </c>
    </row>
    <row r="561" ht="15.6" hidden="1" customHeight="1">
      <c r="A561" s="162" t="s">
        <v>442</v>
      </c>
      <c r="B561" s="362" t="s">
        <v>443</v>
      </c>
      <c r="C561" s="363"/>
      <c r="D561" s="363"/>
      <c r="E561" s="363"/>
      <c r="F561" s="363"/>
      <c r="G561" s="363"/>
      <c r="H561" s="363"/>
      <c r="I561" s="363"/>
      <c r="J561" s="363"/>
      <c r="K561" s="363"/>
      <c r="L561" s="363"/>
      <c r="M561" s="363"/>
      <c r="N561" s="363"/>
      <c r="O561" s="363"/>
      <c r="P561" s="363"/>
      <c r="Q561" s="363"/>
      <c r="R561" s="363"/>
      <c r="S561" s="363"/>
      <c r="T561" s="364"/>
    </row>
    <row r="562" hidden="1">
      <c r="A562" s="264" t="s">
        <v>444</v>
      </c>
      <c r="B562" s="265" t="s">
        <v>445</v>
      </c>
      <c r="C562" s="265"/>
      <c r="D562" s="265"/>
      <c r="E562" s="265"/>
      <c r="F562" s="265"/>
      <c r="G562" s="265"/>
      <c r="H562" s="265"/>
      <c r="I562" s="265"/>
      <c r="J562" s="265"/>
      <c r="K562" s="265"/>
      <c r="L562" s="265"/>
      <c r="M562" s="266"/>
      <c r="N562" s="267" t="s">
        <v>155</v>
      </c>
      <c r="O562" s="268"/>
      <c r="P562" s="267">
        <f>VLOOKUP($A562,'BM - 001'!$A$8:$O$1500,5,FALSE)</f>
        <v>0</v>
      </c>
      <c r="Q562" s="267">
        <f>VLOOKUP($A562,'BM - 001'!$A$8:$O$150,7,FALSE)</f>
        <v>0</v>
      </c>
      <c r="R562" s="267">
        <f>VLOOKUP($A562,'BM - 001'!$A$8:$O$150,4,FALSE)-P562</f>
        <v>30</v>
      </c>
      <c r="S562" s="267">
        <f t="shared" si="289"/>
        <v>0</v>
      </c>
      <c r="T562" s="269">
        <f t="shared" si="290"/>
        <v>0</v>
      </c>
    </row>
    <row r="563" hidden="1">
      <c r="A563" s="264" t="s">
        <v>446</v>
      </c>
      <c r="B563" s="265" t="s">
        <v>447</v>
      </c>
      <c r="C563" s="265"/>
      <c r="D563" s="265"/>
      <c r="E563" s="265"/>
      <c r="F563" s="265"/>
      <c r="G563" s="265"/>
      <c r="H563" s="265"/>
      <c r="I563" s="265"/>
      <c r="J563" s="265"/>
      <c r="K563" s="265"/>
      <c r="L563" s="265"/>
      <c r="M563" s="266"/>
      <c r="N563" s="267" t="s">
        <v>155</v>
      </c>
      <c r="O563" s="268"/>
      <c r="P563" s="267">
        <f>VLOOKUP($A563,'BM - 001'!$A$8:$O$1500,5,FALSE)</f>
        <v>0</v>
      </c>
      <c r="Q563" s="267">
        <f>VLOOKUP($A563,'BM - 001'!$A$8:$O$150,7,FALSE)</f>
        <v>0</v>
      </c>
      <c r="R563" s="267">
        <f>VLOOKUP($A563,'BM - 001'!$A$8:$O$150,4,FALSE)-P563</f>
        <v>7</v>
      </c>
      <c r="S563" s="267">
        <f t="shared" si="289"/>
        <v>0</v>
      </c>
      <c r="T563" s="269">
        <f t="shared" si="290"/>
        <v>0</v>
      </c>
    </row>
    <row r="564" hidden="1">
      <c r="A564" s="264" t="s">
        <v>448</v>
      </c>
      <c r="B564" s="265" t="s">
        <v>449</v>
      </c>
      <c r="C564" s="265"/>
      <c r="D564" s="265"/>
      <c r="E564" s="265"/>
      <c r="F564" s="265"/>
      <c r="G564" s="265"/>
      <c r="H564" s="265"/>
      <c r="I564" s="265"/>
      <c r="J564" s="265"/>
      <c r="K564" s="265"/>
      <c r="L564" s="265"/>
      <c r="M564" s="266"/>
      <c r="N564" s="267" t="s">
        <v>155</v>
      </c>
      <c r="O564" s="268"/>
      <c r="P564" s="267">
        <f>VLOOKUP($A564,'BM - 001'!$A$8:$O$1500,5,FALSE)</f>
        <v>0</v>
      </c>
      <c r="Q564" s="267">
        <f>VLOOKUP($A564,'BM - 001'!$A$8:$O$150,7,FALSE)</f>
        <v>0</v>
      </c>
      <c r="R564" s="267">
        <f>VLOOKUP($A564,'BM - 001'!$A$8:$O$150,4,FALSE)-P564</f>
        <v>1</v>
      </c>
      <c r="S564" s="267">
        <f t="shared" si="289"/>
        <v>0</v>
      </c>
      <c r="T564" s="269">
        <f t="shared" si="290"/>
        <v>0</v>
      </c>
    </row>
    <row r="565" hidden="1">
      <c r="A565" s="264" t="s">
        <v>450</v>
      </c>
      <c r="B565" s="265" t="s">
        <v>451</v>
      </c>
      <c r="C565" s="265"/>
      <c r="D565" s="265"/>
      <c r="E565" s="265"/>
      <c r="F565" s="265"/>
      <c r="G565" s="265"/>
      <c r="H565" s="265"/>
      <c r="I565" s="265"/>
      <c r="J565" s="265"/>
      <c r="K565" s="265"/>
      <c r="L565" s="265"/>
      <c r="M565" s="266"/>
      <c r="N565" s="267" t="s">
        <v>155</v>
      </c>
      <c r="O565" s="268"/>
      <c r="P565" s="267">
        <f>VLOOKUP($A565,'BM - 001'!$A$8:$O$1500,5,FALSE)</f>
        <v>0</v>
      </c>
      <c r="Q565" s="267">
        <f>VLOOKUP($A565,'BM - 001'!$A$8:$O$150,7,FALSE)</f>
        <v>0</v>
      </c>
      <c r="R565" s="267">
        <f>VLOOKUP($A565,'BM - 001'!$A$8:$O$150,4,FALSE)-P565</f>
        <v>3</v>
      </c>
      <c r="S565" s="267">
        <f t="shared" si="289"/>
        <v>0</v>
      </c>
      <c r="T565" s="269">
        <f t="shared" si="290"/>
        <v>0</v>
      </c>
    </row>
    <row r="566">
      <c r="A566" s="162" t="s">
        <v>452</v>
      </c>
      <c r="B566" s="362" t="s">
        <v>416</v>
      </c>
      <c r="C566" s="363"/>
      <c r="D566" s="363"/>
      <c r="E566" s="363"/>
      <c r="F566" s="363"/>
      <c r="G566" s="363"/>
      <c r="H566" s="363"/>
      <c r="I566" s="363"/>
      <c r="J566" s="363"/>
      <c r="K566" s="363"/>
      <c r="L566" s="363"/>
      <c r="M566" s="363"/>
      <c r="N566" s="363"/>
      <c r="O566" s="363"/>
      <c r="P566" s="363"/>
      <c r="Q566" s="363"/>
      <c r="R566" s="363"/>
      <c r="S566" s="363"/>
      <c r="T566" s="364"/>
      <c r="U566" t="s">
        <v>461</v>
      </c>
    </row>
    <row r="567">
      <c r="A567" s="206" t="s">
        <v>453</v>
      </c>
      <c r="B567" s="207" t="s">
        <v>418</v>
      </c>
      <c r="C567" s="207"/>
      <c r="D567" s="207"/>
      <c r="E567" s="207"/>
      <c r="F567" s="207"/>
      <c r="G567" s="207"/>
      <c r="H567" s="207"/>
      <c r="I567" s="207"/>
      <c r="J567" s="207"/>
      <c r="K567" s="207"/>
      <c r="L567" s="207"/>
      <c r="M567" s="208"/>
      <c r="N567" s="209" t="s">
        <v>235</v>
      </c>
      <c r="O567" s="210">
        <f>I572</f>
        <v>6</v>
      </c>
      <c r="P567" s="209">
        <f>VLOOKUP($A567,'BM - 001'!$A$8:$O$1500,5,FALSE)</f>
        <v>0</v>
      </c>
      <c r="Q567" s="209">
        <f>VLOOKUP($A567,'BM - 001'!$A$8:$O$150,7,FALSE)</f>
        <v>6</v>
      </c>
      <c r="R567" s="209">
        <f>VLOOKUP($A567,'BM - 001'!$A$8:$O$150,4,FALSE)-P567</f>
        <v>99.909999999999997</v>
      </c>
      <c r="S567" s="209">
        <f t="shared" si="289"/>
        <v>0</v>
      </c>
      <c r="T567" s="211">
        <f t="shared" si="290"/>
        <v>6</v>
      </c>
      <c r="U567" t="s">
        <v>461</v>
      </c>
    </row>
    <row r="568">
      <c r="A568" s="212"/>
      <c r="B568" s="213"/>
      <c r="C568" s="213"/>
      <c r="D568" s="213"/>
      <c r="E568" s="213"/>
      <c r="F568" s="213"/>
      <c r="G568" s="213"/>
      <c r="H568" s="213"/>
      <c r="I568" s="213"/>
      <c r="J568" s="213"/>
      <c r="K568" s="213"/>
      <c r="L568" s="213"/>
      <c r="M568" s="213"/>
      <c r="N568" s="214"/>
      <c r="O568" s="215"/>
      <c r="P568" s="214"/>
      <c r="Q568" s="214"/>
      <c r="R568" s="214"/>
      <c r="S568" s="214"/>
      <c r="T568" s="288"/>
      <c r="U568" t="s">
        <v>461</v>
      </c>
    </row>
    <row r="569">
      <c r="A569" s="217"/>
      <c r="B569" s="281" t="s">
        <v>507</v>
      </c>
      <c r="C569" s="281" t="s">
        <v>508</v>
      </c>
      <c r="D569" s="281" t="s">
        <v>487</v>
      </c>
      <c r="E569" s="281"/>
      <c r="F569" s="281" t="s">
        <v>488</v>
      </c>
      <c r="G569" s="281"/>
      <c r="H569" s="281" t="s">
        <v>489</v>
      </c>
      <c r="I569" s="281"/>
      <c r="J569" s="343"/>
      <c r="K569" s="344"/>
      <c r="L569" s="254"/>
      <c r="M569" s="254"/>
      <c r="N569" s="225"/>
      <c r="O569" s="255"/>
      <c r="P569" s="225"/>
      <c r="Q569" s="225"/>
      <c r="R569" s="225"/>
      <c r="S569" s="225"/>
      <c r="T569" s="291"/>
      <c r="U569" t="s">
        <v>461</v>
      </c>
    </row>
    <row r="570">
      <c r="A570" s="217"/>
      <c r="B570" s="365" t="e">
        <f>B524</f>
        <v>#REF!</v>
      </c>
      <c r="C570" s="365" t="e">
        <f>C524</f>
        <v>#REF!</v>
      </c>
      <c r="D570" s="283"/>
      <c r="E570" s="334">
        <v>3</v>
      </c>
      <c r="F570" s="283"/>
      <c r="G570" s="334">
        <v>1</v>
      </c>
      <c r="H570" s="283"/>
      <c r="I570" s="334">
        <f t="shared" ref="I570:I571" si="291">E570*G570</f>
        <v>3</v>
      </c>
      <c r="J570" s="217"/>
      <c r="K570" s="335"/>
      <c r="L570" s="254"/>
      <c r="M570" s="254"/>
      <c r="N570" s="225"/>
      <c r="O570" s="255"/>
      <c r="P570" s="225"/>
      <c r="Q570" s="225"/>
      <c r="R570" s="225"/>
      <c r="S570" s="225"/>
      <c r="T570" s="291"/>
      <c r="U570" t="s">
        <v>461</v>
      </c>
    </row>
    <row r="571">
      <c r="A571" s="217"/>
      <c r="B571" s="366"/>
      <c r="C571" s="366"/>
      <c r="D571" s="283"/>
      <c r="E571" s="334">
        <v>3</v>
      </c>
      <c r="F571" s="283"/>
      <c r="G571" s="334">
        <v>1</v>
      </c>
      <c r="H571" s="283"/>
      <c r="I571" s="334">
        <f t="shared" si="291"/>
        <v>3</v>
      </c>
      <c r="J571" s="217"/>
      <c r="K571" s="335"/>
      <c r="L571" s="254"/>
      <c r="M571" s="254"/>
      <c r="N571" s="225"/>
      <c r="O571" s="255"/>
      <c r="P571" s="225"/>
      <c r="Q571" s="225"/>
      <c r="R571" s="225"/>
      <c r="S571" s="225"/>
      <c r="T571" s="291"/>
      <c r="U571" t="s">
        <v>461</v>
      </c>
    </row>
    <row r="572">
      <c r="A572" s="217"/>
      <c r="B572" s="271" t="s">
        <v>485</v>
      </c>
      <c r="C572" s="369"/>
      <c r="D572" s="369"/>
      <c r="E572" s="369"/>
      <c r="F572" s="369"/>
      <c r="G572" s="369"/>
      <c r="H572" s="283"/>
      <c r="I572" s="334">
        <f>SUM(I565:I571)</f>
        <v>6</v>
      </c>
      <c r="J572" s="217"/>
      <c r="K572" s="335"/>
      <c r="L572" s="254"/>
      <c r="M572" s="254"/>
      <c r="N572" s="225"/>
      <c r="O572" s="255"/>
      <c r="P572" s="225"/>
      <c r="Q572" s="225"/>
      <c r="R572" s="225"/>
      <c r="S572" s="225"/>
      <c r="T572" s="291"/>
      <c r="U572" t="s">
        <v>461</v>
      </c>
    </row>
    <row r="573">
      <c r="A573" s="217"/>
      <c r="B573" s="254"/>
      <c r="C573" s="254"/>
      <c r="D573" s="254"/>
      <c r="E573" s="254"/>
      <c r="F573" s="254"/>
      <c r="G573" s="254"/>
      <c r="H573" s="254"/>
      <c r="I573" s="254"/>
      <c r="J573" s="254"/>
      <c r="K573" s="254"/>
      <c r="L573" s="254"/>
      <c r="M573" s="254"/>
      <c r="N573" s="225"/>
      <c r="O573" s="255"/>
      <c r="P573" s="225"/>
      <c r="Q573" s="225"/>
      <c r="R573" s="225"/>
      <c r="S573" s="225"/>
      <c r="T573" s="291"/>
      <c r="U573" t="s">
        <v>461</v>
      </c>
    </row>
    <row r="574">
      <c r="A574" s="264" t="s">
        <v>454</v>
      </c>
      <c r="B574" s="264" t="s">
        <v>420</v>
      </c>
      <c r="C574" s="264"/>
      <c r="D574" s="264"/>
      <c r="E574" s="264"/>
      <c r="F574" s="264"/>
      <c r="G574" s="264"/>
      <c r="H574" s="264"/>
      <c r="I574" s="264"/>
      <c r="J574" s="264"/>
      <c r="K574" s="264"/>
      <c r="L574" s="264"/>
      <c r="M574" s="264"/>
      <c r="N574" s="267" t="s">
        <v>109</v>
      </c>
      <c r="O574" s="268">
        <f>O579</f>
        <v>3.686017763138449</v>
      </c>
      <c r="P574" s="267">
        <f>VLOOKUP($A574,'BM - 001'!$A$8:$O$1500,5,FALSE)</f>
        <v>0</v>
      </c>
      <c r="Q574" s="267">
        <f>VLOOKUP($A574,'BM - 001'!$A$8:$O$150,7,FALSE)</f>
        <v>3.6899999999999999</v>
      </c>
      <c r="R574" s="267">
        <f>VLOOKUP($A574,'BM - 001'!$A$8:$O$150,4,FALSE)-P574</f>
        <v>36.210000000000001</v>
      </c>
      <c r="S574" s="370">
        <f t="shared" si="289"/>
        <v>0</v>
      </c>
      <c r="T574" s="267">
        <f t="shared" si="290"/>
        <v>3.6899999999999999</v>
      </c>
      <c r="U574" t="s">
        <v>461</v>
      </c>
    </row>
    <row r="575">
      <c r="A575" s="212"/>
      <c r="B575" s="213"/>
      <c r="C575" s="213"/>
      <c r="D575" s="213"/>
      <c r="E575" s="213"/>
      <c r="F575" s="213"/>
      <c r="G575" s="213"/>
      <c r="H575" s="213"/>
      <c r="I575" s="213"/>
      <c r="J575" s="213"/>
      <c r="K575" s="213"/>
      <c r="L575" s="213"/>
      <c r="M575" s="213"/>
      <c r="N575" s="214"/>
      <c r="O575" s="215"/>
      <c r="P575" s="214"/>
      <c r="Q575" s="214"/>
      <c r="R575" s="214"/>
      <c r="S575" s="214"/>
      <c r="T575" s="288"/>
      <c r="U575" t="s">
        <v>461</v>
      </c>
    </row>
    <row r="576">
      <c r="A576" s="217"/>
      <c r="B576" s="281" t="s">
        <v>507</v>
      </c>
      <c r="C576" s="281" t="s">
        <v>508</v>
      </c>
      <c r="D576" s="281" t="s">
        <v>487</v>
      </c>
      <c r="E576" s="281"/>
      <c r="F576" s="281" t="s">
        <v>488</v>
      </c>
      <c r="G576" s="281"/>
      <c r="H576" s="281" t="s">
        <v>542</v>
      </c>
      <c r="I576" s="281"/>
      <c r="J576" s="281" t="s">
        <v>493</v>
      </c>
      <c r="K576" s="281"/>
      <c r="L576" s="281" t="s">
        <v>554</v>
      </c>
      <c r="M576" s="281"/>
      <c r="N576" s="281" t="s">
        <v>497</v>
      </c>
      <c r="O576" s="281"/>
      <c r="P576" s="225"/>
      <c r="Q576" s="225"/>
      <c r="R576" s="225"/>
      <c r="S576" s="225"/>
      <c r="T576" s="291"/>
      <c r="U576" t="s">
        <v>461</v>
      </c>
    </row>
    <row r="577">
      <c r="A577" s="217"/>
      <c r="B577" s="365" t="e">
        <f>B524</f>
        <v>#REF!</v>
      </c>
      <c r="C577" s="365" t="e">
        <f>C524</f>
        <v>#REF!</v>
      </c>
      <c r="D577" s="283"/>
      <c r="E577" s="334">
        <v>3</v>
      </c>
      <c r="F577" s="283"/>
      <c r="G577" s="334">
        <v>1</v>
      </c>
      <c r="H577" s="283"/>
      <c r="I577" s="334">
        <f t="shared" ref="I577:I578" si="292">I524-0.5</f>
        <v>0.73999999999999999</v>
      </c>
      <c r="J577" s="283"/>
      <c r="K577" s="334">
        <f t="shared" ref="K577:K578" si="293">PI()*(0.2)^2</f>
        <v>0.12566370614359174</v>
      </c>
      <c r="L577" s="283"/>
      <c r="M577" s="334">
        <f t="shared" ref="M577:M578" si="294">E577*(PI()*(0.2)^2)</f>
        <v>0.37699111843077521</v>
      </c>
      <c r="N577" s="283"/>
      <c r="O577" s="334">
        <f t="shared" ref="O577:O578" si="295">(E577*G577*I577)-M577</f>
        <v>1.8430088815692245</v>
      </c>
      <c r="P577" s="225"/>
      <c r="Q577" s="225"/>
      <c r="R577" s="225"/>
      <c r="S577" s="225"/>
      <c r="T577" s="291"/>
      <c r="U577" t="s">
        <v>461</v>
      </c>
    </row>
    <row r="578">
      <c r="A578" s="217"/>
      <c r="B578" s="366"/>
      <c r="C578" s="366"/>
      <c r="D578" s="283"/>
      <c r="E578" s="334">
        <v>3</v>
      </c>
      <c r="F578" s="283"/>
      <c r="G578" s="334">
        <v>1</v>
      </c>
      <c r="H578" s="283"/>
      <c r="I578" s="334">
        <f t="shared" si="292"/>
        <v>0.73999999999999999</v>
      </c>
      <c r="J578" s="283"/>
      <c r="K578" s="334">
        <f t="shared" si="293"/>
        <v>0.12566370614359174</v>
      </c>
      <c r="L578" s="283"/>
      <c r="M578" s="334">
        <f t="shared" si="294"/>
        <v>0.37699111843077521</v>
      </c>
      <c r="N578" s="283"/>
      <c r="O578" s="334">
        <f t="shared" si="295"/>
        <v>1.8430088815692245</v>
      </c>
      <c r="P578" s="225"/>
      <c r="Q578" s="225"/>
      <c r="R578" s="225"/>
      <c r="S578" s="225"/>
      <c r="T578" s="291"/>
      <c r="U578" t="s">
        <v>461</v>
      </c>
    </row>
    <row r="579">
      <c r="A579" s="217"/>
      <c r="B579" s="239" t="s">
        <v>485</v>
      </c>
      <c r="C579" s="240"/>
      <c r="D579" s="240"/>
      <c r="E579" s="240"/>
      <c r="F579" s="240"/>
      <c r="G579" s="240"/>
      <c r="H579" s="240"/>
      <c r="I579" s="240"/>
      <c r="J579" s="240"/>
      <c r="K579" s="240"/>
      <c r="L579" s="240"/>
      <c r="M579" s="241"/>
      <c r="N579" s="283"/>
      <c r="O579" s="334">
        <f>SUM(O577:O578)</f>
        <v>3.686017763138449</v>
      </c>
      <c r="P579" s="225"/>
      <c r="Q579" s="225"/>
      <c r="R579" s="225"/>
      <c r="S579" s="225"/>
      <c r="T579" s="291"/>
      <c r="U579" t="s">
        <v>461</v>
      </c>
    </row>
    <row r="580">
      <c r="A580" s="243"/>
      <c r="B580" s="244"/>
      <c r="C580" s="244"/>
      <c r="D580" s="244"/>
      <c r="E580" s="244"/>
      <c r="F580" s="244"/>
      <c r="G580" s="244"/>
      <c r="H580" s="244"/>
      <c r="I580" s="244"/>
      <c r="J580" s="244"/>
      <c r="K580" s="244"/>
      <c r="L580" s="244"/>
      <c r="M580" s="244"/>
      <c r="N580" s="245"/>
      <c r="O580" s="246"/>
      <c r="P580" s="245"/>
      <c r="Q580" s="245"/>
      <c r="R580" s="245"/>
      <c r="S580" s="245"/>
      <c r="T580" s="329"/>
      <c r="U580" t="s">
        <v>461</v>
      </c>
    </row>
    <row r="581">
      <c r="A581" s="248" t="s">
        <v>455</v>
      </c>
      <c r="B581" s="249" t="s">
        <v>377</v>
      </c>
      <c r="C581" s="249"/>
      <c r="D581" s="249"/>
      <c r="E581" s="249"/>
      <c r="F581" s="249"/>
      <c r="G581" s="249"/>
      <c r="H581" s="249"/>
      <c r="I581" s="249"/>
      <c r="J581" s="249"/>
      <c r="K581" s="249"/>
      <c r="L581" s="249"/>
      <c r="M581" s="250"/>
      <c r="N581" s="251" t="s">
        <v>225</v>
      </c>
      <c r="O581" s="252">
        <f>K586</f>
        <v>3</v>
      </c>
      <c r="P581" s="251">
        <f>VLOOKUP($A581,'BM - 001'!$A$8:$O$1500,5,FALSE)</f>
        <v>0</v>
      </c>
      <c r="Q581" s="251">
        <f>VLOOKUP($A581,'BM - 001'!$A$8:$O$150,7,FALSE)</f>
        <v>3</v>
      </c>
      <c r="R581" s="251">
        <f>VLOOKUP($A581,'BM - 001'!$A$8:$O$150,4,FALSE)-P581</f>
        <v>24.140000000000001</v>
      </c>
      <c r="S581" s="251">
        <f t="shared" si="289"/>
        <v>0</v>
      </c>
      <c r="T581" s="253">
        <f t="shared" si="290"/>
        <v>3</v>
      </c>
      <c r="U581" t="s">
        <v>461</v>
      </c>
    </row>
    <row r="582">
      <c r="A582" s="212"/>
      <c r="B582" s="213"/>
      <c r="C582" s="213"/>
      <c r="D582" s="213"/>
      <c r="E582" s="213"/>
      <c r="F582" s="213"/>
      <c r="G582" s="213"/>
      <c r="H582" s="213"/>
      <c r="I582" s="213"/>
      <c r="J582" s="213"/>
      <c r="K582" s="213"/>
      <c r="L582" s="213"/>
      <c r="M582" s="213"/>
      <c r="N582" s="214"/>
      <c r="O582" s="215"/>
      <c r="P582" s="214"/>
      <c r="Q582" s="214"/>
      <c r="R582" s="214"/>
      <c r="S582" s="214"/>
      <c r="T582" s="288"/>
      <c r="U582" t="s">
        <v>461</v>
      </c>
    </row>
    <row r="583">
      <c r="A583" s="217"/>
      <c r="B583" s="281" t="s">
        <v>507</v>
      </c>
      <c r="C583" s="281" t="s">
        <v>508</v>
      </c>
      <c r="D583" s="281" t="s">
        <v>487</v>
      </c>
      <c r="E583" s="281"/>
      <c r="F583" s="281" t="s">
        <v>488</v>
      </c>
      <c r="G583" s="281"/>
      <c r="H583" s="281" t="s">
        <v>542</v>
      </c>
      <c r="I583" s="281"/>
      <c r="J583" s="281" t="s">
        <v>497</v>
      </c>
      <c r="K583" s="281"/>
      <c r="L583" s="371"/>
      <c r="M583" s="372"/>
      <c r="N583" s="372"/>
      <c r="O583" s="372"/>
      <c r="P583" s="225"/>
      <c r="Q583" s="225"/>
      <c r="R583" s="225"/>
      <c r="S583" s="225"/>
      <c r="T583" s="291"/>
      <c r="U583" t="s">
        <v>461</v>
      </c>
    </row>
    <row r="584">
      <c r="A584" s="217"/>
      <c r="B584" s="365" t="e">
        <f>B577</f>
        <v>#REF!</v>
      </c>
      <c r="C584" s="365" t="e">
        <f>C577</f>
        <v>#REF!</v>
      </c>
      <c r="D584" s="283"/>
      <c r="E584" s="334">
        <v>3</v>
      </c>
      <c r="F584" s="283"/>
      <c r="G584" s="334">
        <v>1</v>
      </c>
      <c r="H584" s="283"/>
      <c r="I584" s="334">
        <v>0.5</v>
      </c>
      <c r="J584" s="283"/>
      <c r="K584" s="334">
        <f t="shared" ref="K584:K585" si="296">E584*G584*I584</f>
        <v>1.5</v>
      </c>
      <c r="L584" s="217"/>
      <c r="M584" s="335"/>
      <c r="N584" s="254"/>
      <c r="O584" s="335"/>
      <c r="P584" s="225"/>
      <c r="Q584" s="225"/>
      <c r="R584" s="225"/>
      <c r="S584" s="225"/>
      <c r="T584" s="291"/>
      <c r="U584" t="s">
        <v>461</v>
      </c>
    </row>
    <row r="585">
      <c r="A585" s="217"/>
      <c r="B585" s="366"/>
      <c r="C585" s="366"/>
      <c r="D585" s="283"/>
      <c r="E585" s="334">
        <v>3</v>
      </c>
      <c r="F585" s="283"/>
      <c r="G585" s="334">
        <v>1</v>
      </c>
      <c r="H585" s="283"/>
      <c r="I585" s="334">
        <v>0.5</v>
      </c>
      <c r="J585" s="283"/>
      <c r="K585" s="334">
        <f t="shared" si="296"/>
        <v>1.5</v>
      </c>
      <c r="L585" s="217"/>
      <c r="M585" s="335"/>
      <c r="N585" s="254"/>
      <c r="O585" s="335"/>
      <c r="P585" s="225"/>
      <c r="Q585" s="225"/>
      <c r="R585" s="225"/>
      <c r="S585" s="225"/>
      <c r="T585" s="291"/>
      <c r="U585" t="s">
        <v>461</v>
      </c>
    </row>
    <row r="586">
      <c r="A586" s="217"/>
      <c r="B586" s="239" t="s">
        <v>485</v>
      </c>
      <c r="C586" s="240"/>
      <c r="D586" s="240"/>
      <c r="E586" s="240"/>
      <c r="F586" s="240"/>
      <c r="G586" s="240"/>
      <c r="H586" s="240"/>
      <c r="I586" s="240"/>
      <c r="J586" s="283"/>
      <c r="K586" s="334">
        <f>SUM(K584:K585)</f>
        <v>3</v>
      </c>
      <c r="L586" s="289"/>
      <c r="M586" s="290"/>
      <c r="N586" s="254"/>
      <c r="O586" s="335"/>
      <c r="P586" s="225"/>
      <c r="Q586" s="225"/>
      <c r="R586" s="225"/>
      <c r="S586" s="225"/>
      <c r="T586" s="291"/>
      <c r="U586" t="s">
        <v>461</v>
      </c>
    </row>
    <row r="587">
      <c r="A587" s="243"/>
      <c r="B587" s="244"/>
      <c r="C587" s="244"/>
      <c r="D587" s="244"/>
      <c r="E587" s="244"/>
      <c r="F587" s="244"/>
      <c r="G587" s="244"/>
      <c r="H587" s="244"/>
      <c r="I587" s="244"/>
      <c r="J587" s="244"/>
      <c r="K587" s="244"/>
      <c r="L587" s="244"/>
      <c r="M587" s="244"/>
      <c r="N587" s="245"/>
      <c r="O587" s="246"/>
      <c r="P587" s="245"/>
      <c r="Q587" s="245"/>
      <c r="R587" s="245"/>
      <c r="S587" s="245"/>
      <c r="T587" s="329"/>
      <c r="U587" t="s">
        <v>461</v>
      </c>
    </row>
    <row r="588" hidden="1">
      <c r="A588" s="330" t="s">
        <v>456</v>
      </c>
      <c r="B588" s="296" t="s">
        <v>457</v>
      </c>
      <c r="C588" s="297"/>
      <c r="D588" s="297"/>
      <c r="E588" s="297"/>
      <c r="F588" s="297"/>
      <c r="G588" s="297"/>
      <c r="H588" s="297"/>
      <c r="I588" s="297"/>
      <c r="J588" s="297"/>
      <c r="K588" s="297"/>
      <c r="L588" s="297"/>
      <c r="M588" s="297"/>
      <c r="N588" s="331"/>
      <c r="O588" s="331"/>
      <c r="P588" s="331"/>
      <c r="Q588" s="331"/>
      <c r="R588" s="331"/>
      <c r="S588" s="331"/>
      <c r="T588" s="332"/>
    </row>
    <row r="589" hidden="1">
      <c r="A589" s="264" t="s">
        <v>458</v>
      </c>
      <c r="B589" s="265" t="s">
        <v>459</v>
      </c>
      <c r="C589" s="265"/>
      <c r="D589" s="265"/>
      <c r="E589" s="265"/>
      <c r="F589" s="265"/>
      <c r="G589" s="265"/>
      <c r="H589" s="265"/>
      <c r="I589" s="265"/>
      <c r="J589" s="265"/>
      <c r="K589" s="265"/>
      <c r="L589" s="265"/>
      <c r="M589" s="266"/>
      <c r="N589" s="267" t="s">
        <v>210</v>
      </c>
      <c r="O589" s="268"/>
      <c r="P589" s="267">
        <f>VLOOKUP($A589,'BM - 001'!$A$8:$O$1500,5,FALSE)</f>
        <v>0</v>
      </c>
      <c r="Q589" s="267">
        <f>VLOOKUP($A589,'BM - 001'!$A$8:$O$150,7,FALSE)</f>
        <v>0</v>
      </c>
      <c r="R589" s="267">
        <f>VLOOKUP($A589,'BM - 001'!$A$8:$O$150,4,FALSE)-P589</f>
        <v>18426.66</v>
      </c>
      <c r="S589" s="267">
        <f t="shared" si="289"/>
        <v>0</v>
      </c>
      <c r="T589" s="269">
        <f t="shared" si="290"/>
        <v>0</v>
      </c>
    </row>
    <row r="590" ht="16.5"/>
    <row r="591" ht="16.5"/>
    <row r="592" ht="16.5"/>
    <row r="593" ht="16.5"/>
    <row r="594" ht="16.5"/>
    <row r="595" ht="16.5"/>
    <row r="596" ht="16.5"/>
    <row r="597" ht="16.5"/>
    <row r="598" ht="16.5"/>
    <row r="599" ht="16.5"/>
    <row r="600" ht="16.5"/>
    <row r="601" ht="16.5"/>
    <row r="602" ht="16.5"/>
    <row r="603" ht="16.5"/>
    <row r="604" ht="16.5"/>
    <row r="605" ht="16.5"/>
    <row r="606" ht="16.5"/>
    <row r="607" ht="16.5"/>
    <row r="608" ht="16.5"/>
    <row r="609" ht="16.5"/>
    <row r="610" ht="16.5"/>
    <row r="611" ht="16.5"/>
    <row r="612" ht="16.5"/>
    <row r="613" ht="16.5"/>
    <row r="614" ht="16.5"/>
    <row r="615" ht="16.5"/>
    <row r="616" ht="16.5"/>
    <row r="617" ht="16.5"/>
    <row r="618" ht="16.5"/>
    <row r="619" ht="16.5"/>
    <row r="620" ht="16.5"/>
    <row r="621" ht="16.5"/>
    <row r="622" ht="16.5"/>
    <row r="623" ht="16.5"/>
    <row r="624" ht="16.5"/>
    <row r="625" ht="16.5"/>
    <row r="626" ht="16.5"/>
    <row r="627" ht="16.5"/>
    <row r="628" ht="16.5"/>
    <row r="629" ht="16.5"/>
    <row r="630" ht="16.5"/>
    <row r="631" ht="16.5"/>
    <row r="632" ht="16.5"/>
    <row r="633" ht="16.5"/>
    <row r="634" ht="16.5"/>
    <row r="635" ht="16.5"/>
    <row r="636" ht="16.5"/>
    <row r="637" ht="16.5"/>
    <row r="638" ht="16.5"/>
    <row r="639" ht="16.5"/>
    <row r="640" ht="16.5"/>
    <row r="641" ht="16.5"/>
    <row r="642" ht="16.5"/>
    <row r="643" ht="16.5"/>
    <row r="644" ht="16.5"/>
    <row r="645" ht="16.5"/>
    <row r="646" ht="16.5"/>
    <row r="647" ht="16.5"/>
    <row r="648" ht="16.5"/>
    <row r="649" ht="16.5"/>
    <row r="650" ht="16.5"/>
    <row r="651" ht="16.5"/>
    <row r="652" ht="16.5"/>
    <row r="654" ht="16.5"/>
    <row r="655" ht="16.5"/>
    <row r="656" ht="16.5"/>
    <row r="657" ht="16.5"/>
    <row r="658" ht="16.5"/>
    <row r="659" ht="16.5"/>
    <row r="661" ht="16.5"/>
    <row r="662" ht="16.5"/>
    <row r="663" ht="16.5"/>
    <row r="664" ht="16.5"/>
    <row r="665" ht="16.5"/>
    <row r="667" ht="16.5"/>
    <row r="668" ht="16.5"/>
    <row r="670" ht="16.5"/>
    <row r="673" ht="16.5"/>
  </sheetData>
  <autoFilter ref="A1:U169">
    <filterColumn colId="20">
      <customFilters>
        <customFilter operator="notEqual" val=" "/>
      </customFilters>
    </filterColumn>
  </autoFilter>
  <mergeCells count="365">
    <mergeCell ref="A2:E2"/>
    <mergeCell ref="B6:M6"/>
    <mergeCell ref="B7:M7"/>
    <mergeCell ref="B8:M8"/>
    <mergeCell ref="B10:C10"/>
    <mergeCell ref="D10:E10"/>
    <mergeCell ref="F10:G10"/>
    <mergeCell ref="H10:I10"/>
    <mergeCell ref="J10:K10"/>
    <mergeCell ref="L10:M10"/>
    <mergeCell ref="N10:O10"/>
    <mergeCell ref="B11:C11"/>
    <mergeCell ref="D11:E11"/>
    <mergeCell ref="F11:G11"/>
    <mergeCell ref="H11:I11"/>
    <mergeCell ref="J11:K11"/>
    <mergeCell ref="L11:M11"/>
    <mergeCell ref="N11:O11"/>
    <mergeCell ref="B12:Q12"/>
    <mergeCell ref="B14:M14"/>
    <mergeCell ref="B16:C16"/>
    <mergeCell ref="D16:E16"/>
    <mergeCell ref="F16:G16"/>
    <mergeCell ref="H16:I16"/>
    <mergeCell ref="J16:K16"/>
    <mergeCell ref="L16:M16"/>
    <mergeCell ref="N16:O16"/>
    <mergeCell ref="B17:C17"/>
    <mergeCell ref="D17:E17"/>
    <mergeCell ref="F17:G17"/>
    <mergeCell ref="H17:I17"/>
    <mergeCell ref="J17:K17"/>
    <mergeCell ref="L17:M17"/>
    <mergeCell ref="N17:O17"/>
    <mergeCell ref="B18:Q18"/>
    <mergeCell ref="B20:M20"/>
    <mergeCell ref="B22:C22"/>
    <mergeCell ref="D22:E22"/>
    <mergeCell ref="F22:G22"/>
    <mergeCell ref="H22:I22"/>
    <mergeCell ref="J22:K22"/>
    <mergeCell ref="L22:M22"/>
    <mergeCell ref="N22:O22"/>
    <mergeCell ref="B23:C23"/>
    <mergeCell ref="D23:E23"/>
    <mergeCell ref="F23:G23"/>
    <mergeCell ref="H23:I23"/>
    <mergeCell ref="J23:K23"/>
    <mergeCell ref="L23:M23"/>
    <mergeCell ref="N23:O23"/>
    <mergeCell ref="B24:Q24"/>
    <mergeCell ref="B26:M26"/>
    <mergeCell ref="B27:M27"/>
    <mergeCell ref="B28:M28"/>
    <mergeCell ref="B32:H32"/>
    <mergeCell ref="I32:J32"/>
    <mergeCell ref="B34:M34"/>
    <mergeCell ref="B38:N38"/>
    <mergeCell ref="O38:P38"/>
    <mergeCell ref="B40:M40"/>
    <mergeCell ref="B44:H44"/>
    <mergeCell ref="I44:J44"/>
    <mergeCell ref="B46:M46"/>
    <mergeCell ref="B50:H50"/>
    <mergeCell ref="I50:J50"/>
    <mergeCell ref="B52:M52"/>
    <mergeCell ref="B56:H56"/>
    <mergeCell ref="I56:J56"/>
    <mergeCell ref="B58:M58"/>
    <mergeCell ref="B62:J62"/>
    <mergeCell ref="K62:L62"/>
    <mergeCell ref="B64:M64"/>
    <mergeCell ref="B68:J68"/>
    <mergeCell ref="K68:L68"/>
    <mergeCell ref="B70:M70"/>
    <mergeCell ref="B71:M71"/>
    <mergeCell ref="B75:J75"/>
    <mergeCell ref="K75:L75"/>
    <mergeCell ref="B77:M77"/>
    <mergeCell ref="B78:M78"/>
    <mergeCell ref="B82:H82"/>
    <mergeCell ref="I82:J82"/>
    <mergeCell ref="B84:M84"/>
    <mergeCell ref="B88:H88"/>
    <mergeCell ref="I88:J88"/>
    <mergeCell ref="B90:M90"/>
    <mergeCell ref="B91:M91"/>
    <mergeCell ref="B95:D95"/>
    <mergeCell ref="B97:M97"/>
    <mergeCell ref="B101:D101"/>
    <mergeCell ref="B103:M103"/>
    <mergeCell ref="B104:M104"/>
    <mergeCell ref="B105:M105"/>
    <mergeCell ref="B106:M106"/>
    <mergeCell ref="B107:M107"/>
    <mergeCell ref="B108:M108"/>
    <mergeCell ref="B109:M109"/>
    <mergeCell ref="B110:M110"/>
    <mergeCell ref="B111:M111"/>
    <mergeCell ref="B112:M112"/>
    <mergeCell ref="B117:H117"/>
    <mergeCell ref="I117:J117"/>
    <mergeCell ref="B119:M119"/>
    <mergeCell ref="B124:H124"/>
    <mergeCell ref="I124:J124"/>
    <mergeCell ref="B126:M126"/>
    <mergeCell ref="B127:M127"/>
    <mergeCell ref="B128:M128"/>
    <mergeCell ref="B129:M129"/>
    <mergeCell ref="B130:M130"/>
    <mergeCell ref="B131:M131"/>
    <mergeCell ref="B135:H135"/>
    <mergeCell ref="I135:J135"/>
    <mergeCell ref="K135:L135"/>
    <mergeCell ref="B137:M137"/>
    <mergeCell ref="B141:D141"/>
    <mergeCell ref="B143:M143"/>
    <mergeCell ref="B144:M144"/>
    <mergeCell ref="D146:E146"/>
    <mergeCell ref="B154:C154"/>
    <mergeCell ref="B156:M156"/>
    <mergeCell ref="D158:E158"/>
    <mergeCell ref="B166:C166"/>
    <mergeCell ref="B168:M168"/>
    <mergeCell ref="B169:M169"/>
    <mergeCell ref="B175:M175"/>
    <mergeCell ref="B176:M176"/>
    <mergeCell ref="B180:H180"/>
    <mergeCell ref="I180:J180"/>
    <mergeCell ref="K180:L180"/>
    <mergeCell ref="B182:M182"/>
    <mergeCell ref="B183:M183"/>
    <mergeCell ref="B184:M184"/>
    <mergeCell ref="B185:M185"/>
    <mergeCell ref="B186:M186"/>
    <mergeCell ref="B187:M187"/>
    <mergeCell ref="B188:M188"/>
    <mergeCell ref="B189:M189"/>
    <mergeCell ref="B190:M190"/>
    <mergeCell ref="B191:M191"/>
    <mergeCell ref="B192:M192"/>
    <mergeCell ref="B193:M193"/>
    <mergeCell ref="B194:M194"/>
    <mergeCell ref="B195:M195"/>
    <mergeCell ref="B196:M196"/>
    <mergeCell ref="B197:M197"/>
    <mergeCell ref="B198:M198"/>
    <mergeCell ref="B199:M199"/>
    <mergeCell ref="B200:M200"/>
    <mergeCell ref="B201:M201"/>
    <mergeCell ref="B202:M202"/>
    <mergeCell ref="B203:M203"/>
    <mergeCell ref="B204:M204"/>
    <mergeCell ref="B205:M205"/>
    <mergeCell ref="B206:M206"/>
    <mergeCell ref="B207:M207"/>
    <mergeCell ref="B208:M208"/>
    <mergeCell ref="B209:M209"/>
    <mergeCell ref="B210:M210"/>
    <mergeCell ref="B211:M211"/>
    <mergeCell ref="B212:M212"/>
    <mergeCell ref="B213:M213"/>
    <mergeCell ref="B214:M214"/>
    <mergeCell ref="B215:M215"/>
    <mergeCell ref="B217:B223"/>
    <mergeCell ref="C217:C223"/>
    <mergeCell ref="D217:D221"/>
    <mergeCell ref="E217:E221"/>
    <mergeCell ref="F217:F221"/>
    <mergeCell ref="G217:G221"/>
    <mergeCell ref="H217:J220"/>
    <mergeCell ref="K217:K223"/>
    <mergeCell ref="B235:M235"/>
    <mergeCell ref="B236:M236"/>
    <mergeCell ref="D238:E238"/>
    <mergeCell ref="B249:C249"/>
    <mergeCell ref="B251:M251"/>
    <mergeCell ref="D253:E253"/>
    <mergeCell ref="F253:G253"/>
    <mergeCell ref="H253:I253"/>
    <mergeCell ref="B264:G264"/>
    <mergeCell ref="H264:I264"/>
    <mergeCell ref="B266:M266"/>
    <mergeCell ref="D268:E268"/>
    <mergeCell ref="B279:C279"/>
    <mergeCell ref="B287:M287"/>
    <mergeCell ref="B288:M288"/>
    <mergeCell ref="D290:E290"/>
    <mergeCell ref="F290:G290"/>
    <mergeCell ref="H290:I290"/>
    <mergeCell ref="J290:K290"/>
    <mergeCell ref="B301:I301"/>
    <mergeCell ref="B303:M303"/>
    <mergeCell ref="D305:E305"/>
    <mergeCell ref="F305:G305"/>
    <mergeCell ref="H305:I305"/>
    <mergeCell ref="J305:K305"/>
    <mergeCell ref="L305:M305"/>
    <mergeCell ref="B314:K314"/>
    <mergeCell ref="B316:M316"/>
    <mergeCell ref="D318:E318"/>
    <mergeCell ref="F318:G318"/>
    <mergeCell ref="H318:I318"/>
    <mergeCell ref="J318:K318"/>
    <mergeCell ref="B320:G320"/>
    <mergeCell ref="B322:M322"/>
    <mergeCell ref="B323:M323"/>
    <mergeCell ref="D325:E325"/>
    <mergeCell ref="F325:G325"/>
    <mergeCell ref="H325:I325"/>
    <mergeCell ref="J325:K325"/>
    <mergeCell ref="B336:I336"/>
    <mergeCell ref="B338:M338"/>
    <mergeCell ref="D340:E340"/>
    <mergeCell ref="F340:G340"/>
    <mergeCell ref="H340:I340"/>
    <mergeCell ref="J340:K340"/>
    <mergeCell ref="L340:M340"/>
    <mergeCell ref="N340:O340"/>
    <mergeCell ref="B351:M351"/>
    <mergeCell ref="B353:M353"/>
    <mergeCell ref="D355:E355"/>
    <mergeCell ref="F355:G355"/>
    <mergeCell ref="H355:I355"/>
    <mergeCell ref="B366:G366"/>
    <mergeCell ref="B368:M368"/>
    <mergeCell ref="D370:E370"/>
    <mergeCell ref="B373:C373"/>
    <mergeCell ref="B375:M375"/>
    <mergeCell ref="B376:M376"/>
    <mergeCell ref="B387:M387"/>
    <mergeCell ref="D389:E389"/>
    <mergeCell ref="F389:G389"/>
    <mergeCell ref="H389:I389"/>
    <mergeCell ref="J389:K389"/>
    <mergeCell ref="B392:I392"/>
    <mergeCell ref="B394:M394"/>
    <mergeCell ref="B395:M395"/>
    <mergeCell ref="D397:E397"/>
    <mergeCell ref="B405:C405"/>
    <mergeCell ref="B407:M407"/>
    <mergeCell ref="D409:E409"/>
    <mergeCell ref="B413:C413"/>
    <mergeCell ref="B415:M415"/>
    <mergeCell ref="D417:E417"/>
    <mergeCell ref="F417:G417"/>
    <mergeCell ref="H417:I417"/>
    <mergeCell ref="B425:G425"/>
    <mergeCell ref="B427:M427"/>
    <mergeCell ref="D429:E429"/>
    <mergeCell ref="F429:G429"/>
    <mergeCell ref="H429:I429"/>
    <mergeCell ref="B433:G433"/>
    <mergeCell ref="B435:M435"/>
    <mergeCell ref="B436:M436"/>
    <mergeCell ref="D438:E438"/>
    <mergeCell ref="B445:C445"/>
    <mergeCell ref="B447:M447"/>
    <mergeCell ref="D449:E449"/>
    <mergeCell ref="B453:C453"/>
    <mergeCell ref="B455:M455"/>
    <mergeCell ref="B456:M456"/>
    <mergeCell ref="D458:E458"/>
    <mergeCell ref="F458:G458"/>
    <mergeCell ref="H458:I458"/>
    <mergeCell ref="B469:G469"/>
    <mergeCell ref="B471:M471"/>
    <mergeCell ref="D473:E473"/>
    <mergeCell ref="F473:G473"/>
    <mergeCell ref="H473:I473"/>
    <mergeCell ref="J473:K473"/>
    <mergeCell ref="L473:M473"/>
    <mergeCell ref="N473:O473"/>
    <mergeCell ref="B484:M484"/>
    <mergeCell ref="B486:M486"/>
    <mergeCell ref="D488:E488"/>
    <mergeCell ref="F488:G488"/>
    <mergeCell ref="H488:I488"/>
    <mergeCell ref="J488:K488"/>
    <mergeCell ref="L488:M488"/>
    <mergeCell ref="B499:K499"/>
    <mergeCell ref="B501:M501"/>
    <mergeCell ref="D503:E503"/>
    <mergeCell ref="F503:G503"/>
    <mergeCell ref="H503:I503"/>
    <mergeCell ref="J503:K503"/>
    <mergeCell ref="L503:M503"/>
    <mergeCell ref="B507:K507"/>
    <mergeCell ref="B509:M509"/>
    <mergeCell ref="D511:E511"/>
    <mergeCell ref="F511:G511"/>
    <mergeCell ref="H511:I511"/>
    <mergeCell ref="J511:K511"/>
    <mergeCell ref="B515:I515"/>
    <mergeCell ref="B517:M517"/>
    <mergeCell ref="B519:M519"/>
    <mergeCell ref="B520:M520"/>
    <mergeCell ref="B521:M521"/>
    <mergeCell ref="D523:E523"/>
    <mergeCell ref="F523:G523"/>
    <mergeCell ref="H523:I523"/>
    <mergeCell ref="J523:K523"/>
    <mergeCell ref="B524:B525"/>
    <mergeCell ref="C524:C525"/>
    <mergeCell ref="B526:I526"/>
    <mergeCell ref="B528:M528"/>
    <mergeCell ref="B535:M535"/>
    <mergeCell ref="D537:E537"/>
    <mergeCell ref="F537:G537"/>
    <mergeCell ref="H537:I537"/>
    <mergeCell ref="J537:K537"/>
    <mergeCell ref="L537:M537"/>
    <mergeCell ref="N537:O537"/>
    <mergeCell ref="B538:B539"/>
    <mergeCell ref="C538:C539"/>
    <mergeCell ref="B540:M540"/>
    <mergeCell ref="B542:M542"/>
    <mergeCell ref="D544:E544"/>
    <mergeCell ref="F544:G544"/>
    <mergeCell ref="H544:I544"/>
    <mergeCell ref="B546:G546"/>
    <mergeCell ref="B548:M548"/>
    <mergeCell ref="B549:M549"/>
    <mergeCell ref="D551:E551"/>
    <mergeCell ref="B553:C553"/>
    <mergeCell ref="B555:M555"/>
    <mergeCell ref="D557:E557"/>
    <mergeCell ref="F557:G557"/>
    <mergeCell ref="H557:I557"/>
    <mergeCell ref="B559:G559"/>
    <mergeCell ref="B561:M561"/>
    <mergeCell ref="B562:M562"/>
    <mergeCell ref="B563:M563"/>
    <mergeCell ref="B564:M564"/>
    <mergeCell ref="B565:M565"/>
    <mergeCell ref="B566:M566"/>
    <mergeCell ref="B567:M567"/>
    <mergeCell ref="D569:E569"/>
    <mergeCell ref="F569:G569"/>
    <mergeCell ref="H569:I569"/>
    <mergeCell ref="J569:K569"/>
    <mergeCell ref="B570:B571"/>
    <mergeCell ref="C570:C571"/>
    <mergeCell ref="B574:M574"/>
    <mergeCell ref="D576:E576"/>
    <mergeCell ref="F576:G576"/>
    <mergeCell ref="H576:I576"/>
    <mergeCell ref="J576:K576"/>
    <mergeCell ref="L576:M576"/>
    <mergeCell ref="N576:O576"/>
    <mergeCell ref="B577:B578"/>
    <mergeCell ref="C577:C578"/>
    <mergeCell ref="B579:M579"/>
    <mergeCell ref="B581:M581"/>
    <mergeCell ref="D583:E583"/>
    <mergeCell ref="F583:G583"/>
    <mergeCell ref="H583:I583"/>
    <mergeCell ref="J583:K583"/>
    <mergeCell ref="L583:M583"/>
    <mergeCell ref="N583:O583"/>
    <mergeCell ref="B584:B585"/>
    <mergeCell ref="C584:C585"/>
    <mergeCell ref="B586:I586"/>
    <mergeCell ref="B588:M588"/>
    <mergeCell ref="B589:M589"/>
  </mergeCells>
  <printOptions headings="0" gridLines="0"/>
  <pageMargins left="0.51181102362204722" right="0.51181102362204722" top="0.59055118110236249" bottom="0.59055118110236249" header="0.31496062992125984" footer="0.31496062992125984"/>
  <pageSetup paperSize="9" scale="4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60" workbookViewId="0">
      <selection activeCell="T44" activeCellId="0" sqref="T44"/>
    </sheetView>
  </sheetViews>
  <sheetFormatPr defaultColWidth="8.69921875" defaultRowHeight="16.5"/>
  <cols>
    <col customWidth="1" min="1" max="1" style="373" width="18.3984375"/>
    <col min="2" max="14" style="373" width="8.69921875"/>
    <col customWidth="1" min="15" max="15" style="373" width="17.8984375"/>
    <col min="16" max="16384" style="373" width="8.69921875"/>
  </cols>
  <sheetData>
    <row r="1" ht="14.4" customHeight="1">
      <c r="A1" s="374" t="s">
        <v>555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  <c r="O1" s="375"/>
      <c r="P1" s="376"/>
    </row>
    <row r="2" ht="14.4" customHeight="1">
      <c r="A2" s="374"/>
      <c r="B2" s="375"/>
      <c r="C2" s="375"/>
      <c r="D2" s="375"/>
      <c r="E2" s="375"/>
      <c r="F2" s="375"/>
      <c r="G2" s="375"/>
      <c r="H2" s="375"/>
      <c r="I2" s="375"/>
      <c r="J2" s="375"/>
      <c r="K2" s="375"/>
      <c r="L2" s="375"/>
      <c r="M2" s="375"/>
      <c r="N2" s="375"/>
      <c r="O2" s="375"/>
      <c r="P2" s="376"/>
    </row>
    <row r="3" ht="41.399999999999999" customHeight="1">
      <c r="A3" s="374"/>
      <c r="B3" s="375"/>
      <c r="C3" s="375"/>
      <c r="D3" s="375"/>
      <c r="E3" s="375"/>
      <c r="F3" s="375"/>
      <c r="G3" s="375"/>
      <c r="H3" s="375"/>
      <c r="I3" s="375"/>
      <c r="J3" s="375"/>
      <c r="K3" s="375"/>
      <c r="L3" s="375"/>
      <c r="M3" s="375"/>
      <c r="N3" s="375"/>
      <c r="O3" s="375"/>
      <c r="P3" s="376"/>
    </row>
    <row r="4" ht="45.600000000000001" customHeight="1">
      <c r="A4" s="377" t="s">
        <v>556</v>
      </c>
      <c r="B4" s="378"/>
      <c r="C4" s="378"/>
      <c r="D4" s="378"/>
      <c r="E4" s="378"/>
      <c r="F4" s="378"/>
      <c r="G4" s="378"/>
      <c r="H4" s="378"/>
      <c r="I4" s="378"/>
      <c r="J4" s="378"/>
      <c r="K4" s="378"/>
      <c r="L4" s="378"/>
      <c r="M4" s="378"/>
      <c r="N4" s="378"/>
      <c r="O4" s="378"/>
      <c r="P4" s="379"/>
    </row>
    <row r="5">
      <c r="A5" s="380"/>
      <c r="P5" s="381"/>
    </row>
    <row r="6">
      <c r="A6" s="380"/>
      <c r="P6" s="381"/>
    </row>
    <row r="7">
      <c r="A7" s="380"/>
      <c r="P7" s="381"/>
    </row>
    <row r="8">
      <c r="A8" s="380"/>
      <c r="P8" s="381"/>
    </row>
    <row r="9">
      <c r="A9" s="380"/>
      <c r="P9" s="381"/>
    </row>
    <row r="10">
      <c r="A10" s="380"/>
      <c r="P10" s="381"/>
    </row>
    <row r="11">
      <c r="A11" s="380"/>
      <c r="P11" s="381"/>
    </row>
    <row r="12">
      <c r="A12" s="380"/>
      <c r="P12" s="381"/>
    </row>
    <row r="13">
      <c r="A13" s="380"/>
      <c r="P13" s="381"/>
    </row>
    <row r="14">
      <c r="A14" s="380"/>
      <c r="P14" s="381"/>
    </row>
    <row r="15">
      <c r="A15" s="380"/>
      <c r="P15" s="381"/>
    </row>
    <row r="16">
      <c r="A16" s="380"/>
      <c r="P16" s="381"/>
    </row>
    <row r="17">
      <c r="A17" s="380"/>
      <c r="P17" s="381"/>
    </row>
    <row r="18">
      <c r="A18" s="380"/>
      <c r="P18" s="381"/>
    </row>
    <row r="19">
      <c r="A19" s="380"/>
      <c r="P19" s="381"/>
    </row>
    <row r="20">
      <c r="A20" s="380"/>
      <c r="P20" s="381"/>
    </row>
    <row r="21">
      <c r="A21" s="380"/>
      <c r="P21" s="381"/>
    </row>
    <row r="22">
      <c r="A22" s="380"/>
      <c r="P22" s="381"/>
    </row>
    <row r="23">
      <c r="A23" s="380"/>
      <c r="P23" s="381"/>
    </row>
    <row r="24">
      <c r="A24" s="380"/>
      <c r="P24" s="381"/>
    </row>
    <row r="25">
      <c r="A25" s="380"/>
      <c r="P25" s="381"/>
    </row>
    <row r="26">
      <c r="A26" s="380"/>
      <c r="P26" s="381"/>
    </row>
    <row r="27">
      <c r="A27" s="380"/>
      <c r="P27" s="381"/>
    </row>
    <row r="28">
      <c r="A28" s="380"/>
      <c r="P28" s="381"/>
    </row>
    <row r="29">
      <c r="A29" s="380"/>
      <c r="P29" s="381"/>
    </row>
    <row r="30">
      <c r="A30" s="380"/>
      <c r="P30" s="381"/>
    </row>
    <row r="31">
      <c r="A31" s="380"/>
      <c r="P31" s="381"/>
    </row>
    <row r="32">
      <c r="A32" s="380"/>
      <c r="P32" s="381"/>
    </row>
    <row r="33">
      <c r="A33" s="380"/>
      <c r="P33" s="381"/>
    </row>
    <row r="34">
      <c r="A34" s="380"/>
      <c r="P34" s="381"/>
    </row>
    <row r="35">
      <c r="A35" s="380"/>
      <c r="P35" s="381"/>
    </row>
    <row r="36">
      <c r="A36" s="380"/>
      <c r="P36" s="381"/>
    </row>
    <row r="37">
      <c r="A37" s="380"/>
      <c r="P37" s="381"/>
    </row>
    <row r="38">
      <c r="A38" s="380"/>
      <c r="P38" s="381"/>
    </row>
    <row r="39">
      <c r="A39" s="380"/>
      <c r="P39" s="381"/>
    </row>
    <row r="40">
      <c r="A40" s="380"/>
      <c r="P40" s="381"/>
    </row>
    <row r="41">
      <c r="A41" s="380"/>
      <c r="P41" s="381"/>
    </row>
    <row r="42">
      <c r="A42" s="380"/>
      <c r="P42" s="381"/>
    </row>
    <row r="43">
      <c r="A43" s="380"/>
      <c r="P43" s="381"/>
    </row>
    <row r="44">
      <c r="A44" s="380"/>
      <c r="P44" s="381"/>
    </row>
    <row r="45" ht="123.59999999999999" customHeight="1">
      <c r="A45" s="380"/>
      <c r="P45" s="381"/>
    </row>
    <row r="46">
      <c r="A46" s="380"/>
      <c r="P46" s="381"/>
    </row>
    <row r="47" ht="26.25">
      <c r="A47" s="380"/>
      <c r="I47" s="382" t="s">
        <v>557</v>
      </c>
      <c r="P47" s="381"/>
    </row>
    <row r="48">
      <c r="A48" s="380"/>
      <c r="P48" s="381"/>
    </row>
    <row r="49">
      <c r="A49" s="383"/>
      <c r="B49" s="384"/>
      <c r="C49" s="384"/>
      <c r="D49" s="384"/>
      <c r="E49" s="384"/>
      <c r="F49" s="384"/>
      <c r="G49" s="384"/>
      <c r="H49" s="384"/>
      <c r="I49" s="384"/>
      <c r="J49" s="384"/>
      <c r="K49" s="384"/>
      <c r="L49" s="384"/>
      <c r="M49" s="384"/>
      <c r="N49" s="384"/>
      <c r="O49" s="384"/>
      <c r="P49" s="385"/>
    </row>
    <row r="50">
      <c r="A50" s="380"/>
      <c r="P50" s="381"/>
    </row>
    <row r="51">
      <c r="A51" s="380"/>
      <c r="P51" s="381"/>
    </row>
    <row r="52">
      <c r="A52" s="380"/>
      <c r="P52" s="381"/>
    </row>
    <row r="53">
      <c r="A53" s="380"/>
      <c r="P53" s="381"/>
    </row>
    <row r="54">
      <c r="A54" s="380"/>
      <c r="P54" s="381"/>
    </row>
    <row r="55">
      <c r="A55" s="380"/>
      <c r="P55" s="381"/>
    </row>
    <row r="56">
      <c r="A56" s="380"/>
      <c r="P56" s="381"/>
    </row>
    <row r="57">
      <c r="A57" s="380"/>
      <c r="P57" s="381"/>
    </row>
    <row r="58">
      <c r="A58" s="380"/>
      <c r="P58" s="381"/>
    </row>
    <row r="59">
      <c r="A59" s="380"/>
      <c r="P59" s="381"/>
    </row>
    <row r="60">
      <c r="A60" s="380"/>
      <c r="P60" s="381"/>
    </row>
    <row r="61">
      <c r="A61" s="380"/>
      <c r="P61" s="381"/>
    </row>
    <row r="62">
      <c r="A62" s="380"/>
      <c r="P62" s="381"/>
    </row>
    <row r="63">
      <c r="A63" s="380"/>
      <c r="P63" s="381"/>
    </row>
    <row r="64">
      <c r="A64" s="380"/>
      <c r="P64" s="381"/>
    </row>
    <row r="65">
      <c r="A65" s="380"/>
      <c r="P65" s="381"/>
    </row>
    <row r="66">
      <c r="A66" s="380"/>
      <c r="P66" s="381"/>
    </row>
    <row r="67">
      <c r="A67" s="380"/>
      <c r="P67" s="381"/>
    </row>
    <row r="68">
      <c r="A68" s="380"/>
      <c r="P68" s="381"/>
    </row>
    <row r="69">
      <c r="A69" s="380"/>
      <c r="P69" s="381"/>
    </row>
    <row r="70">
      <c r="A70" s="380"/>
      <c r="P70" s="381"/>
    </row>
    <row r="71">
      <c r="A71" s="380"/>
      <c r="P71" s="381"/>
    </row>
  </sheetData>
  <mergeCells count="2">
    <mergeCell ref="A1:P3"/>
    <mergeCell ref="A4:P4"/>
  </mergeCells>
  <printOptions headings="0" gridLines="0"/>
  <pageMargins left="0.51181102362204722" right="0.51181102362204722" top="0.78740157480314954" bottom="0.78740157480314954" header="0.31496062992125984" footer="0.31496062992125984"/>
  <pageSetup paperSize="9" scale="55" firstPageNumber="2147483647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C1" zoomScale="100" workbookViewId="0">
      <pane ySplit="5" topLeftCell="A6" activePane="bottomLeft" state="frozen"/>
      <selection activeCell="G25" activeCellId="0" sqref="G25"/>
    </sheetView>
  </sheetViews>
  <sheetFormatPr defaultColWidth="10.09765625" defaultRowHeight="19.5" customHeight="1"/>
  <cols>
    <col customWidth="1" min="1" max="1" style="1" width="18.69921875"/>
    <col customWidth="1" min="2" max="2" style="1" width="103"/>
    <col min="3" max="3" style="386" width="10.09765625"/>
    <col customWidth="1" min="4" max="4" style="386" width="17.59765625"/>
    <col customWidth="1" min="5" max="5" style="1" width="14"/>
    <col customWidth="1" min="6" max="9" style="4" width="14"/>
    <col customWidth="1" min="10" max="11" style="1" width="14"/>
    <col customWidth="1" min="12" max="12" style="1" width="17.59765625"/>
    <col customWidth="1" min="13" max="13" style="2" width="17.59765625"/>
    <col customWidth="1" min="14" max="23" style="1" width="17.59765625"/>
    <col customWidth="1" min="24" max="24" style="1" width="13.09765625"/>
    <col min="25" max="25" style="1" width="10.09765625"/>
    <col customWidth="1" min="26" max="26" style="1" width="13.8984375"/>
    <col customWidth="1" min="27" max="27" style="1" width="16.69921875"/>
    <col customWidth="1" min="28" max="28" style="1" width="14.59765625"/>
    <col min="29" max="29" style="1" width="10.09765625"/>
    <col customWidth="1" min="30" max="30" style="1" width="23"/>
    <col min="31" max="32" style="1" width="10.09765625"/>
    <col customWidth="1" min="33" max="33" style="1" width="16.19921875"/>
    <col min="34" max="34" style="1" width="10.09765625"/>
    <col customWidth="1" min="35" max="35" style="1" width="14.59765625"/>
    <col min="36" max="16384" style="1" width="10.09765625"/>
  </cols>
  <sheetData>
    <row r="1" ht="54" customHeight="1">
      <c r="A1" s="5" t="s">
        <v>558</v>
      </c>
      <c r="B1" s="5"/>
      <c r="C1" s="5"/>
      <c r="D1" s="387" t="s">
        <v>559</v>
      </c>
      <c r="E1" s="387"/>
      <c r="F1" s="387"/>
      <c r="G1" s="387"/>
      <c r="H1" s="387"/>
      <c r="I1" s="387"/>
      <c r="J1" s="387"/>
      <c r="K1" s="387"/>
      <c r="L1" s="387"/>
      <c r="M1" s="388" t="s">
        <v>560</v>
      </c>
      <c r="N1" s="13" t="e">
        <f>#REF!</f>
        <v>#REF!</v>
      </c>
      <c r="O1" s="9"/>
      <c r="P1" s="9"/>
      <c r="Q1" s="9"/>
      <c r="R1" s="9"/>
      <c r="S1" s="9"/>
      <c r="T1" s="9"/>
      <c r="U1" s="9"/>
      <c r="V1" s="9"/>
      <c r="W1" s="10" t="s">
        <v>561</v>
      </c>
      <c r="X1" s="10"/>
    </row>
    <row r="2" ht="19.5" customHeight="1">
      <c r="A2" s="5"/>
      <c r="B2" s="5"/>
      <c r="C2" s="5"/>
      <c r="D2" s="387"/>
      <c r="E2" s="387"/>
      <c r="F2" s="387"/>
      <c r="G2" s="387"/>
      <c r="H2" s="387"/>
      <c r="I2" s="387"/>
      <c r="J2" s="387"/>
      <c r="K2" s="387"/>
      <c r="L2" s="387"/>
      <c r="M2" s="389" t="s">
        <v>5</v>
      </c>
      <c r="N2" s="13" t="e">
        <f>#REF!</f>
        <v>#REF!</v>
      </c>
      <c r="O2" s="14"/>
      <c r="P2" s="14"/>
      <c r="Q2" s="14"/>
      <c r="R2" s="14"/>
      <c r="S2" s="13"/>
      <c r="T2" s="13"/>
      <c r="U2" s="13"/>
      <c r="V2" s="15"/>
      <c r="W2" s="10"/>
      <c r="X2" s="10"/>
    </row>
    <row r="3" ht="21.75" customHeight="1">
      <c r="A3" s="5"/>
      <c r="B3" s="5"/>
      <c r="C3" s="5"/>
      <c r="D3" s="387"/>
      <c r="E3" s="387"/>
      <c r="F3" s="387"/>
      <c r="G3" s="387"/>
      <c r="H3" s="387"/>
      <c r="I3" s="387"/>
      <c r="J3" s="387"/>
      <c r="K3" s="387"/>
      <c r="L3" s="387"/>
      <c r="M3" s="390" t="s">
        <v>8</v>
      </c>
      <c r="N3" s="13" t="e">
        <f>#REF!</f>
        <v>#REF!</v>
      </c>
      <c r="O3" s="13" t="e">
        <f>#REF!</f>
        <v>#REF!</v>
      </c>
      <c r="P3" s="21"/>
      <c r="Q3" s="21"/>
      <c r="R3" s="21"/>
      <c r="S3" s="13"/>
      <c r="T3" s="13"/>
      <c r="U3" s="13"/>
      <c r="V3" s="22"/>
      <c r="W3" s="10"/>
      <c r="X3" s="10"/>
    </row>
    <row r="4" ht="24.899999999999999" customHeight="1">
      <c r="A4" s="24" t="s">
        <v>10</v>
      </c>
      <c r="B4" s="24" t="s">
        <v>11</v>
      </c>
      <c r="C4" s="24" t="s">
        <v>12</v>
      </c>
      <c r="D4" s="391" t="s">
        <v>13</v>
      </c>
      <c r="E4" s="391"/>
      <c r="F4" s="391"/>
      <c r="G4" s="391"/>
      <c r="H4" s="391"/>
      <c r="I4" s="391"/>
      <c r="J4" s="391"/>
      <c r="K4" s="391"/>
      <c r="L4" s="391"/>
      <c r="M4" s="392"/>
      <c r="N4" s="28" t="s">
        <v>14</v>
      </c>
      <c r="O4" s="28"/>
      <c r="P4" s="28"/>
      <c r="Q4" s="28"/>
      <c r="R4" s="28"/>
      <c r="S4" s="28"/>
      <c r="T4" s="28"/>
      <c r="U4" s="28"/>
      <c r="V4" s="28"/>
      <c r="W4" s="28"/>
      <c r="X4" s="28" t="s">
        <v>15</v>
      </c>
      <c r="Z4" s="393"/>
    </row>
    <row r="5" ht="82.650000000000006" customHeight="1">
      <c r="A5" s="24"/>
      <c r="B5" s="24"/>
      <c r="C5" s="24"/>
      <c r="D5" s="31" t="s">
        <v>16</v>
      </c>
      <c r="E5" s="31" t="s">
        <v>562</v>
      </c>
      <c r="F5" s="31" t="s">
        <v>563</v>
      </c>
      <c r="G5" s="31" t="s">
        <v>564</v>
      </c>
      <c r="H5" s="31" t="s">
        <v>565</v>
      </c>
      <c r="I5" s="31" t="s">
        <v>566</v>
      </c>
      <c r="J5" s="31" t="s">
        <v>567</v>
      </c>
      <c r="K5" s="31" t="s">
        <v>568</v>
      </c>
      <c r="L5" s="31" t="s">
        <v>569</v>
      </c>
      <c r="M5" s="31" t="s">
        <v>21</v>
      </c>
      <c r="N5" s="31" t="s">
        <v>16</v>
      </c>
      <c r="O5" s="31" t="s">
        <v>562</v>
      </c>
      <c r="P5" s="31" t="s">
        <v>563</v>
      </c>
      <c r="Q5" s="31" t="s">
        <v>564</v>
      </c>
      <c r="R5" s="31" t="s">
        <v>565</v>
      </c>
      <c r="S5" s="31" t="s">
        <v>566</v>
      </c>
      <c r="T5" s="31" t="s">
        <v>567</v>
      </c>
      <c r="U5" s="31" t="s">
        <v>568</v>
      </c>
      <c r="V5" s="31" t="s">
        <v>19</v>
      </c>
      <c r="W5" s="31" t="s">
        <v>20</v>
      </c>
      <c r="X5" s="28"/>
      <c r="Z5" s="394"/>
    </row>
    <row r="6" s="32" customFormat="1" ht="36.600000000000001" customHeight="1">
      <c r="A6" s="395" t="s">
        <v>570</v>
      </c>
      <c r="B6" s="396" t="s">
        <v>561</v>
      </c>
      <c r="C6" s="397"/>
      <c r="D6" s="398"/>
      <c r="E6" s="399"/>
      <c r="F6" s="399"/>
      <c r="G6" s="399"/>
      <c r="H6" s="399"/>
      <c r="I6" s="399"/>
      <c r="J6" s="399"/>
      <c r="K6" s="399"/>
      <c r="L6" s="399"/>
      <c r="M6" s="400"/>
      <c r="N6" s="399">
        <f>SUM(N8:N260)</f>
        <v>2005906.169999999</v>
      </c>
      <c r="O6" s="399">
        <f t="shared" ref="O6:T6" si="297">SUM(O7,O154)</f>
        <v>457056.10999999993</v>
      </c>
      <c r="P6" s="399">
        <f t="shared" si="297"/>
        <v>661251.95000000019</v>
      </c>
      <c r="Q6" s="399">
        <f t="shared" si="297"/>
        <v>0</v>
      </c>
      <c r="R6" s="399">
        <f t="shared" si="297"/>
        <v>0</v>
      </c>
      <c r="S6" s="399">
        <f t="shared" si="297"/>
        <v>0</v>
      </c>
      <c r="T6" s="399">
        <f t="shared" si="297"/>
        <v>0</v>
      </c>
      <c r="U6" s="399">
        <f>SUM(U8:U260)</f>
        <v>0</v>
      </c>
      <c r="V6" s="399">
        <f>SUM(O6:U6)</f>
        <v>1118308.0600000001</v>
      </c>
      <c r="W6" s="399">
        <f>SUM(W8:W260)</f>
        <v>887598.11000000068</v>
      </c>
      <c r="X6" s="401">
        <f>V6/N6</f>
        <v>0.55750766248453221</v>
      </c>
      <c r="AA6" s="402"/>
      <c r="AB6" s="402"/>
      <c r="AC6" s="402"/>
      <c r="AD6" s="402"/>
      <c r="AE6" s="402"/>
      <c r="AG6" s="403"/>
      <c r="AI6" s="403"/>
    </row>
    <row r="7" s="32" customFormat="1" ht="18.149999999999999" customHeight="1">
      <c r="A7" s="404" t="s">
        <v>571</v>
      </c>
      <c r="B7" s="404" t="s">
        <v>193</v>
      </c>
      <c r="C7" s="405"/>
      <c r="D7" s="406"/>
      <c r="E7" s="406"/>
      <c r="F7" s="406"/>
      <c r="G7" s="406"/>
      <c r="H7" s="406"/>
      <c r="I7" s="406"/>
      <c r="J7" s="406"/>
      <c r="K7" s="406"/>
      <c r="L7" s="406"/>
      <c r="M7" s="406"/>
      <c r="N7" s="406"/>
      <c r="O7" s="406">
        <f t="shared" ref="O7:U7" si="298">SUM(O10:O153)</f>
        <v>457056.10999999993</v>
      </c>
      <c r="P7" s="406">
        <f t="shared" si="298"/>
        <v>607217.98000000021</v>
      </c>
      <c r="Q7" s="406">
        <f t="shared" si="298"/>
        <v>0</v>
      </c>
      <c r="R7" s="406">
        <f t="shared" si="298"/>
        <v>0</v>
      </c>
      <c r="S7" s="406">
        <f t="shared" si="298"/>
        <v>0</v>
      </c>
      <c r="T7" s="406">
        <f t="shared" si="298"/>
        <v>0</v>
      </c>
      <c r="U7" s="406">
        <f t="shared" si="298"/>
        <v>0</v>
      </c>
      <c r="V7" s="406"/>
      <c r="W7" s="406"/>
      <c r="X7" s="406"/>
      <c r="Z7" s="402"/>
      <c r="AA7" s="402"/>
      <c r="AB7" s="402"/>
      <c r="AC7" s="402"/>
      <c r="AD7" s="402"/>
      <c r="AE7" s="402"/>
    </row>
    <row r="8" s="32" customFormat="1" ht="18.149999999999999" customHeight="1">
      <c r="A8" s="407" t="s">
        <v>572</v>
      </c>
      <c r="B8" s="407" t="s">
        <v>573</v>
      </c>
      <c r="C8" s="408"/>
      <c r="D8" s="409"/>
      <c r="E8" s="409"/>
      <c r="F8" s="409"/>
      <c r="G8" s="409"/>
      <c r="H8" s="409"/>
      <c r="I8" s="409"/>
      <c r="J8" s="409"/>
      <c r="K8" s="409"/>
      <c r="L8" s="409"/>
      <c r="M8" s="409"/>
      <c r="N8" s="409"/>
      <c r="O8" s="409"/>
      <c r="P8" s="409"/>
      <c r="Q8" s="409"/>
      <c r="R8" s="409"/>
      <c r="S8" s="409"/>
      <c r="T8" s="409"/>
      <c r="U8" s="409"/>
      <c r="V8" s="409"/>
      <c r="W8" s="409"/>
      <c r="X8" s="409"/>
      <c r="Z8" s="402"/>
      <c r="AA8" s="402"/>
      <c r="AB8" s="402"/>
      <c r="AC8" s="402"/>
      <c r="AD8" s="402"/>
      <c r="AE8" s="402"/>
    </row>
    <row r="9" s="32" customFormat="1" ht="18.149999999999999" customHeight="1">
      <c r="A9" s="410" t="s">
        <v>574</v>
      </c>
      <c r="B9" s="410" t="s">
        <v>575</v>
      </c>
      <c r="C9" s="411"/>
      <c r="D9" s="412"/>
      <c r="E9" s="412"/>
      <c r="F9" s="412"/>
      <c r="G9" s="412"/>
      <c r="H9" s="412"/>
      <c r="I9" s="412"/>
      <c r="J9" s="412"/>
      <c r="K9" s="412"/>
      <c r="L9" s="412"/>
      <c r="M9" s="412"/>
      <c r="N9" s="412"/>
      <c r="O9" s="412"/>
      <c r="P9" s="412"/>
      <c r="Q9" s="412"/>
      <c r="R9" s="412"/>
      <c r="S9" s="412"/>
      <c r="T9" s="412"/>
      <c r="U9" s="412"/>
      <c r="V9" s="412"/>
      <c r="W9" s="412"/>
      <c r="X9" s="412"/>
      <c r="Z9" s="402"/>
      <c r="AA9" s="402"/>
      <c r="AB9" s="402"/>
      <c r="AC9" s="402"/>
      <c r="AD9" s="402"/>
      <c r="AE9" s="402"/>
    </row>
    <row r="10" s="32" customFormat="1" ht="18.149999999999999" customHeight="1">
      <c r="A10" s="413" t="s">
        <v>576</v>
      </c>
      <c r="B10" s="413" t="s">
        <v>577</v>
      </c>
      <c r="C10" s="414" t="s">
        <v>299</v>
      </c>
      <c r="D10" s="415">
        <v>6</v>
      </c>
      <c r="E10" s="415">
        <v>0</v>
      </c>
      <c r="F10" s="415"/>
      <c r="G10" s="415"/>
      <c r="H10" s="415"/>
      <c r="I10" s="415"/>
      <c r="J10" s="415"/>
      <c r="K10" s="415"/>
      <c r="L10" s="415">
        <f t="shared" ref="L10:L73" si="299">IF(D10="","",SUM(E10:K10))</f>
        <v>0</v>
      </c>
      <c r="M10" s="415">
        <v>1480.6800000000001</v>
      </c>
      <c r="N10" s="415">
        <f t="shared" ref="N10:N73" si="300">IF(L10="","",ROUND(D10*M10,2))</f>
        <v>8884.0799999999999</v>
      </c>
      <c r="O10" s="415">
        <f t="shared" ref="O10:O73" si="301">IF(E10="","",ROUND(E10*M10,2))</f>
        <v>0</v>
      </c>
      <c r="P10" s="415" t="str">
        <f t="shared" ref="P10:P73" si="302">IF(F10="","",ROUND(F10*M10,2))</f>
        <v/>
      </c>
      <c r="Q10" s="415" t="str">
        <f t="shared" ref="Q10:Q73" si="303">IF(G10="","",ROUND(G10*M10,2))</f>
        <v/>
      </c>
      <c r="R10" s="415" t="str">
        <f t="shared" ref="R10:R73" si="304">IF(H10="","",ROUND(H10*M10,2))</f>
        <v/>
      </c>
      <c r="S10" s="415" t="str">
        <f t="shared" ref="S10:S73" si="305">IF(I10="","",ROUND(I10*M10,2))</f>
        <v/>
      </c>
      <c r="T10" s="415" t="str">
        <f t="shared" ref="T10:T73" si="306">IF(J10="","",ROUND(J10*M10,2))</f>
        <v/>
      </c>
      <c r="U10" s="415" t="str">
        <f t="shared" ref="U10:U73" si="307">IF(K10="","",ROUND(K10*M10,2))</f>
        <v/>
      </c>
      <c r="V10" s="415">
        <f t="shared" ref="V10:V73" si="308">IF(N10="","",SUM(O10:U10))</f>
        <v>0</v>
      </c>
      <c r="W10" s="415">
        <f t="shared" ref="W10:W73" si="309">IF(N10="","",N10-V10)</f>
        <v>8884.0799999999999</v>
      </c>
      <c r="X10" s="415"/>
      <c r="Z10" s="402"/>
      <c r="AA10" s="402"/>
      <c r="AB10" s="402"/>
      <c r="AC10" s="402"/>
      <c r="AD10" s="402"/>
      <c r="AE10" s="402"/>
    </row>
    <row r="11" s="32" customFormat="1" ht="18.149999999999999" customHeight="1">
      <c r="A11" s="413" t="s">
        <v>578</v>
      </c>
      <c r="B11" s="413" t="s">
        <v>579</v>
      </c>
      <c r="C11" s="414" t="s">
        <v>155</v>
      </c>
      <c r="D11" s="415">
        <v>1</v>
      </c>
      <c r="E11" s="415">
        <v>1</v>
      </c>
      <c r="F11" s="415"/>
      <c r="G11" s="415"/>
      <c r="H11" s="415"/>
      <c r="I11" s="415"/>
      <c r="J11" s="415"/>
      <c r="K11" s="415"/>
      <c r="L11" s="415">
        <f t="shared" si="299"/>
        <v>1</v>
      </c>
      <c r="M11" s="415">
        <v>1214.45</v>
      </c>
      <c r="N11" s="415">
        <f t="shared" si="300"/>
        <v>1214.45</v>
      </c>
      <c r="O11" s="415">
        <f t="shared" si="301"/>
        <v>1214.45</v>
      </c>
      <c r="P11" s="415" t="str">
        <f t="shared" si="302"/>
        <v/>
      </c>
      <c r="Q11" s="415" t="str">
        <f t="shared" si="303"/>
        <v/>
      </c>
      <c r="R11" s="415" t="str">
        <f t="shared" si="304"/>
        <v/>
      </c>
      <c r="S11" s="415" t="str">
        <f t="shared" si="305"/>
        <v/>
      </c>
      <c r="T11" s="415" t="str">
        <f t="shared" si="306"/>
        <v/>
      </c>
      <c r="U11" s="415" t="str">
        <f t="shared" si="307"/>
        <v/>
      </c>
      <c r="V11" s="415">
        <f t="shared" si="308"/>
        <v>1214.45</v>
      </c>
      <c r="W11" s="415">
        <f t="shared" si="309"/>
        <v>0</v>
      </c>
      <c r="X11" s="415"/>
      <c r="Z11" s="402"/>
      <c r="AA11" s="402"/>
      <c r="AB11" s="402"/>
      <c r="AC11" s="402"/>
      <c r="AD11" s="402"/>
      <c r="AE11" s="402"/>
    </row>
    <row r="12" s="32" customFormat="1" ht="18.149999999999999" customHeight="1">
      <c r="A12" s="413" t="s">
        <v>580</v>
      </c>
      <c r="B12" s="413" t="s">
        <v>255</v>
      </c>
      <c r="C12" s="414" t="s">
        <v>235</v>
      </c>
      <c r="D12" s="415">
        <v>100</v>
      </c>
      <c r="E12" s="415">
        <v>0</v>
      </c>
      <c r="F12" s="415"/>
      <c r="G12" s="415"/>
      <c r="H12" s="415"/>
      <c r="I12" s="415"/>
      <c r="J12" s="415"/>
      <c r="K12" s="415"/>
      <c r="L12" s="415">
        <f t="shared" si="299"/>
        <v>0</v>
      </c>
      <c r="M12" s="415">
        <v>5.7000000000000002</v>
      </c>
      <c r="N12" s="415">
        <f t="shared" si="300"/>
        <v>570</v>
      </c>
      <c r="O12" s="415">
        <f t="shared" si="301"/>
        <v>0</v>
      </c>
      <c r="P12" s="415" t="str">
        <f t="shared" si="302"/>
        <v/>
      </c>
      <c r="Q12" s="415" t="str">
        <f t="shared" si="303"/>
        <v/>
      </c>
      <c r="R12" s="415" t="str">
        <f t="shared" si="304"/>
        <v/>
      </c>
      <c r="S12" s="415" t="str">
        <f t="shared" si="305"/>
        <v/>
      </c>
      <c r="T12" s="415" t="str">
        <f t="shared" si="306"/>
        <v/>
      </c>
      <c r="U12" s="415" t="str">
        <f t="shared" si="307"/>
        <v/>
      </c>
      <c r="V12" s="415">
        <f t="shared" si="308"/>
        <v>0</v>
      </c>
      <c r="W12" s="415">
        <f t="shared" si="309"/>
        <v>570</v>
      </c>
      <c r="X12" s="415"/>
      <c r="Z12" s="402"/>
      <c r="AA12" s="402"/>
      <c r="AB12" s="402"/>
      <c r="AC12" s="402"/>
      <c r="AD12" s="402"/>
      <c r="AE12" s="402"/>
    </row>
    <row r="13" s="32" customFormat="1" ht="18.149999999999999" customHeight="1">
      <c r="A13" s="413" t="s">
        <v>581</v>
      </c>
      <c r="B13" s="413" t="s">
        <v>582</v>
      </c>
      <c r="C13" s="414" t="s">
        <v>235</v>
      </c>
      <c r="D13" s="415">
        <v>6</v>
      </c>
      <c r="E13" s="415">
        <v>6</v>
      </c>
      <c r="F13" s="415"/>
      <c r="G13" s="415"/>
      <c r="H13" s="415"/>
      <c r="I13" s="415"/>
      <c r="J13" s="415"/>
      <c r="K13" s="415"/>
      <c r="L13" s="415">
        <f t="shared" si="299"/>
        <v>6</v>
      </c>
      <c r="M13" s="415">
        <v>453.31999999999999</v>
      </c>
      <c r="N13" s="415">
        <f t="shared" si="300"/>
        <v>2719.9200000000001</v>
      </c>
      <c r="O13" s="415">
        <f t="shared" si="301"/>
        <v>2719.9200000000001</v>
      </c>
      <c r="P13" s="415" t="str">
        <f t="shared" si="302"/>
        <v/>
      </c>
      <c r="Q13" s="415" t="str">
        <f t="shared" si="303"/>
        <v/>
      </c>
      <c r="R13" s="415" t="str">
        <f t="shared" si="304"/>
        <v/>
      </c>
      <c r="S13" s="415" t="str">
        <f t="shared" si="305"/>
        <v/>
      </c>
      <c r="T13" s="415" t="str">
        <f t="shared" si="306"/>
        <v/>
      </c>
      <c r="U13" s="415" t="str">
        <f t="shared" si="307"/>
        <v/>
      </c>
      <c r="V13" s="415">
        <f t="shared" si="308"/>
        <v>2719.9200000000001</v>
      </c>
      <c r="W13" s="415">
        <f t="shared" si="309"/>
        <v>0</v>
      </c>
      <c r="X13" s="415"/>
      <c r="Z13" s="402"/>
      <c r="AA13" s="402"/>
      <c r="AB13" s="402"/>
      <c r="AC13" s="402"/>
      <c r="AD13" s="402"/>
      <c r="AE13" s="402"/>
    </row>
    <row r="14" s="32" customFormat="1" ht="18.149999999999999" customHeight="1">
      <c r="A14" s="413" t="s">
        <v>583</v>
      </c>
      <c r="B14" s="413" t="s">
        <v>237</v>
      </c>
      <c r="C14" s="414" t="s">
        <v>235</v>
      </c>
      <c r="D14" s="415">
        <v>50</v>
      </c>
      <c r="E14" s="415">
        <v>50</v>
      </c>
      <c r="F14" s="415"/>
      <c r="G14" s="415"/>
      <c r="H14" s="415"/>
      <c r="I14" s="415"/>
      <c r="J14" s="415"/>
      <c r="K14" s="415"/>
      <c r="L14" s="415">
        <f t="shared" si="299"/>
        <v>50</v>
      </c>
      <c r="M14" s="415">
        <v>210.21000000000001</v>
      </c>
      <c r="N14" s="415">
        <f t="shared" si="300"/>
        <v>10510.5</v>
      </c>
      <c r="O14" s="415">
        <f t="shared" si="301"/>
        <v>10510.5</v>
      </c>
      <c r="P14" s="415" t="str">
        <f t="shared" si="302"/>
        <v/>
      </c>
      <c r="Q14" s="415" t="str">
        <f t="shared" si="303"/>
        <v/>
      </c>
      <c r="R14" s="415" t="str">
        <f t="shared" si="304"/>
        <v/>
      </c>
      <c r="S14" s="415" t="str">
        <f t="shared" si="305"/>
        <v/>
      </c>
      <c r="T14" s="415" t="str">
        <f t="shared" si="306"/>
        <v/>
      </c>
      <c r="U14" s="415" t="str">
        <f t="shared" si="307"/>
        <v/>
      </c>
      <c r="V14" s="415">
        <f t="shared" si="308"/>
        <v>10510.5</v>
      </c>
      <c r="W14" s="415">
        <f t="shared" si="309"/>
        <v>0</v>
      </c>
      <c r="X14" s="415"/>
      <c r="Z14" s="402"/>
      <c r="AA14" s="402"/>
      <c r="AB14" s="402"/>
      <c r="AC14" s="402"/>
      <c r="AD14" s="402"/>
      <c r="AE14" s="402"/>
    </row>
    <row r="15" s="32" customFormat="1" ht="18.149999999999999" customHeight="1">
      <c r="A15" s="410" t="s">
        <v>584</v>
      </c>
      <c r="B15" s="410" t="s">
        <v>585</v>
      </c>
      <c r="C15" s="411"/>
      <c r="D15" s="412"/>
      <c r="E15" s="412" t="s">
        <v>570</v>
      </c>
      <c r="F15" s="412"/>
      <c r="G15" s="412"/>
      <c r="H15" s="412"/>
      <c r="I15" s="412"/>
      <c r="J15" s="412"/>
      <c r="K15" s="412"/>
      <c r="L15" s="412" t="str">
        <f t="shared" si="299"/>
        <v/>
      </c>
      <c r="M15" s="412"/>
      <c r="N15" s="412" t="str">
        <f t="shared" si="300"/>
        <v/>
      </c>
      <c r="O15" s="412"/>
      <c r="P15" s="412"/>
      <c r="Q15" s="412"/>
      <c r="R15" s="412"/>
      <c r="S15" s="412"/>
      <c r="T15" s="412"/>
      <c r="U15" s="412" t="str">
        <f t="shared" si="307"/>
        <v/>
      </c>
      <c r="V15" s="412" t="str">
        <f t="shared" si="308"/>
        <v/>
      </c>
      <c r="W15" s="412" t="str">
        <f t="shared" si="309"/>
        <v/>
      </c>
      <c r="X15" s="412"/>
      <c r="Z15" s="402"/>
      <c r="AA15" s="402"/>
      <c r="AB15" s="402"/>
      <c r="AC15" s="402"/>
      <c r="AD15" s="402"/>
      <c r="AE15" s="402"/>
    </row>
    <row r="16" s="32" customFormat="1" ht="18.149999999999999" customHeight="1">
      <c r="A16" s="413" t="s">
        <v>586</v>
      </c>
      <c r="B16" s="413" t="s">
        <v>587</v>
      </c>
      <c r="C16" s="414" t="s">
        <v>299</v>
      </c>
      <c r="D16" s="416">
        <v>6</v>
      </c>
      <c r="E16" s="416">
        <v>1</v>
      </c>
      <c r="F16" s="416">
        <v>1</v>
      </c>
      <c r="G16" s="416"/>
      <c r="H16" s="416"/>
      <c r="I16" s="416"/>
      <c r="J16" s="416"/>
      <c r="K16" s="416"/>
      <c r="L16" s="416">
        <f t="shared" si="299"/>
        <v>2</v>
      </c>
      <c r="M16" s="416">
        <v>487.38</v>
      </c>
      <c r="N16" s="416">
        <f t="shared" si="300"/>
        <v>2924.2800000000002</v>
      </c>
      <c r="O16" s="416">
        <f t="shared" si="301"/>
        <v>487.38</v>
      </c>
      <c r="P16" s="416">
        <f t="shared" si="302"/>
        <v>487.38</v>
      </c>
      <c r="Q16" s="416" t="str">
        <f t="shared" si="303"/>
        <v/>
      </c>
      <c r="R16" s="416" t="str">
        <f t="shared" si="304"/>
        <v/>
      </c>
      <c r="S16" s="416" t="str">
        <f t="shared" si="305"/>
        <v/>
      </c>
      <c r="T16" s="416" t="str">
        <f t="shared" si="306"/>
        <v/>
      </c>
      <c r="U16" s="416" t="str">
        <f t="shared" si="307"/>
        <v/>
      </c>
      <c r="V16" s="416">
        <f t="shared" si="308"/>
        <v>974.75999999999999</v>
      </c>
      <c r="W16" s="416">
        <f t="shared" si="309"/>
        <v>1949.5200000000002</v>
      </c>
      <c r="X16" s="416"/>
      <c r="Z16" s="402"/>
      <c r="AA16" s="402"/>
      <c r="AB16" s="402"/>
      <c r="AC16" s="402"/>
      <c r="AD16" s="402"/>
      <c r="AE16" s="402"/>
    </row>
    <row r="17" s="32" customFormat="1" ht="18.149999999999999" customHeight="1">
      <c r="A17" s="413" t="s">
        <v>588</v>
      </c>
      <c r="B17" s="413" t="s">
        <v>589</v>
      </c>
      <c r="C17" s="414" t="s">
        <v>299</v>
      </c>
      <c r="D17" s="416">
        <v>6</v>
      </c>
      <c r="E17" s="416">
        <v>1</v>
      </c>
      <c r="F17" s="416">
        <v>1</v>
      </c>
      <c r="G17" s="416"/>
      <c r="H17" s="416"/>
      <c r="I17" s="416"/>
      <c r="J17" s="416"/>
      <c r="K17" s="416"/>
      <c r="L17" s="416">
        <f t="shared" si="299"/>
        <v>2</v>
      </c>
      <c r="M17" s="416">
        <v>222.09999999999999</v>
      </c>
      <c r="N17" s="416">
        <f t="shared" si="300"/>
        <v>1332.5999999999999</v>
      </c>
      <c r="O17" s="416">
        <f t="shared" si="301"/>
        <v>222.09999999999999</v>
      </c>
      <c r="P17" s="416">
        <f t="shared" si="302"/>
        <v>222.09999999999999</v>
      </c>
      <c r="Q17" s="416" t="str">
        <f t="shared" si="303"/>
        <v/>
      </c>
      <c r="R17" s="416" t="str">
        <f t="shared" si="304"/>
        <v/>
      </c>
      <c r="S17" s="416" t="str">
        <f t="shared" si="305"/>
        <v/>
      </c>
      <c r="T17" s="416" t="str">
        <f t="shared" si="306"/>
        <v/>
      </c>
      <c r="U17" s="416" t="str">
        <f t="shared" si="307"/>
        <v/>
      </c>
      <c r="V17" s="416">
        <f t="shared" si="308"/>
        <v>444.19999999999999</v>
      </c>
      <c r="W17" s="416">
        <f t="shared" si="309"/>
        <v>888.39999999999986</v>
      </c>
      <c r="X17" s="416"/>
      <c r="Z17" s="402"/>
      <c r="AA17" s="402"/>
      <c r="AB17" s="402"/>
      <c r="AC17" s="402"/>
      <c r="AD17" s="402"/>
      <c r="AE17" s="402"/>
    </row>
    <row r="18" s="32" customFormat="1" ht="18.149999999999999" customHeight="1">
      <c r="A18" s="413" t="s">
        <v>590</v>
      </c>
      <c r="B18" s="413" t="s">
        <v>591</v>
      </c>
      <c r="C18" s="414" t="s">
        <v>299</v>
      </c>
      <c r="D18" s="416">
        <v>6</v>
      </c>
      <c r="E18" s="416">
        <v>1</v>
      </c>
      <c r="F18" s="416">
        <v>1</v>
      </c>
      <c r="G18" s="416"/>
      <c r="H18" s="416"/>
      <c r="I18" s="416"/>
      <c r="J18" s="416"/>
      <c r="K18" s="416"/>
      <c r="L18" s="416">
        <f t="shared" si="299"/>
        <v>2</v>
      </c>
      <c r="M18" s="416">
        <v>140.84999999999999</v>
      </c>
      <c r="N18" s="416">
        <f t="shared" si="300"/>
        <v>845.10000000000002</v>
      </c>
      <c r="O18" s="416">
        <f t="shared" si="301"/>
        <v>140.84999999999999</v>
      </c>
      <c r="P18" s="416">
        <f t="shared" si="302"/>
        <v>140.84999999999999</v>
      </c>
      <c r="Q18" s="416" t="str">
        <f t="shared" si="303"/>
        <v/>
      </c>
      <c r="R18" s="416" t="str">
        <f t="shared" si="304"/>
        <v/>
      </c>
      <c r="S18" s="416" t="str">
        <f t="shared" si="305"/>
        <v/>
      </c>
      <c r="T18" s="416" t="str">
        <f t="shared" si="306"/>
        <v/>
      </c>
      <c r="U18" s="416" t="str">
        <f t="shared" si="307"/>
        <v/>
      </c>
      <c r="V18" s="416">
        <f t="shared" si="308"/>
        <v>281.69999999999999</v>
      </c>
      <c r="W18" s="416">
        <f t="shared" si="309"/>
        <v>563.40000000000009</v>
      </c>
      <c r="X18" s="416"/>
      <c r="Z18" s="402"/>
      <c r="AA18" s="402"/>
      <c r="AB18" s="402"/>
      <c r="AC18" s="402"/>
      <c r="AD18" s="402"/>
      <c r="AE18" s="402"/>
    </row>
    <row r="19" s="32" customFormat="1" ht="18.149999999999999" customHeight="1">
      <c r="A19" s="413" t="s">
        <v>592</v>
      </c>
      <c r="B19" s="413" t="s">
        <v>268</v>
      </c>
      <c r="C19" s="414" t="s">
        <v>269</v>
      </c>
      <c r="D19" s="416">
        <v>400</v>
      </c>
      <c r="E19" s="416">
        <v>200</v>
      </c>
      <c r="F19" s="416"/>
      <c r="G19" s="416"/>
      <c r="H19" s="416"/>
      <c r="I19" s="416"/>
      <c r="J19" s="416"/>
      <c r="K19" s="416"/>
      <c r="L19" s="416">
        <f t="shared" si="299"/>
        <v>200</v>
      </c>
      <c r="M19" s="416">
        <v>12.34</v>
      </c>
      <c r="N19" s="416">
        <f t="shared" si="300"/>
        <v>4936</v>
      </c>
      <c r="O19" s="416">
        <f t="shared" si="301"/>
        <v>2468</v>
      </c>
      <c r="P19" s="416" t="str">
        <f t="shared" si="302"/>
        <v/>
      </c>
      <c r="Q19" s="416" t="str">
        <f t="shared" si="303"/>
        <v/>
      </c>
      <c r="R19" s="416" t="str">
        <f t="shared" si="304"/>
        <v/>
      </c>
      <c r="S19" s="416" t="str">
        <f t="shared" si="305"/>
        <v/>
      </c>
      <c r="T19" s="416" t="str">
        <f t="shared" si="306"/>
        <v/>
      </c>
      <c r="U19" s="416" t="str">
        <f t="shared" si="307"/>
        <v/>
      </c>
      <c r="V19" s="416">
        <f t="shared" si="308"/>
        <v>2468</v>
      </c>
      <c r="W19" s="416">
        <f t="shared" si="309"/>
        <v>2468</v>
      </c>
      <c r="X19" s="416"/>
      <c r="Z19" s="402"/>
      <c r="AA19" s="402"/>
      <c r="AB19" s="402"/>
      <c r="AC19" s="402"/>
      <c r="AD19" s="402"/>
      <c r="AE19" s="402"/>
    </row>
    <row r="20" s="32" customFormat="1" ht="18.149999999999999" customHeight="1">
      <c r="A20" s="413" t="s">
        <v>593</v>
      </c>
      <c r="B20" s="413" t="s">
        <v>594</v>
      </c>
      <c r="C20" s="414" t="s">
        <v>269</v>
      </c>
      <c r="D20" s="416">
        <v>300</v>
      </c>
      <c r="E20" s="416">
        <v>150</v>
      </c>
      <c r="F20" s="416"/>
      <c r="G20" s="416"/>
      <c r="H20" s="416"/>
      <c r="I20" s="416"/>
      <c r="J20" s="416"/>
      <c r="K20" s="416"/>
      <c r="L20" s="416">
        <f t="shared" si="299"/>
        <v>150</v>
      </c>
      <c r="M20" s="416">
        <v>12.34</v>
      </c>
      <c r="N20" s="416">
        <f t="shared" si="300"/>
        <v>3702</v>
      </c>
      <c r="O20" s="416">
        <f t="shared" si="301"/>
        <v>1851</v>
      </c>
      <c r="P20" s="416" t="str">
        <f t="shared" si="302"/>
        <v/>
      </c>
      <c r="Q20" s="416" t="str">
        <f t="shared" si="303"/>
        <v/>
      </c>
      <c r="R20" s="416" t="str">
        <f t="shared" si="304"/>
        <v/>
      </c>
      <c r="S20" s="416" t="str">
        <f t="shared" si="305"/>
        <v/>
      </c>
      <c r="T20" s="416" t="str">
        <f t="shared" si="306"/>
        <v/>
      </c>
      <c r="U20" s="416" t="str">
        <f t="shared" si="307"/>
        <v/>
      </c>
      <c r="V20" s="416">
        <f t="shared" si="308"/>
        <v>1851</v>
      </c>
      <c r="W20" s="416">
        <f t="shared" si="309"/>
        <v>1851</v>
      </c>
      <c r="X20" s="416"/>
      <c r="Z20" s="402"/>
      <c r="AA20" s="402"/>
      <c r="AB20" s="402"/>
      <c r="AC20" s="402"/>
      <c r="AD20" s="402"/>
      <c r="AE20" s="402"/>
    </row>
    <row r="21" s="32" customFormat="1" ht="18.149999999999999" customHeight="1">
      <c r="A21" s="407" t="s">
        <v>595</v>
      </c>
      <c r="B21" s="407" t="s">
        <v>596</v>
      </c>
      <c r="C21" s="408"/>
      <c r="D21" s="409"/>
      <c r="E21" s="409"/>
      <c r="F21" s="409"/>
      <c r="G21" s="409"/>
      <c r="H21" s="409"/>
      <c r="I21" s="409"/>
      <c r="J21" s="409"/>
      <c r="K21" s="409"/>
      <c r="L21" s="409" t="str">
        <f t="shared" si="299"/>
        <v/>
      </c>
      <c r="M21" s="409"/>
      <c r="N21" s="409" t="str">
        <f t="shared" si="300"/>
        <v/>
      </c>
      <c r="O21" s="409" t="str">
        <f t="shared" si="301"/>
        <v/>
      </c>
      <c r="P21" s="409" t="str">
        <f t="shared" si="302"/>
        <v/>
      </c>
      <c r="Q21" s="409" t="str">
        <f t="shared" si="303"/>
        <v/>
      </c>
      <c r="R21" s="409" t="str">
        <f t="shared" si="304"/>
        <v/>
      </c>
      <c r="S21" s="409" t="str">
        <f t="shared" si="305"/>
        <v/>
      </c>
      <c r="T21" s="409" t="str">
        <f t="shared" si="306"/>
        <v/>
      </c>
      <c r="U21" s="409" t="str">
        <f t="shared" si="307"/>
        <v/>
      </c>
      <c r="V21" s="409" t="str">
        <f t="shared" si="308"/>
        <v/>
      </c>
      <c r="W21" s="409" t="str">
        <f t="shared" si="309"/>
        <v/>
      </c>
      <c r="X21" s="409"/>
      <c r="Z21" s="402"/>
      <c r="AA21" s="402"/>
      <c r="AB21" s="402"/>
      <c r="AC21" s="402"/>
      <c r="AD21" s="402"/>
      <c r="AE21" s="402"/>
    </row>
    <row r="22" s="32" customFormat="1" ht="18.149999999999999" customHeight="1">
      <c r="A22" s="410" t="s">
        <v>597</v>
      </c>
      <c r="B22" s="410" t="s">
        <v>197</v>
      </c>
      <c r="C22" s="411"/>
      <c r="D22" s="412"/>
      <c r="E22" s="412"/>
      <c r="F22" s="412"/>
      <c r="G22" s="412"/>
      <c r="H22" s="412"/>
      <c r="I22" s="412"/>
      <c r="J22" s="412"/>
      <c r="K22" s="412"/>
      <c r="L22" s="412" t="str">
        <f t="shared" si="299"/>
        <v/>
      </c>
      <c r="M22" s="412"/>
      <c r="N22" s="412" t="str">
        <f t="shared" si="300"/>
        <v/>
      </c>
      <c r="O22" s="412" t="str">
        <f t="shared" si="301"/>
        <v/>
      </c>
      <c r="P22" s="412" t="str">
        <f t="shared" si="302"/>
        <v/>
      </c>
      <c r="Q22" s="412" t="str">
        <f t="shared" si="303"/>
        <v/>
      </c>
      <c r="R22" s="412" t="str">
        <f t="shared" si="304"/>
        <v/>
      </c>
      <c r="S22" s="412" t="str">
        <f t="shared" si="305"/>
        <v/>
      </c>
      <c r="T22" s="412" t="str">
        <f t="shared" si="306"/>
        <v/>
      </c>
      <c r="U22" s="412" t="str">
        <f t="shared" si="307"/>
        <v/>
      </c>
      <c r="V22" s="412" t="str">
        <f t="shared" si="308"/>
        <v/>
      </c>
      <c r="W22" s="412" t="str">
        <f t="shared" si="309"/>
        <v/>
      </c>
      <c r="X22" s="412"/>
      <c r="Z22" s="402"/>
      <c r="AA22" s="402"/>
      <c r="AB22" s="402"/>
      <c r="AC22" s="402"/>
      <c r="AD22" s="402"/>
      <c r="AE22" s="402"/>
    </row>
    <row r="23" s="32" customFormat="1" ht="18.149999999999999" customHeight="1">
      <c r="A23" s="413" t="s">
        <v>598</v>
      </c>
      <c r="B23" s="413" t="s">
        <v>599</v>
      </c>
      <c r="C23" s="414" t="s">
        <v>37</v>
      </c>
      <c r="D23" s="416">
        <v>640</v>
      </c>
      <c r="E23" s="416">
        <v>147.19999999999999</v>
      </c>
      <c r="F23" s="416">
        <v>211.19999999999999</v>
      </c>
      <c r="G23" s="416"/>
      <c r="H23" s="416"/>
      <c r="I23" s="416"/>
      <c r="J23" s="416"/>
      <c r="K23" s="416"/>
      <c r="L23" s="416">
        <f t="shared" si="299"/>
        <v>358.39999999999998</v>
      </c>
      <c r="M23" s="416">
        <v>106.98999999999999</v>
      </c>
      <c r="N23" s="416">
        <f t="shared" si="300"/>
        <v>68473.600000000006</v>
      </c>
      <c r="O23" s="416">
        <f t="shared" si="301"/>
        <v>15748.93</v>
      </c>
      <c r="P23" s="416">
        <f t="shared" si="302"/>
        <v>22596.290000000001</v>
      </c>
      <c r="Q23" s="416" t="str">
        <f t="shared" si="303"/>
        <v/>
      </c>
      <c r="R23" s="416" t="str">
        <f t="shared" si="304"/>
        <v/>
      </c>
      <c r="S23" s="416" t="str">
        <f t="shared" si="305"/>
        <v/>
      </c>
      <c r="T23" s="416" t="str">
        <f t="shared" si="306"/>
        <v/>
      </c>
      <c r="U23" s="416" t="str">
        <f t="shared" si="307"/>
        <v/>
      </c>
      <c r="V23" s="416">
        <f t="shared" si="308"/>
        <v>38345.220000000001</v>
      </c>
      <c r="W23" s="416">
        <f t="shared" si="309"/>
        <v>30128.380000000005</v>
      </c>
      <c r="X23" s="416"/>
      <c r="Z23" s="402"/>
      <c r="AA23" s="402"/>
      <c r="AB23" s="402"/>
      <c r="AC23" s="402"/>
      <c r="AD23" s="402"/>
      <c r="AE23" s="402"/>
    </row>
    <row r="24" s="32" customFormat="1" ht="18.149999999999999" customHeight="1">
      <c r="A24" s="413" t="s">
        <v>600</v>
      </c>
      <c r="B24" s="413" t="s">
        <v>601</v>
      </c>
      <c r="C24" s="414" t="s">
        <v>37</v>
      </c>
      <c r="D24" s="416">
        <v>1056</v>
      </c>
      <c r="E24" s="416">
        <v>242.88</v>
      </c>
      <c r="F24" s="416">
        <v>348.48000000000002</v>
      </c>
      <c r="G24" s="416"/>
      <c r="H24" s="416"/>
      <c r="I24" s="416"/>
      <c r="J24" s="416"/>
      <c r="K24" s="416"/>
      <c r="L24" s="416">
        <f t="shared" si="299"/>
        <v>591.36000000000001</v>
      </c>
      <c r="M24" s="416">
        <v>28.629999999999999</v>
      </c>
      <c r="N24" s="416">
        <f t="shared" si="300"/>
        <v>30233.279999999999</v>
      </c>
      <c r="O24" s="416">
        <f t="shared" si="301"/>
        <v>6953.6499999999996</v>
      </c>
      <c r="P24" s="416">
        <f t="shared" si="302"/>
        <v>9976.9799999999996</v>
      </c>
      <c r="Q24" s="416" t="str">
        <f t="shared" si="303"/>
        <v/>
      </c>
      <c r="R24" s="416" t="str">
        <f t="shared" si="304"/>
        <v/>
      </c>
      <c r="S24" s="416" t="str">
        <f t="shared" si="305"/>
        <v/>
      </c>
      <c r="T24" s="416" t="str">
        <f t="shared" si="306"/>
        <v/>
      </c>
      <c r="U24" s="416" t="str">
        <f t="shared" si="307"/>
        <v/>
      </c>
      <c r="V24" s="416">
        <f t="shared" si="308"/>
        <v>16930.629999999997</v>
      </c>
      <c r="W24" s="416">
        <f t="shared" si="309"/>
        <v>13302.650000000001</v>
      </c>
      <c r="X24" s="416"/>
      <c r="Z24" s="402"/>
      <c r="AA24" s="402"/>
      <c r="AB24" s="402"/>
      <c r="AC24" s="402"/>
      <c r="AD24" s="402"/>
      <c r="AE24" s="402"/>
    </row>
    <row r="25" s="32" customFormat="1" ht="18.149999999999999" customHeight="1">
      <c r="A25" s="407" t="s">
        <v>602</v>
      </c>
      <c r="B25" s="407" t="s">
        <v>603</v>
      </c>
      <c r="C25" s="408"/>
      <c r="D25" s="409"/>
      <c r="E25" s="409"/>
      <c r="F25" s="409"/>
      <c r="G25" s="409"/>
      <c r="H25" s="409"/>
      <c r="I25" s="409"/>
      <c r="J25" s="409"/>
      <c r="K25" s="409"/>
      <c r="L25" s="409" t="str">
        <f t="shared" si="299"/>
        <v/>
      </c>
      <c r="M25" s="409"/>
      <c r="N25" s="409" t="str">
        <f t="shared" si="300"/>
        <v/>
      </c>
      <c r="O25" s="409" t="str">
        <f t="shared" si="301"/>
        <v/>
      </c>
      <c r="P25" s="409" t="str">
        <f t="shared" si="302"/>
        <v/>
      </c>
      <c r="Q25" s="409" t="str">
        <f t="shared" si="303"/>
        <v/>
      </c>
      <c r="R25" s="409" t="str">
        <f t="shared" si="304"/>
        <v/>
      </c>
      <c r="S25" s="409" t="str">
        <f t="shared" si="305"/>
        <v/>
      </c>
      <c r="T25" s="409" t="str">
        <f t="shared" si="306"/>
        <v/>
      </c>
      <c r="U25" s="409" t="str">
        <f t="shared" si="307"/>
        <v/>
      </c>
      <c r="V25" s="409" t="str">
        <f t="shared" si="308"/>
        <v/>
      </c>
      <c r="W25" s="409" t="str">
        <f t="shared" si="309"/>
        <v/>
      </c>
      <c r="X25" s="409"/>
      <c r="Z25" s="402"/>
      <c r="AA25" s="402"/>
      <c r="AB25" s="402"/>
      <c r="AC25" s="402"/>
      <c r="AD25" s="402"/>
      <c r="AE25" s="402"/>
    </row>
    <row r="26" s="32" customFormat="1" ht="18.149999999999999" customHeight="1">
      <c r="A26" s="410" t="s">
        <v>604</v>
      </c>
      <c r="B26" s="410" t="s">
        <v>23</v>
      </c>
      <c r="C26" s="411"/>
      <c r="D26" s="412"/>
      <c r="E26" s="412"/>
      <c r="F26" s="412"/>
      <c r="G26" s="412"/>
      <c r="H26" s="412"/>
      <c r="I26" s="412"/>
      <c r="J26" s="412"/>
      <c r="K26" s="412"/>
      <c r="L26" s="412" t="str">
        <f t="shared" si="299"/>
        <v/>
      </c>
      <c r="M26" s="412"/>
      <c r="N26" s="412" t="str">
        <f t="shared" si="300"/>
        <v/>
      </c>
      <c r="O26" s="412" t="str">
        <f t="shared" si="301"/>
        <v/>
      </c>
      <c r="P26" s="412" t="str">
        <f t="shared" si="302"/>
        <v/>
      </c>
      <c r="Q26" s="412" t="str">
        <f t="shared" si="303"/>
        <v/>
      </c>
      <c r="R26" s="412" t="str">
        <f t="shared" si="304"/>
        <v/>
      </c>
      <c r="S26" s="412" t="str">
        <f t="shared" si="305"/>
        <v/>
      </c>
      <c r="T26" s="412" t="str">
        <f t="shared" si="306"/>
        <v/>
      </c>
      <c r="U26" s="412" t="str">
        <f t="shared" si="307"/>
        <v/>
      </c>
      <c r="V26" s="412" t="str">
        <f t="shared" si="308"/>
        <v/>
      </c>
      <c r="W26" s="412" t="str">
        <f t="shared" si="309"/>
        <v/>
      </c>
      <c r="X26" s="412"/>
      <c r="Z26" s="402"/>
      <c r="AA26" s="402"/>
      <c r="AB26" s="402"/>
      <c r="AC26" s="402"/>
      <c r="AD26" s="402"/>
      <c r="AE26" s="402"/>
    </row>
    <row r="27" s="32" customFormat="1" ht="18.149999999999999" customHeight="1">
      <c r="A27" s="413" t="s">
        <v>605</v>
      </c>
      <c r="B27" s="413" t="s">
        <v>606</v>
      </c>
      <c r="C27" s="414" t="s">
        <v>235</v>
      </c>
      <c r="D27" s="416">
        <v>19.289999999999999</v>
      </c>
      <c r="E27" s="416"/>
      <c r="F27" s="416"/>
      <c r="G27" s="416"/>
      <c r="H27" s="416"/>
      <c r="I27" s="416"/>
      <c r="J27" s="416"/>
      <c r="K27" s="416"/>
      <c r="L27" s="416">
        <f t="shared" si="299"/>
        <v>0</v>
      </c>
      <c r="M27" s="416">
        <v>7.9199999999999999</v>
      </c>
      <c r="N27" s="416">
        <f t="shared" si="300"/>
        <v>152.78</v>
      </c>
      <c r="O27" s="416" t="str">
        <f t="shared" si="301"/>
        <v/>
      </c>
      <c r="P27" s="416" t="str">
        <f t="shared" si="302"/>
        <v/>
      </c>
      <c r="Q27" s="416" t="str">
        <f t="shared" si="303"/>
        <v/>
      </c>
      <c r="R27" s="416" t="str">
        <f t="shared" si="304"/>
        <v/>
      </c>
      <c r="S27" s="416" t="str">
        <f t="shared" si="305"/>
        <v/>
      </c>
      <c r="T27" s="416" t="str">
        <f t="shared" si="306"/>
        <v/>
      </c>
      <c r="U27" s="416" t="str">
        <f t="shared" si="307"/>
        <v/>
      </c>
      <c r="V27" s="416">
        <f t="shared" si="308"/>
        <v>0</v>
      </c>
      <c r="W27" s="416">
        <f t="shared" si="309"/>
        <v>152.78</v>
      </c>
      <c r="X27" s="416"/>
      <c r="Z27" s="402"/>
      <c r="AA27" s="402"/>
      <c r="AB27" s="402"/>
      <c r="AC27" s="402"/>
      <c r="AD27" s="402"/>
      <c r="AE27" s="402"/>
    </row>
    <row r="28" s="32" customFormat="1" ht="18.149999999999999" customHeight="1">
      <c r="A28" s="413" t="s">
        <v>607</v>
      </c>
      <c r="B28" s="413" t="s">
        <v>608</v>
      </c>
      <c r="C28" s="414" t="s">
        <v>235</v>
      </c>
      <c r="D28" s="416">
        <v>61.210000000000001</v>
      </c>
      <c r="E28" s="416"/>
      <c r="F28" s="416"/>
      <c r="G28" s="416"/>
      <c r="H28" s="416"/>
      <c r="I28" s="416"/>
      <c r="J28" s="416"/>
      <c r="K28" s="416"/>
      <c r="L28" s="416">
        <f t="shared" si="299"/>
        <v>0</v>
      </c>
      <c r="M28" s="416">
        <v>7.7599999999999998</v>
      </c>
      <c r="N28" s="416">
        <f t="shared" si="300"/>
        <v>474.99000000000001</v>
      </c>
      <c r="O28" s="416" t="str">
        <f t="shared" si="301"/>
        <v/>
      </c>
      <c r="P28" s="416" t="str">
        <f t="shared" si="302"/>
        <v/>
      </c>
      <c r="Q28" s="416" t="str">
        <f t="shared" si="303"/>
        <v/>
      </c>
      <c r="R28" s="416" t="str">
        <f t="shared" si="304"/>
        <v/>
      </c>
      <c r="S28" s="416" t="str">
        <f t="shared" si="305"/>
        <v/>
      </c>
      <c r="T28" s="416" t="str">
        <f t="shared" si="306"/>
        <v/>
      </c>
      <c r="U28" s="416" t="str">
        <f t="shared" si="307"/>
        <v/>
      </c>
      <c r="V28" s="416">
        <f t="shared" si="308"/>
        <v>0</v>
      </c>
      <c r="W28" s="416">
        <f t="shared" si="309"/>
        <v>474.99000000000001</v>
      </c>
      <c r="X28" s="416"/>
      <c r="Z28" s="402"/>
      <c r="AA28" s="402"/>
      <c r="AB28" s="402"/>
      <c r="AC28" s="402"/>
      <c r="AD28" s="402"/>
      <c r="AE28" s="402"/>
    </row>
    <row r="29" s="32" customFormat="1" ht="18.149999999999999" customHeight="1">
      <c r="A29" s="413" t="s">
        <v>609</v>
      </c>
      <c r="B29" s="413" t="s">
        <v>610</v>
      </c>
      <c r="C29" s="414" t="s">
        <v>235</v>
      </c>
      <c r="D29" s="416">
        <v>3.7999999999999998</v>
      </c>
      <c r="E29" s="416"/>
      <c r="F29" s="416"/>
      <c r="G29" s="416"/>
      <c r="H29" s="416"/>
      <c r="I29" s="416"/>
      <c r="J29" s="416"/>
      <c r="K29" s="416"/>
      <c r="L29" s="416">
        <f t="shared" si="299"/>
        <v>0</v>
      </c>
      <c r="M29" s="416">
        <v>4.29</v>
      </c>
      <c r="N29" s="416">
        <f t="shared" si="300"/>
        <v>16.300000000000001</v>
      </c>
      <c r="O29" s="416" t="str">
        <f t="shared" si="301"/>
        <v/>
      </c>
      <c r="P29" s="416" t="str">
        <f t="shared" si="302"/>
        <v/>
      </c>
      <c r="Q29" s="416" t="str">
        <f t="shared" si="303"/>
        <v/>
      </c>
      <c r="R29" s="416" t="str">
        <f t="shared" si="304"/>
        <v/>
      </c>
      <c r="S29" s="416" t="str">
        <f t="shared" si="305"/>
        <v/>
      </c>
      <c r="T29" s="416" t="str">
        <f t="shared" si="306"/>
        <v/>
      </c>
      <c r="U29" s="416" t="str">
        <f t="shared" si="307"/>
        <v/>
      </c>
      <c r="V29" s="416">
        <f t="shared" si="308"/>
        <v>0</v>
      </c>
      <c r="W29" s="416">
        <f t="shared" si="309"/>
        <v>16.300000000000001</v>
      </c>
      <c r="X29" s="416"/>
      <c r="Z29" s="402"/>
      <c r="AA29" s="402"/>
      <c r="AB29" s="402"/>
      <c r="AC29" s="402"/>
      <c r="AD29" s="402"/>
      <c r="AE29" s="402"/>
    </row>
    <row r="30" s="32" customFormat="1" ht="18.149999999999999" customHeight="1">
      <c r="A30" s="413" t="s">
        <v>611</v>
      </c>
      <c r="B30" s="413" t="s">
        <v>612</v>
      </c>
      <c r="C30" s="414" t="s">
        <v>235</v>
      </c>
      <c r="D30" s="416">
        <v>309.60000000000002</v>
      </c>
      <c r="E30" s="416"/>
      <c r="F30" s="416"/>
      <c r="G30" s="416"/>
      <c r="H30" s="416"/>
      <c r="I30" s="416"/>
      <c r="J30" s="416"/>
      <c r="K30" s="416"/>
      <c r="L30" s="416">
        <f t="shared" si="299"/>
        <v>0</v>
      </c>
      <c r="M30" s="416">
        <v>5.1600000000000001</v>
      </c>
      <c r="N30" s="416">
        <f t="shared" si="300"/>
        <v>1597.54</v>
      </c>
      <c r="O30" s="416" t="str">
        <f t="shared" si="301"/>
        <v/>
      </c>
      <c r="P30" s="416" t="str">
        <f t="shared" si="302"/>
        <v/>
      </c>
      <c r="Q30" s="416" t="str">
        <f t="shared" si="303"/>
        <v/>
      </c>
      <c r="R30" s="416" t="str">
        <f t="shared" si="304"/>
        <v/>
      </c>
      <c r="S30" s="416" t="str">
        <f t="shared" si="305"/>
        <v/>
      </c>
      <c r="T30" s="416" t="str">
        <f t="shared" si="306"/>
        <v/>
      </c>
      <c r="U30" s="416" t="str">
        <f t="shared" si="307"/>
        <v/>
      </c>
      <c r="V30" s="416">
        <f t="shared" si="308"/>
        <v>0</v>
      </c>
      <c r="W30" s="416">
        <f t="shared" si="309"/>
        <v>1597.54</v>
      </c>
      <c r="X30" s="416"/>
      <c r="Z30" s="402"/>
      <c r="AA30" s="402"/>
      <c r="AB30" s="402"/>
      <c r="AC30" s="402"/>
      <c r="AD30" s="402"/>
      <c r="AE30" s="402"/>
    </row>
    <row r="31" s="32" customFormat="1" ht="18.149999999999999" customHeight="1">
      <c r="A31" s="413" t="s">
        <v>613</v>
      </c>
      <c r="B31" s="413" t="s">
        <v>614</v>
      </c>
      <c r="C31" s="414" t="s">
        <v>109</v>
      </c>
      <c r="D31" s="416">
        <v>16.440000000000001</v>
      </c>
      <c r="E31" s="416"/>
      <c r="F31" s="416"/>
      <c r="G31" s="416"/>
      <c r="H31" s="416"/>
      <c r="I31" s="416"/>
      <c r="J31" s="416"/>
      <c r="K31" s="416"/>
      <c r="L31" s="416">
        <f t="shared" si="299"/>
        <v>0</v>
      </c>
      <c r="M31" s="416">
        <v>125.76000000000001</v>
      </c>
      <c r="N31" s="416">
        <f t="shared" si="300"/>
        <v>2067.4899999999998</v>
      </c>
      <c r="O31" s="416" t="str">
        <f t="shared" si="301"/>
        <v/>
      </c>
      <c r="P31" s="416" t="str">
        <f t="shared" si="302"/>
        <v/>
      </c>
      <c r="Q31" s="416" t="str">
        <f t="shared" si="303"/>
        <v/>
      </c>
      <c r="R31" s="416" t="str">
        <f t="shared" si="304"/>
        <v/>
      </c>
      <c r="S31" s="416" t="str">
        <f t="shared" si="305"/>
        <v/>
      </c>
      <c r="T31" s="416" t="str">
        <f t="shared" si="306"/>
        <v/>
      </c>
      <c r="U31" s="416" t="str">
        <f t="shared" si="307"/>
        <v/>
      </c>
      <c r="V31" s="416">
        <f t="shared" si="308"/>
        <v>0</v>
      </c>
      <c r="W31" s="416">
        <f t="shared" si="309"/>
        <v>2067.4899999999998</v>
      </c>
      <c r="X31" s="416"/>
      <c r="Z31" s="402"/>
      <c r="AA31" s="402"/>
      <c r="AB31" s="402"/>
      <c r="AC31" s="402"/>
      <c r="AD31" s="402"/>
      <c r="AE31" s="402"/>
    </row>
    <row r="32" s="32" customFormat="1" ht="18.149999999999999" customHeight="1">
      <c r="A32" s="413" t="s">
        <v>615</v>
      </c>
      <c r="B32" s="413" t="s">
        <v>616</v>
      </c>
      <c r="C32" s="414" t="s">
        <v>235</v>
      </c>
      <c r="D32" s="416">
        <v>258.80000000000001</v>
      </c>
      <c r="E32" s="416"/>
      <c r="F32" s="416"/>
      <c r="G32" s="416"/>
      <c r="H32" s="416"/>
      <c r="I32" s="416"/>
      <c r="J32" s="416"/>
      <c r="K32" s="416"/>
      <c r="L32" s="416">
        <f t="shared" si="299"/>
        <v>0</v>
      </c>
      <c r="M32" s="416">
        <v>24.460000000000001</v>
      </c>
      <c r="N32" s="416">
        <f t="shared" si="300"/>
        <v>6330.25</v>
      </c>
      <c r="O32" s="416" t="str">
        <f t="shared" si="301"/>
        <v/>
      </c>
      <c r="P32" s="416" t="str">
        <f t="shared" si="302"/>
        <v/>
      </c>
      <c r="Q32" s="416" t="str">
        <f t="shared" si="303"/>
        <v/>
      </c>
      <c r="R32" s="416" t="str">
        <f t="shared" si="304"/>
        <v/>
      </c>
      <c r="S32" s="416" t="str">
        <f t="shared" si="305"/>
        <v/>
      </c>
      <c r="T32" s="416" t="str">
        <f t="shared" si="306"/>
        <v/>
      </c>
      <c r="U32" s="416" t="str">
        <f t="shared" si="307"/>
        <v/>
      </c>
      <c r="V32" s="416">
        <f t="shared" si="308"/>
        <v>0</v>
      </c>
      <c r="W32" s="416">
        <f t="shared" si="309"/>
        <v>6330.25</v>
      </c>
      <c r="X32" s="416"/>
      <c r="Z32" s="402"/>
      <c r="AA32" s="402"/>
      <c r="AB32" s="402"/>
      <c r="AC32" s="402"/>
      <c r="AD32" s="402"/>
      <c r="AE32" s="402"/>
    </row>
    <row r="33" s="32" customFormat="1" ht="18.149999999999999" customHeight="1">
      <c r="A33" s="413" t="s">
        <v>617</v>
      </c>
      <c r="B33" s="413" t="s">
        <v>618</v>
      </c>
      <c r="C33" s="414" t="s">
        <v>235</v>
      </c>
      <c r="D33" s="416">
        <v>71.340000000000003</v>
      </c>
      <c r="E33" s="416"/>
      <c r="F33" s="416"/>
      <c r="G33" s="416"/>
      <c r="H33" s="416"/>
      <c r="I33" s="416"/>
      <c r="J33" s="416"/>
      <c r="K33" s="416"/>
      <c r="L33" s="416">
        <f t="shared" si="299"/>
        <v>0</v>
      </c>
      <c r="M33" s="416">
        <v>36.229999999999997</v>
      </c>
      <c r="N33" s="416">
        <f t="shared" si="300"/>
        <v>2584.6500000000001</v>
      </c>
      <c r="O33" s="416" t="str">
        <f t="shared" si="301"/>
        <v/>
      </c>
      <c r="P33" s="416" t="str">
        <f t="shared" si="302"/>
        <v/>
      </c>
      <c r="Q33" s="416" t="str">
        <f t="shared" si="303"/>
        <v/>
      </c>
      <c r="R33" s="416" t="str">
        <f t="shared" si="304"/>
        <v/>
      </c>
      <c r="S33" s="416" t="str">
        <f t="shared" si="305"/>
        <v/>
      </c>
      <c r="T33" s="416" t="str">
        <f t="shared" si="306"/>
        <v/>
      </c>
      <c r="U33" s="416" t="str">
        <f t="shared" si="307"/>
        <v/>
      </c>
      <c r="V33" s="416">
        <f t="shared" si="308"/>
        <v>0</v>
      </c>
      <c r="W33" s="416">
        <f t="shared" si="309"/>
        <v>2584.6500000000001</v>
      </c>
      <c r="X33" s="416"/>
      <c r="Z33" s="402"/>
      <c r="AA33" s="402"/>
      <c r="AB33" s="402"/>
      <c r="AC33" s="402"/>
      <c r="AD33" s="402"/>
      <c r="AE33" s="402"/>
    </row>
    <row r="34" s="32" customFormat="1" ht="18.149999999999999" customHeight="1">
      <c r="A34" s="413" t="s">
        <v>619</v>
      </c>
      <c r="B34" s="413" t="s">
        <v>336</v>
      </c>
      <c r="C34" s="414" t="s">
        <v>235</v>
      </c>
      <c r="D34" s="416">
        <v>201.55000000000001</v>
      </c>
      <c r="E34" s="416"/>
      <c r="F34" s="416"/>
      <c r="G34" s="416"/>
      <c r="H34" s="416"/>
      <c r="I34" s="416"/>
      <c r="J34" s="416"/>
      <c r="K34" s="416"/>
      <c r="L34" s="416">
        <f t="shared" si="299"/>
        <v>0</v>
      </c>
      <c r="M34" s="416">
        <v>80.890000000000001</v>
      </c>
      <c r="N34" s="416">
        <f t="shared" si="300"/>
        <v>16303.379999999999</v>
      </c>
      <c r="O34" s="416" t="str">
        <f t="shared" si="301"/>
        <v/>
      </c>
      <c r="P34" s="416" t="str">
        <f t="shared" si="302"/>
        <v/>
      </c>
      <c r="Q34" s="416" t="str">
        <f t="shared" si="303"/>
        <v/>
      </c>
      <c r="R34" s="416" t="str">
        <f t="shared" si="304"/>
        <v/>
      </c>
      <c r="S34" s="416" t="str">
        <f t="shared" si="305"/>
        <v/>
      </c>
      <c r="T34" s="416" t="str">
        <f t="shared" si="306"/>
        <v/>
      </c>
      <c r="U34" s="416" t="str">
        <f t="shared" si="307"/>
        <v/>
      </c>
      <c r="V34" s="416">
        <f t="shared" si="308"/>
        <v>0</v>
      </c>
      <c r="W34" s="416">
        <f t="shared" si="309"/>
        <v>16303.379999999999</v>
      </c>
      <c r="X34" s="416"/>
      <c r="Z34" s="402"/>
      <c r="AA34" s="402"/>
      <c r="AB34" s="402"/>
      <c r="AC34" s="402"/>
      <c r="AD34" s="402"/>
      <c r="AE34" s="402"/>
    </row>
    <row r="35" s="32" customFormat="1" ht="18.149999999999999" customHeight="1">
      <c r="A35" s="413" t="s">
        <v>620</v>
      </c>
      <c r="B35" s="413" t="s">
        <v>621</v>
      </c>
      <c r="C35" s="414" t="s">
        <v>230</v>
      </c>
      <c r="D35" s="416">
        <v>52.5</v>
      </c>
      <c r="E35" s="416"/>
      <c r="F35" s="416"/>
      <c r="G35" s="416"/>
      <c r="H35" s="416"/>
      <c r="I35" s="416"/>
      <c r="J35" s="416"/>
      <c r="K35" s="416"/>
      <c r="L35" s="416">
        <f t="shared" si="299"/>
        <v>0</v>
      </c>
      <c r="M35" s="416">
        <v>29.960000000000001</v>
      </c>
      <c r="N35" s="416">
        <f t="shared" si="300"/>
        <v>1572.9000000000001</v>
      </c>
      <c r="O35" s="416" t="str">
        <f t="shared" si="301"/>
        <v/>
      </c>
      <c r="P35" s="416" t="str">
        <f t="shared" si="302"/>
        <v/>
      </c>
      <c r="Q35" s="416" t="str">
        <f t="shared" si="303"/>
        <v/>
      </c>
      <c r="R35" s="416" t="str">
        <f t="shared" si="304"/>
        <v/>
      </c>
      <c r="S35" s="416" t="str">
        <f t="shared" si="305"/>
        <v/>
      </c>
      <c r="T35" s="416" t="str">
        <f t="shared" si="306"/>
        <v/>
      </c>
      <c r="U35" s="416" t="str">
        <f t="shared" si="307"/>
        <v/>
      </c>
      <c r="V35" s="416">
        <f t="shared" si="308"/>
        <v>0</v>
      </c>
      <c r="W35" s="416">
        <f t="shared" si="309"/>
        <v>1572.9000000000001</v>
      </c>
      <c r="X35" s="416"/>
      <c r="Z35" s="402"/>
      <c r="AA35" s="402"/>
      <c r="AB35" s="402"/>
      <c r="AC35" s="402"/>
      <c r="AD35" s="402"/>
      <c r="AE35" s="402"/>
    </row>
    <row r="36" s="32" customFormat="1" ht="18.149999999999999" customHeight="1">
      <c r="A36" s="413" t="s">
        <v>622</v>
      </c>
      <c r="B36" s="413" t="s">
        <v>623</v>
      </c>
      <c r="C36" s="414" t="s">
        <v>230</v>
      </c>
      <c r="D36" s="416">
        <v>45.799999999999997</v>
      </c>
      <c r="E36" s="416"/>
      <c r="F36" s="416"/>
      <c r="G36" s="416"/>
      <c r="H36" s="416"/>
      <c r="I36" s="416"/>
      <c r="J36" s="416"/>
      <c r="K36" s="416"/>
      <c r="L36" s="416">
        <f t="shared" si="299"/>
        <v>0</v>
      </c>
      <c r="M36" s="416">
        <v>72.870000000000005</v>
      </c>
      <c r="N36" s="416">
        <f t="shared" si="300"/>
        <v>3337.4499999999998</v>
      </c>
      <c r="O36" s="416" t="str">
        <f t="shared" si="301"/>
        <v/>
      </c>
      <c r="P36" s="416" t="str">
        <f t="shared" si="302"/>
        <v/>
      </c>
      <c r="Q36" s="416" t="str">
        <f t="shared" si="303"/>
        <v/>
      </c>
      <c r="R36" s="416" t="str">
        <f t="shared" si="304"/>
        <v/>
      </c>
      <c r="S36" s="416" t="str">
        <f t="shared" si="305"/>
        <v/>
      </c>
      <c r="T36" s="416" t="str">
        <f t="shared" si="306"/>
        <v/>
      </c>
      <c r="U36" s="416" t="str">
        <f t="shared" si="307"/>
        <v/>
      </c>
      <c r="V36" s="416">
        <f t="shared" si="308"/>
        <v>0</v>
      </c>
      <c r="W36" s="416">
        <f t="shared" si="309"/>
        <v>3337.4499999999998</v>
      </c>
      <c r="X36" s="416"/>
      <c r="Z36" s="402"/>
      <c r="AA36" s="402"/>
      <c r="AB36" s="402"/>
      <c r="AC36" s="402"/>
      <c r="AD36" s="402"/>
      <c r="AE36" s="402"/>
    </row>
    <row r="37" s="417" customFormat="1" ht="18.149999999999999" customHeight="1">
      <c r="A37" s="410" t="s">
        <v>624</v>
      </c>
      <c r="B37" s="410" t="s">
        <v>625</v>
      </c>
      <c r="C37" s="411"/>
      <c r="D37" s="412"/>
      <c r="E37" s="412" t="s">
        <v>570</v>
      </c>
      <c r="F37" s="412"/>
      <c r="G37" s="412"/>
      <c r="H37" s="412"/>
      <c r="I37" s="412"/>
      <c r="J37" s="412"/>
      <c r="K37" s="412"/>
      <c r="L37" s="412" t="str">
        <f t="shared" si="299"/>
        <v/>
      </c>
      <c r="M37" s="412"/>
      <c r="N37" s="412" t="str">
        <f t="shared" si="300"/>
        <v/>
      </c>
      <c r="O37" s="412"/>
      <c r="P37" s="412" t="str">
        <f t="shared" si="302"/>
        <v/>
      </c>
      <c r="Q37" s="412" t="str">
        <f t="shared" si="303"/>
        <v/>
      </c>
      <c r="R37" s="412" t="str">
        <f t="shared" si="304"/>
        <v/>
      </c>
      <c r="S37" s="412" t="str">
        <f t="shared" si="305"/>
        <v/>
      </c>
      <c r="T37" s="412" t="str">
        <f t="shared" si="306"/>
        <v/>
      </c>
      <c r="U37" s="412" t="str">
        <f t="shared" si="307"/>
        <v/>
      </c>
      <c r="V37" s="412" t="str">
        <f t="shared" si="308"/>
        <v/>
      </c>
      <c r="W37" s="412" t="str">
        <f t="shared" si="309"/>
        <v/>
      </c>
      <c r="X37" s="412"/>
      <c r="Z37" s="418"/>
      <c r="AA37" s="402"/>
      <c r="AB37" s="418"/>
      <c r="AC37" s="418"/>
      <c r="AD37" s="418"/>
      <c r="AE37" s="418"/>
    </row>
    <row r="38" s="32" customFormat="1" ht="18.149999999999999" customHeight="1">
      <c r="A38" s="413" t="s">
        <v>626</v>
      </c>
      <c r="B38" s="413" t="s">
        <v>627</v>
      </c>
      <c r="C38" s="414" t="s">
        <v>109</v>
      </c>
      <c r="D38" s="416">
        <v>2.4900000000000002</v>
      </c>
      <c r="E38" s="416"/>
      <c r="F38" s="416"/>
      <c r="G38" s="416"/>
      <c r="H38" s="416"/>
      <c r="I38" s="416"/>
      <c r="J38" s="416"/>
      <c r="K38" s="416"/>
      <c r="L38" s="416">
        <f t="shared" si="299"/>
        <v>0</v>
      </c>
      <c r="M38" s="416">
        <v>16.609999999999999</v>
      </c>
      <c r="N38" s="416">
        <f t="shared" si="300"/>
        <v>41.359999999999999</v>
      </c>
      <c r="O38" s="416" t="str">
        <f t="shared" si="301"/>
        <v/>
      </c>
      <c r="P38" s="416" t="str">
        <f t="shared" si="302"/>
        <v/>
      </c>
      <c r="Q38" s="416" t="str">
        <f t="shared" si="303"/>
        <v/>
      </c>
      <c r="R38" s="416" t="str">
        <f t="shared" si="304"/>
        <v/>
      </c>
      <c r="S38" s="416" t="str">
        <f t="shared" si="305"/>
        <v/>
      </c>
      <c r="T38" s="416" t="str">
        <f t="shared" si="306"/>
        <v/>
      </c>
      <c r="U38" s="416" t="str">
        <f t="shared" si="307"/>
        <v/>
      </c>
      <c r="V38" s="416">
        <f t="shared" si="308"/>
        <v>0</v>
      </c>
      <c r="W38" s="416">
        <f t="shared" si="309"/>
        <v>41.359999999999999</v>
      </c>
      <c r="X38" s="416"/>
      <c r="Y38" s="419"/>
      <c r="Z38" s="402"/>
      <c r="AA38" s="402"/>
      <c r="AB38" s="402"/>
      <c r="AC38" s="402"/>
      <c r="AD38" s="402"/>
      <c r="AE38" s="402"/>
    </row>
    <row r="39" s="417" customFormat="1" ht="18.149999999999999" customHeight="1">
      <c r="A39" s="410" t="s">
        <v>628</v>
      </c>
      <c r="B39" s="410" t="s">
        <v>629</v>
      </c>
      <c r="C39" s="411"/>
      <c r="D39" s="412"/>
      <c r="E39" s="412" t="s">
        <v>570</v>
      </c>
      <c r="F39" s="412"/>
      <c r="G39" s="412"/>
      <c r="H39" s="412"/>
      <c r="I39" s="412"/>
      <c r="J39" s="412"/>
      <c r="K39" s="412"/>
      <c r="L39" s="412" t="str">
        <f t="shared" si="299"/>
        <v/>
      </c>
      <c r="M39" s="412"/>
      <c r="N39" s="412" t="str">
        <f t="shared" si="300"/>
        <v/>
      </c>
      <c r="O39" s="412"/>
      <c r="P39" s="412" t="str">
        <f t="shared" si="302"/>
        <v/>
      </c>
      <c r="Q39" s="412" t="str">
        <f t="shared" si="303"/>
        <v/>
      </c>
      <c r="R39" s="412" t="str">
        <f t="shared" si="304"/>
        <v/>
      </c>
      <c r="S39" s="412" t="str">
        <f t="shared" si="305"/>
        <v/>
      </c>
      <c r="T39" s="412" t="str">
        <f t="shared" si="306"/>
        <v/>
      </c>
      <c r="U39" s="412" t="str">
        <f t="shared" si="307"/>
        <v/>
      </c>
      <c r="V39" s="412" t="str">
        <f t="shared" si="308"/>
        <v/>
      </c>
      <c r="W39" s="412" t="str">
        <f t="shared" si="309"/>
        <v/>
      </c>
      <c r="X39" s="412"/>
      <c r="Z39" s="418"/>
      <c r="AA39" s="402"/>
      <c r="AB39" s="418"/>
      <c r="AC39" s="418"/>
      <c r="AD39" s="418"/>
      <c r="AE39" s="418"/>
    </row>
    <row r="40" s="32" customFormat="1" ht="18.149999999999999" customHeight="1">
      <c r="A40" s="413" t="s">
        <v>630</v>
      </c>
      <c r="B40" s="413" t="s">
        <v>631</v>
      </c>
      <c r="C40" s="414" t="s">
        <v>215</v>
      </c>
      <c r="D40" s="416">
        <v>210.31</v>
      </c>
      <c r="E40" s="416"/>
      <c r="F40" s="416"/>
      <c r="G40" s="416"/>
      <c r="H40" s="416"/>
      <c r="I40" s="416"/>
      <c r="J40" s="416"/>
      <c r="K40" s="416"/>
      <c r="L40" s="416">
        <f t="shared" si="299"/>
        <v>0</v>
      </c>
      <c r="M40" s="416">
        <v>1.6399999999999999</v>
      </c>
      <c r="N40" s="416">
        <f t="shared" si="300"/>
        <v>344.91000000000003</v>
      </c>
      <c r="O40" s="416" t="str">
        <f t="shared" si="301"/>
        <v/>
      </c>
      <c r="P40" s="416" t="str">
        <f t="shared" si="302"/>
        <v/>
      </c>
      <c r="Q40" s="416" t="str">
        <f t="shared" si="303"/>
        <v/>
      </c>
      <c r="R40" s="416" t="str">
        <f t="shared" si="304"/>
        <v/>
      </c>
      <c r="S40" s="416" t="str">
        <f t="shared" si="305"/>
        <v/>
      </c>
      <c r="T40" s="416" t="str">
        <f t="shared" si="306"/>
        <v/>
      </c>
      <c r="U40" s="416" t="str">
        <f t="shared" si="307"/>
        <v/>
      </c>
      <c r="V40" s="416">
        <f t="shared" si="308"/>
        <v>0</v>
      </c>
      <c r="W40" s="416">
        <f t="shared" si="309"/>
        <v>344.91000000000003</v>
      </c>
      <c r="X40" s="416"/>
      <c r="Y40" s="419"/>
      <c r="Z40" s="402"/>
      <c r="AA40" s="402"/>
      <c r="AB40" s="402"/>
      <c r="AC40" s="402"/>
      <c r="AD40" s="402"/>
      <c r="AE40" s="402"/>
    </row>
    <row r="41" s="417" customFormat="1" ht="18.149999999999999" customHeight="1">
      <c r="A41" s="410" t="s">
        <v>632</v>
      </c>
      <c r="B41" s="410" t="s">
        <v>633</v>
      </c>
      <c r="C41" s="411"/>
      <c r="D41" s="412"/>
      <c r="E41" s="412" t="s">
        <v>570</v>
      </c>
      <c r="F41" s="412"/>
      <c r="G41" s="412"/>
      <c r="H41" s="412"/>
      <c r="I41" s="412"/>
      <c r="J41" s="412"/>
      <c r="K41" s="412"/>
      <c r="L41" s="412" t="str">
        <f t="shared" si="299"/>
        <v/>
      </c>
      <c r="M41" s="412"/>
      <c r="N41" s="412" t="str">
        <f t="shared" si="300"/>
        <v/>
      </c>
      <c r="O41" s="412"/>
      <c r="P41" s="412" t="str">
        <f t="shared" si="302"/>
        <v/>
      </c>
      <c r="Q41" s="412" t="str">
        <f t="shared" si="303"/>
        <v/>
      </c>
      <c r="R41" s="412" t="str">
        <f t="shared" si="304"/>
        <v/>
      </c>
      <c r="S41" s="412" t="str">
        <f t="shared" si="305"/>
        <v/>
      </c>
      <c r="T41" s="412" t="str">
        <f t="shared" si="306"/>
        <v/>
      </c>
      <c r="U41" s="412" t="str">
        <f t="shared" si="307"/>
        <v/>
      </c>
      <c r="V41" s="412" t="str">
        <f t="shared" si="308"/>
        <v/>
      </c>
      <c r="W41" s="412" t="str">
        <f t="shared" si="309"/>
        <v/>
      </c>
      <c r="X41" s="412"/>
      <c r="Z41" s="418"/>
      <c r="AA41" s="402"/>
      <c r="AB41" s="418"/>
      <c r="AC41" s="418"/>
      <c r="AD41" s="418"/>
      <c r="AE41" s="418"/>
    </row>
    <row r="42" s="32" customFormat="1" ht="18.149999999999999" customHeight="1">
      <c r="A42" s="413" t="s">
        <v>634</v>
      </c>
      <c r="B42" s="413" t="s">
        <v>635</v>
      </c>
      <c r="C42" s="414" t="s">
        <v>235</v>
      </c>
      <c r="D42" s="416">
        <v>153.97</v>
      </c>
      <c r="E42" s="416"/>
      <c r="F42" s="416"/>
      <c r="G42" s="416"/>
      <c r="H42" s="416"/>
      <c r="I42" s="416"/>
      <c r="J42" s="416"/>
      <c r="K42" s="416"/>
      <c r="L42" s="416">
        <f t="shared" si="299"/>
        <v>0</v>
      </c>
      <c r="M42" s="416">
        <v>53.340000000000003</v>
      </c>
      <c r="N42" s="416">
        <f t="shared" si="300"/>
        <v>8212.7600000000002</v>
      </c>
      <c r="O42" s="416" t="str">
        <f t="shared" si="301"/>
        <v/>
      </c>
      <c r="P42" s="416" t="str">
        <f t="shared" si="302"/>
        <v/>
      </c>
      <c r="Q42" s="416" t="str">
        <f t="shared" si="303"/>
        <v/>
      </c>
      <c r="R42" s="416" t="str">
        <f t="shared" si="304"/>
        <v/>
      </c>
      <c r="S42" s="416" t="str">
        <f t="shared" si="305"/>
        <v/>
      </c>
      <c r="T42" s="416" t="str">
        <f t="shared" si="306"/>
        <v/>
      </c>
      <c r="U42" s="416" t="str">
        <f t="shared" si="307"/>
        <v/>
      </c>
      <c r="V42" s="416">
        <f t="shared" si="308"/>
        <v>0</v>
      </c>
      <c r="W42" s="416">
        <f t="shared" si="309"/>
        <v>8212.7600000000002</v>
      </c>
      <c r="X42" s="416"/>
      <c r="Y42" s="419"/>
      <c r="Z42" s="402"/>
      <c r="AA42" s="402"/>
      <c r="AB42" s="402"/>
      <c r="AC42" s="402"/>
      <c r="AD42" s="402"/>
      <c r="AE42" s="402"/>
    </row>
    <row r="43" s="417" customFormat="1" ht="18.149999999999999" customHeight="1">
      <c r="A43" s="410" t="s">
        <v>636</v>
      </c>
      <c r="B43" s="410" t="s">
        <v>637</v>
      </c>
      <c r="C43" s="411"/>
      <c r="D43" s="412"/>
      <c r="E43" s="412" t="s">
        <v>570</v>
      </c>
      <c r="F43" s="412"/>
      <c r="G43" s="412"/>
      <c r="H43" s="412"/>
      <c r="I43" s="412"/>
      <c r="J43" s="412"/>
      <c r="K43" s="412"/>
      <c r="L43" s="412" t="str">
        <f t="shared" si="299"/>
        <v/>
      </c>
      <c r="M43" s="412"/>
      <c r="N43" s="412" t="str">
        <f t="shared" si="300"/>
        <v/>
      </c>
      <c r="O43" s="412"/>
      <c r="P43" s="412" t="str">
        <f t="shared" si="302"/>
        <v/>
      </c>
      <c r="Q43" s="412" t="str">
        <f t="shared" si="303"/>
        <v/>
      </c>
      <c r="R43" s="412" t="str">
        <f t="shared" si="304"/>
        <v/>
      </c>
      <c r="S43" s="412" t="str">
        <f t="shared" si="305"/>
        <v/>
      </c>
      <c r="T43" s="412" t="str">
        <f t="shared" si="306"/>
        <v/>
      </c>
      <c r="U43" s="412" t="str">
        <f t="shared" si="307"/>
        <v/>
      </c>
      <c r="V43" s="412" t="str">
        <f t="shared" si="308"/>
        <v/>
      </c>
      <c r="W43" s="412" t="str">
        <f t="shared" si="309"/>
        <v/>
      </c>
      <c r="X43" s="412"/>
      <c r="Z43" s="418"/>
      <c r="AA43" s="402"/>
      <c r="AB43" s="418"/>
      <c r="AC43" s="418"/>
      <c r="AD43" s="418"/>
      <c r="AE43" s="418"/>
    </row>
    <row r="44" s="32" customFormat="1" ht="18.149999999999999" customHeight="1">
      <c r="A44" s="413" t="s">
        <v>638</v>
      </c>
      <c r="B44" s="413" t="s">
        <v>639</v>
      </c>
      <c r="C44" s="414" t="s">
        <v>109</v>
      </c>
      <c r="D44" s="416">
        <v>0.39000000000000001</v>
      </c>
      <c r="E44" s="416"/>
      <c r="F44" s="416"/>
      <c r="G44" s="416"/>
      <c r="H44" s="416"/>
      <c r="I44" s="416"/>
      <c r="J44" s="416"/>
      <c r="K44" s="416"/>
      <c r="L44" s="416">
        <f t="shared" si="299"/>
        <v>0</v>
      </c>
      <c r="M44" s="416">
        <v>487.19</v>
      </c>
      <c r="N44" s="416">
        <f t="shared" si="300"/>
        <v>190</v>
      </c>
      <c r="O44" s="416" t="str">
        <f t="shared" si="301"/>
        <v/>
      </c>
      <c r="P44" s="416" t="str">
        <f t="shared" si="302"/>
        <v/>
      </c>
      <c r="Q44" s="416" t="str">
        <f t="shared" si="303"/>
        <v/>
      </c>
      <c r="R44" s="416" t="str">
        <f t="shared" si="304"/>
        <v/>
      </c>
      <c r="S44" s="416" t="str">
        <f t="shared" si="305"/>
        <v/>
      </c>
      <c r="T44" s="416" t="str">
        <f t="shared" si="306"/>
        <v/>
      </c>
      <c r="U44" s="416" t="str">
        <f t="shared" si="307"/>
        <v/>
      </c>
      <c r="V44" s="416">
        <f t="shared" si="308"/>
        <v>0</v>
      </c>
      <c r="W44" s="416">
        <f t="shared" si="309"/>
        <v>190</v>
      </c>
      <c r="X44" s="416"/>
      <c r="Z44" s="402"/>
      <c r="AA44" s="402"/>
      <c r="AB44" s="402"/>
      <c r="AC44" s="402"/>
      <c r="AD44" s="402"/>
      <c r="AE44" s="402"/>
    </row>
    <row r="45" s="32" customFormat="1" ht="18.149999999999999" customHeight="1">
      <c r="A45" s="413" t="s">
        <v>640</v>
      </c>
      <c r="B45" s="413" t="s">
        <v>641</v>
      </c>
      <c r="C45" s="414" t="s">
        <v>109</v>
      </c>
      <c r="D45" s="416">
        <v>0.88</v>
      </c>
      <c r="E45" s="416"/>
      <c r="F45" s="416"/>
      <c r="G45" s="416"/>
      <c r="H45" s="416"/>
      <c r="I45" s="416"/>
      <c r="J45" s="416"/>
      <c r="K45" s="416"/>
      <c r="L45" s="416">
        <f t="shared" si="299"/>
        <v>0</v>
      </c>
      <c r="M45" s="416">
        <v>461.10000000000002</v>
      </c>
      <c r="N45" s="416">
        <f t="shared" si="300"/>
        <v>405.76999999999998</v>
      </c>
      <c r="O45" s="416" t="str">
        <f t="shared" si="301"/>
        <v/>
      </c>
      <c r="P45" s="416" t="str">
        <f t="shared" si="302"/>
        <v/>
      </c>
      <c r="Q45" s="416" t="str">
        <f t="shared" si="303"/>
        <v/>
      </c>
      <c r="R45" s="416" t="str">
        <f t="shared" si="304"/>
        <v/>
      </c>
      <c r="S45" s="416" t="str">
        <f t="shared" si="305"/>
        <v/>
      </c>
      <c r="T45" s="416" t="str">
        <f t="shared" si="306"/>
        <v/>
      </c>
      <c r="U45" s="416" t="str">
        <f t="shared" si="307"/>
        <v/>
      </c>
      <c r="V45" s="416">
        <f t="shared" si="308"/>
        <v>0</v>
      </c>
      <c r="W45" s="416">
        <f t="shared" si="309"/>
        <v>405.76999999999998</v>
      </c>
      <c r="X45" s="416"/>
      <c r="Z45" s="402"/>
      <c r="AA45" s="402"/>
      <c r="AB45" s="402"/>
      <c r="AC45" s="402"/>
      <c r="AD45" s="402"/>
      <c r="AE45" s="402"/>
    </row>
    <row r="46" s="32" customFormat="1" ht="18.149999999999999" customHeight="1">
      <c r="A46" s="413" t="s">
        <v>642</v>
      </c>
      <c r="B46" s="413" t="s">
        <v>643</v>
      </c>
      <c r="C46" s="414" t="s">
        <v>235</v>
      </c>
      <c r="D46" s="416">
        <v>4.54</v>
      </c>
      <c r="E46" s="416"/>
      <c r="F46" s="416"/>
      <c r="G46" s="416"/>
      <c r="H46" s="416"/>
      <c r="I46" s="416"/>
      <c r="J46" s="416"/>
      <c r="K46" s="416"/>
      <c r="L46" s="416">
        <f t="shared" si="299"/>
        <v>0</v>
      </c>
      <c r="M46" s="416">
        <v>56.350000000000001</v>
      </c>
      <c r="N46" s="416">
        <f t="shared" si="300"/>
        <v>255.83000000000001</v>
      </c>
      <c r="O46" s="416" t="str">
        <f t="shared" si="301"/>
        <v/>
      </c>
      <c r="P46" s="416" t="str">
        <f t="shared" si="302"/>
        <v/>
      </c>
      <c r="Q46" s="416" t="str">
        <f t="shared" si="303"/>
        <v/>
      </c>
      <c r="R46" s="416" t="str">
        <f t="shared" si="304"/>
        <v/>
      </c>
      <c r="S46" s="416" t="str">
        <f t="shared" si="305"/>
        <v/>
      </c>
      <c r="T46" s="416" t="str">
        <f t="shared" si="306"/>
        <v/>
      </c>
      <c r="U46" s="416" t="str">
        <f t="shared" si="307"/>
        <v/>
      </c>
      <c r="V46" s="416">
        <f t="shared" si="308"/>
        <v>0</v>
      </c>
      <c r="W46" s="416">
        <f t="shared" si="309"/>
        <v>255.83000000000001</v>
      </c>
      <c r="X46" s="416"/>
      <c r="Z46" s="402"/>
      <c r="AA46" s="402"/>
      <c r="AB46" s="402"/>
      <c r="AC46" s="402"/>
      <c r="AD46" s="402"/>
      <c r="AE46" s="402"/>
    </row>
    <row r="47" s="32" customFormat="1" ht="18.149999999999999" customHeight="1">
      <c r="A47" s="413" t="s">
        <v>644</v>
      </c>
      <c r="B47" s="413" t="s">
        <v>645</v>
      </c>
      <c r="C47" s="414" t="s">
        <v>646</v>
      </c>
      <c r="D47" s="416">
        <v>89.959999999999994</v>
      </c>
      <c r="E47" s="416"/>
      <c r="F47" s="416"/>
      <c r="G47" s="416"/>
      <c r="H47" s="416"/>
      <c r="I47" s="416"/>
      <c r="J47" s="416"/>
      <c r="K47" s="416"/>
      <c r="L47" s="416">
        <f t="shared" si="299"/>
        <v>0</v>
      </c>
      <c r="M47" s="416">
        <v>16.079999999999998</v>
      </c>
      <c r="N47" s="416">
        <f t="shared" si="300"/>
        <v>1446.5599999999999</v>
      </c>
      <c r="O47" s="416" t="str">
        <f t="shared" si="301"/>
        <v/>
      </c>
      <c r="P47" s="416" t="str">
        <f t="shared" si="302"/>
        <v/>
      </c>
      <c r="Q47" s="416" t="str">
        <f t="shared" si="303"/>
        <v/>
      </c>
      <c r="R47" s="416" t="str">
        <f t="shared" si="304"/>
        <v/>
      </c>
      <c r="S47" s="416" t="str">
        <f t="shared" si="305"/>
        <v/>
      </c>
      <c r="T47" s="416" t="str">
        <f t="shared" si="306"/>
        <v/>
      </c>
      <c r="U47" s="416" t="str">
        <f t="shared" si="307"/>
        <v/>
      </c>
      <c r="V47" s="416">
        <f t="shared" si="308"/>
        <v>0</v>
      </c>
      <c r="W47" s="416">
        <f t="shared" si="309"/>
        <v>1446.5599999999999</v>
      </c>
      <c r="X47" s="416"/>
      <c r="Z47" s="402"/>
      <c r="AA47" s="402"/>
      <c r="AB47" s="402"/>
      <c r="AC47" s="402"/>
      <c r="AD47" s="402"/>
      <c r="AE47" s="402"/>
    </row>
    <row r="48" s="32" customFormat="1" ht="18.149999999999999" customHeight="1">
      <c r="A48" s="413" t="s">
        <v>647</v>
      </c>
      <c r="B48" s="413" t="s">
        <v>648</v>
      </c>
      <c r="C48" s="414" t="s">
        <v>109</v>
      </c>
      <c r="D48" s="416">
        <v>4.5499999999999998</v>
      </c>
      <c r="E48" s="416"/>
      <c r="F48" s="416"/>
      <c r="G48" s="416"/>
      <c r="H48" s="416"/>
      <c r="I48" s="416"/>
      <c r="J48" s="416"/>
      <c r="K48" s="416"/>
      <c r="L48" s="416">
        <f t="shared" si="299"/>
        <v>0</v>
      </c>
      <c r="M48" s="416">
        <v>33.810000000000002</v>
      </c>
      <c r="N48" s="416">
        <f t="shared" si="300"/>
        <v>153.84</v>
      </c>
      <c r="O48" s="416" t="str">
        <f t="shared" si="301"/>
        <v/>
      </c>
      <c r="P48" s="416" t="str">
        <f t="shared" si="302"/>
        <v/>
      </c>
      <c r="Q48" s="416" t="str">
        <f t="shared" si="303"/>
        <v/>
      </c>
      <c r="R48" s="416" t="str">
        <f t="shared" si="304"/>
        <v/>
      </c>
      <c r="S48" s="416" t="str">
        <f t="shared" si="305"/>
        <v/>
      </c>
      <c r="T48" s="416" t="str">
        <f t="shared" si="306"/>
        <v/>
      </c>
      <c r="U48" s="416" t="str">
        <f t="shared" si="307"/>
        <v/>
      </c>
      <c r="V48" s="416">
        <f t="shared" si="308"/>
        <v>0</v>
      </c>
      <c r="W48" s="416">
        <f t="shared" si="309"/>
        <v>153.84</v>
      </c>
      <c r="X48" s="416"/>
      <c r="Z48" s="402"/>
      <c r="AA48" s="402"/>
      <c r="AB48" s="402"/>
      <c r="AC48" s="402"/>
      <c r="AD48" s="402"/>
      <c r="AE48" s="402"/>
    </row>
    <row r="49" s="417" customFormat="1" ht="18.149999999999999" customHeight="1">
      <c r="A49" s="410" t="s">
        <v>649</v>
      </c>
      <c r="B49" s="410" t="s">
        <v>650</v>
      </c>
      <c r="C49" s="411"/>
      <c r="D49" s="412"/>
      <c r="E49" s="412" t="s">
        <v>570</v>
      </c>
      <c r="F49" s="412"/>
      <c r="G49" s="412"/>
      <c r="H49" s="412"/>
      <c r="I49" s="412"/>
      <c r="J49" s="412"/>
      <c r="K49" s="412"/>
      <c r="L49" s="412" t="str">
        <f t="shared" si="299"/>
        <v/>
      </c>
      <c r="M49" s="412"/>
      <c r="N49" s="412" t="str">
        <f t="shared" si="300"/>
        <v/>
      </c>
      <c r="O49" s="412"/>
      <c r="P49" s="412" t="str">
        <f t="shared" si="302"/>
        <v/>
      </c>
      <c r="Q49" s="412" t="str">
        <f t="shared" si="303"/>
        <v/>
      </c>
      <c r="R49" s="412" t="str">
        <f t="shared" si="304"/>
        <v/>
      </c>
      <c r="S49" s="412" t="str">
        <f t="shared" si="305"/>
        <v/>
      </c>
      <c r="T49" s="412" t="str">
        <f t="shared" si="306"/>
        <v/>
      </c>
      <c r="U49" s="412" t="str">
        <f t="shared" si="307"/>
        <v/>
      </c>
      <c r="V49" s="412" t="str">
        <f t="shared" si="308"/>
        <v/>
      </c>
      <c r="W49" s="412" t="str">
        <f t="shared" si="309"/>
        <v/>
      </c>
      <c r="X49" s="412"/>
      <c r="Z49" s="418"/>
      <c r="AA49" s="402"/>
      <c r="AB49" s="418"/>
      <c r="AC49" s="418"/>
      <c r="AD49" s="418"/>
      <c r="AE49" s="418"/>
    </row>
    <row r="50" s="32" customFormat="1" ht="18.149999999999999" customHeight="1">
      <c r="A50" s="413" t="s">
        <v>651</v>
      </c>
      <c r="B50" s="413" t="s">
        <v>652</v>
      </c>
      <c r="C50" s="414" t="s">
        <v>235</v>
      </c>
      <c r="D50" s="416">
        <v>3.1499999999999999</v>
      </c>
      <c r="E50" s="416"/>
      <c r="F50" s="416"/>
      <c r="G50" s="416"/>
      <c r="H50" s="416"/>
      <c r="I50" s="416"/>
      <c r="J50" s="416"/>
      <c r="K50" s="416"/>
      <c r="L50" s="416">
        <f t="shared" si="299"/>
        <v>0</v>
      </c>
      <c r="M50" s="416">
        <v>135.94</v>
      </c>
      <c r="N50" s="416">
        <f t="shared" si="300"/>
        <v>428.20999999999998</v>
      </c>
      <c r="O50" s="416" t="str">
        <f t="shared" si="301"/>
        <v/>
      </c>
      <c r="P50" s="416" t="str">
        <f t="shared" si="302"/>
        <v/>
      </c>
      <c r="Q50" s="416" t="str">
        <f t="shared" si="303"/>
        <v/>
      </c>
      <c r="R50" s="416" t="str">
        <f t="shared" si="304"/>
        <v/>
      </c>
      <c r="S50" s="416" t="str">
        <f t="shared" si="305"/>
        <v/>
      </c>
      <c r="T50" s="416" t="str">
        <f t="shared" si="306"/>
        <v/>
      </c>
      <c r="U50" s="416" t="str">
        <f t="shared" si="307"/>
        <v/>
      </c>
      <c r="V50" s="416">
        <f t="shared" si="308"/>
        <v>0</v>
      </c>
      <c r="W50" s="416">
        <f t="shared" si="309"/>
        <v>428.20999999999998</v>
      </c>
      <c r="X50" s="416"/>
      <c r="Z50" s="402"/>
      <c r="AA50" s="402"/>
      <c r="AB50" s="402"/>
      <c r="AC50" s="402"/>
      <c r="AD50" s="402"/>
      <c r="AE50" s="402"/>
    </row>
    <row r="51" s="32" customFormat="1" ht="18.149999999999999" customHeight="1">
      <c r="A51" s="413" t="s">
        <v>653</v>
      </c>
      <c r="B51" s="413" t="s">
        <v>654</v>
      </c>
      <c r="C51" s="414" t="s">
        <v>235</v>
      </c>
      <c r="D51" s="416">
        <v>23.539999999999999</v>
      </c>
      <c r="E51" s="416"/>
      <c r="F51" s="416"/>
      <c r="G51" s="416"/>
      <c r="H51" s="416"/>
      <c r="I51" s="416"/>
      <c r="J51" s="416"/>
      <c r="K51" s="416"/>
      <c r="L51" s="416">
        <f t="shared" si="299"/>
        <v>0</v>
      </c>
      <c r="M51" s="416">
        <v>46.170000000000002</v>
      </c>
      <c r="N51" s="416">
        <f t="shared" si="300"/>
        <v>1086.8399999999999</v>
      </c>
      <c r="O51" s="416" t="str">
        <f t="shared" si="301"/>
        <v/>
      </c>
      <c r="P51" s="416" t="str">
        <f t="shared" si="302"/>
        <v/>
      </c>
      <c r="Q51" s="416" t="str">
        <f t="shared" si="303"/>
        <v/>
      </c>
      <c r="R51" s="416" t="str">
        <f t="shared" si="304"/>
        <v/>
      </c>
      <c r="S51" s="416" t="str">
        <f t="shared" si="305"/>
        <v/>
      </c>
      <c r="T51" s="416" t="str">
        <f t="shared" si="306"/>
        <v/>
      </c>
      <c r="U51" s="416" t="str">
        <f t="shared" si="307"/>
        <v/>
      </c>
      <c r="V51" s="416">
        <f t="shared" si="308"/>
        <v>0</v>
      </c>
      <c r="W51" s="416">
        <f t="shared" si="309"/>
        <v>1086.8399999999999</v>
      </c>
      <c r="X51" s="416"/>
      <c r="Z51" s="402"/>
      <c r="AA51" s="402"/>
      <c r="AB51" s="402"/>
      <c r="AC51" s="402"/>
      <c r="AD51" s="402"/>
      <c r="AE51" s="402"/>
    </row>
    <row r="52" s="32" customFormat="1" ht="18.149999999999999" customHeight="1">
      <c r="A52" s="413" t="s">
        <v>655</v>
      </c>
      <c r="B52" s="413" t="s">
        <v>656</v>
      </c>
      <c r="C52" s="414" t="s">
        <v>235</v>
      </c>
      <c r="D52" s="416">
        <v>29.98</v>
      </c>
      <c r="E52" s="416"/>
      <c r="F52" s="416"/>
      <c r="G52" s="416"/>
      <c r="H52" s="416"/>
      <c r="I52" s="416"/>
      <c r="J52" s="416"/>
      <c r="K52" s="416"/>
      <c r="L52" s="416">
        <f t="shared" si="299"/>
        <v>0</v>
      </c>
      <c r="M52" s="416">
        <v>63.549999999999997</v>
      </c>
      <c r="N52" s="416">
        <f t="shared" si="300"/>
        <v>1905.23</v>
      </c>
      <c r="O52" s="416" t="str">
        <f t="shared" si="301"/>
        <v/>
      </c>
      <c r="P52" s="416" t="str">
        <f t="shared" si="302"/>
        <v/>
      </c>
      <c r="Q52" s="416" t="str">
        <f t="shared" si="303"/>
        <v/>
      </c>
      <c r="R52" s="416" t="str">
        <f t="shared" si="304"/>
        <v/>
      </c>
      <c r="S52" s="416" t="str">
        <f t="shared" si="305"/>
        <v/>
      </c>
      <c r="T52" s="416" t="str">
        <f t="shared" si="306"/>
        <v/>
      </c>
      <c r="U52" s="416" t="str">
        <f t="shared" si="307"/>
        <v/>
      </c>
      <c r="V52" s="416">
        <f t="shared" si="308"/>
        <v>0</v>
      </c>
      <c r="W52" s="416">
        <f t="shared" si="309"/>
        <v>1905.23</v>
      </c>
      <c r="X52" s="416"/>
      <c r="Z52" s="402"/>
      <c r="AA52" s="402"/>
      <c r="AB52" s="402"/>
      <c r="AC52" s="402"/>
      <c r="AD52" s="402"/>
      <c r="AE52" s="402"/>
    </row>
    <row r="53" s="32" customFormat="1" ht="18.149999999999999" customHeight="1">
      <c r="A53" s="413" t="s">
        <v>657</v>
      </c>
      <c r="B53" s="413" t="s">
        <v>658</v>
      </c>
      <c r="C53" s="414" t="s">
        <v>235</v>
      </c>
      <c r="D53" s="416">
        <v>53.509999999999998</v>
      </c>
      <c r="E53" s="416"/>
      <c r="F53" s="416"/>
      <c r="G53" s="416"/>
      <c r="H53" s="416"/>
      <c r="I53" s="416"/>
      <c r="J53" s="416"/>
      <c r="K53" s="416"/>
      <c r="L53" s="416">
        <f t="shared" si="299"/>
        <v>0</v>
      </c>
      <c r="M53" s="416">
        <v>6.4500000000000002</v>
      </c>
      <c r="N53" s="416">
        <f t="shared" si="300"/>
        <v>345.13999999999999</v>
      </c>
      <c r="O53" s="416" t="str">
        <f t="shared" si="301"/>
        <v/>
      </c>
      <c r="P53" s="416" t="str">
        <f t="shared" si="302"/>
        <v/>
      </c>
      <c r="Q53" s="416" t="str">
        <f t="shared" si="303"/>
        <v/>
      </c>
      <c r="R53" s="416" t="str">
        <f t="shared" si="304"/>
        <v/>
      </c>
      <c r="S53" s="416" t="str">
        <f t="shared" si="305"/>
        <v/>
      </c>
      <c r="T53" s="416" t="str">
        <f t="shared" si="306"/>
        <v/>
      </c>
      <c r="U53" s="416" t="str">
        <f t="shared" si="307"/>
        <v/>
      </c>
      <c r="V53" s="416">
        <f t="shared" si="308"/>
        <v>0</v>
      </c>
      <c r="W53" s="416">
        <f t="shared" si="309"/>
        <v>345.13999999999999</v>
      </c>
      <c r="X53" s="416"/>
      <c r="Z53" s="402"/>
      <c r="AA53" s="402"/>
      <c r="AB53" s="402"/>
      <c r="AC53" s="402"/>
      <c r="AD53" s="402"/>
      <c r="AE53" s="402"/>
    </row>
    <row r="54" s="32" customFormat="1" ht="18.149999999999999" customHeight="1">
      <c r="A54" s="413" t="s">
        <v>659</v>
      </c>
      <c r="B54" s="413" t="s">
        <v>660</v>
      </c>
      <c r="C54" s="414" t="s">
        <v>235</v>
      </c>
      <c r="D54" s="416">
        <v>23.539999999999999</v>
      </c>
      <c r="E54" s="416"/>
      <c r="F54" s="416"/>
      <c r="G54" s="416"/>
      <c r="H54" s="416"/>
      <c r="I54" s="416"/>
      <c r="J54" s="416"/>
      <c r="K54" s="416"/>
      <c r="L54" s="416">
        <f t="shared" si="299"/>
        <v>0</v>
      </c>
      <c r="M54" s="416">
        <v>30.030000000000001</v>
      </c>
      <c r="N54" s="416">
        <f t="shared" si="300"/>
        <v>706.90999999999997</v>
      </c>
      <c r="O54" s="416" t="str">
        <f t="shared" si="301"/>
        <v/>
      </c>
      <c r="P54" s="416" t="str">
        <f t="shared" si="302"/>
        <v/>
      </c>
      <c r="Q54" s="416" t="str">
        <f t="shared" si="303"/>
        <v/>
      </c>
      <c r="R54" s="416" t="str">
        <f t="shared" si="304"/>
        <v/>
      </c>
      <c r="S54" s="416" t="str">
        <f t="shared" si="305"/>
        <v/>
      </c>
      <c r="T54" s="416" t="str">
        <f t="shared" si="306"/>
        <v/>
      </c>
      <c r="U54" s="416" t="str">
        <f t="shared" si="307"/>
        <v/>
      </c>
      <c r="V54" s="416">
        <f t="shared" si="308"/>
        <v>0</v>
      </c>
      <c r="W54" s="416">
        <f t="shared" si="309"/>
        <v>706.90999999999997</v>
      </c>
      <c r="X54" s="416"/>
      <c r="Z54" s="402"/>
      <c r="AA54" s="402"/>
      <c r="AB54" s="402"/>
      <c r="AC54" s="402"/>
      <c r="AD54" s="402"/>
      <c r="AE54" s="402"/>
    </row>
    <row r="55" s="32" customFormat="1" ht="18.149999999999999" customHeight="1">
      <c r="A55" s="413" t="s">
        <v>661</v>
      </c>
      <c r="B55" s="413" t="s">
        <v>662</v>
      </c>
      <c r="C55" s="414" t="s">
        <v>235</v>
      </c>
      <c r="D55" s="416">
        <v>25.469999999999999</v>
      </c>
      <c r="E55" s="416"/>
      <c r="F55" s="416"/>
      <c r="G55" s="416"/>
      <c r="H55" s="416"/>
      <c r="I55" s="416"/>
      <c r="J55" s="416"/>
      <c r="K55" s="416"/>
      <c r="L55" s="416">
        <f t="shared" si="299"/>
        <v>0</v>
      </c>
      <c r="M55" s="416">
        <v>36.560000000000002</v>
      </c>
      <c r="N55" s="416">
        <f t="shared" si="300"/>
        <v>931.17999999999995</v>
      </c>
      <c r="O55" s="416" t="str">
        <f t="shared" si="301"/>
        <v/>
      </c>
      <c r="P55" s="416" t="str">
        <f t="shared" si="302"/>
        <v/>
      </c>
      <c r="Q55" s="416" t="str">
        <f t="shared" si="303"/>
        <v/>
      </c>
      <c r="R55" s="416" t="str">
        <f t="shared" si="304"/>
        <v/>
      </c>
      <c r="S55" s="416" t="str">
        <f t="shared" si="305"/>
        <v/>
      </c>
      <c r="T55" s="416" t="str">
        <f t="shared" si="306"/>
        <v/>
      </c>
      <c r="U55" s="416" t="str">
        <f t="shared" si="307"/>
        <v/>
      </c>
      <c r="V55" s="416">
        <f t="shared" si="308"/>
        <v>0</v>
      </c>
      <c r="W55" s="416">
        <f t="shared" si="309"/>
        <v>931.17999999999995</v>
      </c>
      <c r="X55" s="416"/>
      <c r="Z55" s="402"/>
      <c r="AA55" s="402"/>
      <c r="AB55" s="402"/>
      <c r="AC55" s="402"/>
      <c r="AD55" s="402"/>
      <c r="AE55" s="402"/>
    </row>
    <row r="56" s="32" customFormat="1" ht="18.149999999999999" customHeight="1">
      <c r="A56" s="413" t="s">
        <v>663</v>
      </c>
      <c r="B56" s="413" t="s">
        <v>664</v>
      </c>
      <c r="C56" s="414" t="s">
        <v>235</v>
      </c>
      <c r="D56" s="416">
        <v>23.539999999999999</v>
      </c>
      <c r="E56" s="416"/>
      <c r="F56" s="416"/>
      <c r="G56" s="416"/>
      <c r="H56" s="416"/>
      <c r="I56" s="416"/>
      <c r="J56" s="416"/>
      <c r="K56" s="416"/>
      <c r="L56" s="416">
        <f t="shared" si="299"/>
        <v>0</v>
      </c>
      <c r="M56" s="416">
        <v>15.18</v>
      </c>
      <c r="N56" s="416">
        <f t="shared" si="300"/>
        <v>357.33999999999997</v>
      </c>
      <c r="O56" s="416" t="str">
        <f t="shared" si="301"/>
        <v/>
      </c>
      <c r="P56" s="416" t="str">
        <f t="shared" si="302"/>
        <v/>
      </c>
      <c r="Q56" s="416" t="str">
        <f t="shared" si="303"/>
        <v/>
      </c>
      <c r="R56" s="416" t="str">
        <f t="shared" si="304"/>
        <v/>
      </c>
      <c r="S56" s="416" t="str">
        <f t="shared" si="305"/>
        <v/>
      </c>
      <c r="T56" s="416" t="str">
        <f t="shared" si="306"/>
        <v/>
      </c>
      <c r="U56" s="416" t="str">
        <f t="shared" si="307"/>
        <v/>
      </c>
      <c r="V56" s="416">
        <f t="shared" si="308"/>
        <v>0</v>
      </c>
      <c r="W56" s="416">
        <f t="shared" si="309"/>
        <v>357.33999999999997</v>
      </c>
      <c r="X56" s="416"/>
      <c r="Z56" s="402"/>
      <c r="AA56" s="402"/>
      <c r="AB56" s="402"/>
      <c r="AC56" s="402"/>
      <c r="AD56" s="402"/>
      <c r="AE56" s="402"/>
    </row>
    <row r="57" s="32" customFormat="1" ht="18.149999999999999" customHeight="1">
      <c r="A57" s="413" t="s">
        <v>665</v>
      </c>
      <c r="B57" s="413" t="s">
        <v>666</v>
      </c>
      <c r="C57" s="414" t="s">
        <v>235</v>
      </c>
      <c r="D57" s="416">
        <v>25.469999999999999</v>
      </c>
      <c r="E57" s="416"/>
      <c r="F57" s="416"/>
      <c r="G57" s="416"/>
      <c r="H57" s="416"/>
      <c r="I57" s="416"/>
      <c r="J57" s="416"/>
      <c r="K57" s="416"/>
      <c r="L57" s="416">
        <f t="shared" si="299"/>
        <v>0</v>
      </c>
      <c r="M57" s="416">
        <v>15.18</v>
      </c>
      <c r="N57" s="416">
        <f t="shared" si="300"/>
        <v>386.63</v>
      </c>
      <c r="O57" s="416" t="str">
        <f t="shared" si="301"/>
        <v/>
      </c>
      <c r="P57" s="416" t="str">
        <f t="shared" si="302"/>
        <v/>
      </c>
      <c r="Q57" s="416" t="str">
        <f t="shared" si="303"/>
        <v/>
      </c>
      <c r="R57" s="416" t="str">
        <f t="shared" si="304"/>
        <v/>
      </c>
      <c r="S57" s="416" t="str">
        <f t="shared" si="305"/>
        <v/>
      </c>
      <c r="T57" s="416" t="str">
        <f t="shared" si="306"/>
        <v/>
      </c>
      <c r="U57" s="416" t="str">
        <f t="shared" si="307"/>
        <v/>
      </c>
      <c r="V57" s="416">
        <f t="shared" si="308"/>
        <v>0</v>
      </c>
      <c r="W57" s="416">
        <f t="shared" si="309"/>
        <v>386.63</v>
      </c>
      <c r="X57" s="416"/>
      <c r="Z57" s="402"/>
      <c r="AA57" s="402"/>
      <c r="AB57" s="402"/>
      <c r="AC57" s="402"/>
      <c r="AD57" s="402"/>
      <c r="AE57" s="402"/>
    </row>
    <row r="58" s="417" customFormat="1" ht="18.149999999999999" customHeight="1">
      <c r="A58" s="413" t="s">
        <v>667</v>
      </c>
      <c r="B58" s="413" t="s">
        <v>668</v>
      </c>
      <c r="C58" s="414" t="s">
        <v>235</v>
      </c>
      <c r="D58" s="416">
        <v>62.530000000000001</v>
      </c>
      <c r="E58" s="416"/>
      <c r="F58" s="416"/>
      <c r="G58" s="416"/>
      <c r="H58" s="416"/>
      <c r="I58" s="416"/>
      <c r="J58" s="416"/>
      <c r="K58" s="416"/>
      <c r="L58" s="416">
        <f t="shared" si="299"/>
        <v>0</v>
      </c>
      <c r="M58" s="416">
        <v>117.52</v>
      </c>
      <c r="N58" s="416">
        <f t="shared" si="300"/>
        <v>7348.5299999999997</v>
      </c>
      <c r="O58" s="416" t="str">
        <f t="shared" si="301"/>
        <v/>
      </c>
      <c r="P58" s="416" t="str">
        <f t="shared" si="302"/>
        <v/>
      </c>
      <c r="Q58" s="416" t="str">
        <f t="shared" si="303"/>
        <v/>
      </c>
      <c r="R58" s="416" t="str">
        <f t="shared" si="304"/>
        <v/>
      </c>
      <c r="S58" s="416" t="str">
        <f t="shared" si="305"/>
        <v/>
      </c>
      <c r="T58" s="416" t="str">
        <f t="shared" si="306"/>
        <v/>
      </c>
      <c r="U58" s="416" t="str">
        <f t="shared" si="307"/>
        <v/>
      </c>
      <c r="V58" s="416">
        <f t="shared" si="308"/>
        <v>0</v>
      </c>
      <c r="W58" s="416">
        <f t="shared" si="309"/>
        <v>7348.5299999999997</v>
      </c>
      <c r="X58" s="416"/>
      <c r="Z58" s="418"/>
      <c r="AA58" s="402"/>
      <c r="AB58" s="418"/>
      <c r="AC58" s="418"/>
      <c r="AD58" s="418"/>
      <c r="AE58" s="418"/>
    </row>
    <row r="59" s="32" customFormat="1" ht="18.149999999999999" customHeight="1">
      <c r="A59" s="413" t="s">
        <v>669</v>
      </c>
      <c r="B59" s="413" t="s">
        <v>670</v>
      </c>
      <c r="C59" s="414" t="s">
        <v>230</v>
      </c>
      <c r="D59" s="416">
        <v>19.5</v>
      </c>
      <c r="E59" s="416"/>
      <c r="F59" s="416"/>
      <c r="G59" s="416"/>
      <c r="H59" s="416"/>
      <c r="I59" s="416"/>
      <c r="J59" s="416"/>
      <c r="K59" s="416"/>
      <c r="L59" s="416">
        <f t="shared" si="299"/>
        <v>0</v>
      </c>
      <c r="M59" s="416">
        <v>107.73999999999999</v>
      </c>
      <c r="N59" s="416">
        <f t="shared" si="300"/>
        <v>2100.9299999999998</v>
      </c>
      <c r="O59" s="416" t="str">
        <f t="shared" si="301"/>
        <v/>
      </c>
      <c r="P59" s="416" t="str">
        <f t="shared" si="302"/>
        <v/>
      </c>
      <c r="Q59" s="416" t="str">
        <f t="shared" si="303"/>
        <v/>
      </c>
      <c r="R59" s="416" t="str">
        <f t="shared" si="304"/>
        <v/>
      </c>
      <c r="S59" s="416" t="str">
        <f t="shared" si="305"/>
        <v/>
      </c>
      <c r="T59" s="416" t="str">
        <f t="shared" si="306"/>
        <v/>
      </c>
      <c r="U59" s="416" t="str">
        <f t="shared" si="307"/>
        <v/>
      </c>
      <c r="V59" s="416">
        <f t="shared" si="308"/>
        <v>0</v>
      </c>
      <c r="W59" s="416">
        <f t="shared" si="309"/>
        <v>2100.9299999999998</v>
      </c>
      <c r="X59" s="416"/>
      <c r="Z59" s="402"/>
      <c r="AA59" s="402"/>
      <c r="AB59" s="402"/>
      <c r="AC59" s="402"/>
      <c r="AD59" s="402"/>
      <c r="AE59" s="402"/>
    </row>
    <row r="60" s="32" customFormat="1" ht="18.149999999999999" customHeight="1">
      <c r="A60" s="413" t="s">
        <v>671</v>
      </c>
      <c r="B60" s="413" t="s">
        <v>672</v>
      </c>
      <c r="C60" s="414" t="s">
        <v>235</v>
      </c>
      <c r="D60" s="416">
        <v>62.530000000000001</v>
      </c>
      <c r="E60" s="416"/>
      <c r="F60" s="416"/>
      <c r="G60" s="416"/>
      <c r="H60" s="416"/>
      <c r="I60" s="416"/>
      <c r="J60" s="416"/>
      <c r="K60" s="416"/>
      <c r="L60" s="416">
        <f t="shared" si="299"/>
        <v>0</v>
      </c>
      <c r="M60" s="416">
        <v>66.079999999999998</v>
      </c>
      <c r="N60" s="416">
        <f t="shared" si="300"/>
        <v>4131.9799999999996</v>
      </c>
      <c r="O60" s="416" t="str">
        <f t="shared" si="301"/>
        <v/>
      </c>
      <c r="P60" s="416" t="str">
        <f t="shared" si="302"/>
        <v/>
      </c>
      <c r="Q60" s="416" t="str">
        <f t="shared" si="303"/>
        <v/>
      </c>
      <c r="R60" s="416" t="str">
        <f t="shared" si="304"/>
        <v/>
      </c>
      <c r="S60" s="416" t="str">
        <f t="shared" si="305"/>
        <v/>
      </c>
      <c r="T60" s="416" t="str">
        <f t="shared" si="306"/>
        <v/>
      </c>
      <c r="U60" s="416" t="str">
        <f t="shared" si="307"/>
        <v/>
      </c>
      <c r="V60" s="416">
        <f t="shared" si="308"/>
        <v>0</v>
      </c>
      <c r="W60" s="416">
        <f t="shared" si="309"/>
        <v>4131.9799999999996</v>
      </c>
      <c r="X60" s="416"/>
      <c r="Z60" s="402"/>
      <c r="AA60" s="402"/>
      <c r="AB60" s="402"/>
      <c r="AC60" s="402"/>
      <c r="AD60" s="402"/>
      <c r="AE60" s="402"/>
    </row>
    <row r="61" s="417" customFormat="1" ht="18.149999999999999" customHeight="1">
      <c r="A61" s="410" t="s">
        <v>673</v>
      </c>
      <c r="B61" s="410" t="s">
        <v>674</v>
      </c>
      <c r="C61" s="411"/>
      <c r="D61" s="412"/>
      <c r="E61" s="412" t="s">
        <v>570</v>
      </c>
      <c r="F61" s="412"/>
      <c r="G61" s="412"/>
      <c r="H61" s="412"/>
      <c r="I61" s="412"/>
      <c r="J61" s="412"/>
      <c r="K61" s="412"/>
      <c r="L61" s="412" t="str">
        <f t="shared" si="299"/>
        <v/>
      </c>
      <c r="M61" s="412"/>
      <c r="N61" s="412" t="str">
        <f t="shared" si="300"/>
        <v/>
      </c>
      <c r="O61" s="412"/>
      <c r="P61" s="412" t="str">
        <f t="shared" si="302"/>
        <v/>
      </c>
      <c r="Q61" s="412" t="str">
        <f t="shared" si="303"/>
        <v/>
      </c>
      <c r="R61" s="412" t="str">
        <f t="shared" si="304"/>
        <v/>
      </c>
      <c r="S61" s="412" t="str">
        <f t="shared" si="305"/>
        <v/>
      </c>
      <c r="T61" s="412" t="str">
        <f t="shared" si="306"/>
        <v/>
      </c>
      <c r="U61" s="412" t="str">
        <f t="shared" si="307"/>
        <v/>
      </c>
      <c r="V61" s="412" t="str">
        <f t="shared" si="308"/>
        <v/>
      </c>
      <c r="W61" s="412" t="str">
        <f t="shared" si="309"/>
        <v/>
      </c>
      <c r="X61" s="412"/>
      <c r="Z61" s="418"/>
      <c r="AA61" s="402"/>
      <c r="AB61" s="418"/>
      <c r="AC61" s="418"/>
      <c r="AD61" s="418"/>
      <c r="AE61" s="418"/>
    </row>
    <row r="62" s="32" customFormat="1" ht="18.149999999999999" customHeight="1">
      <c r="A62" s="413" t="s">
        <v>675</v>
      </c>
      <c r="B62" s="413" t="s">
        <v>676</v>
      </c>
      <c r="C62" s="414" t="s">
        <v>155</v>
      </c>
      <c r="D62" s="416">
        <v>1</v>
      </c>
      <c r="E62" s="416"/>
      <c r="F62" s="416"/>
      <c r="G62" s="416"/>
      <c r="H62" s="416"/>
      <c r="I62" s="416"/>
      <c r="J62" s="416"/>
      <c r="K62" s="416"/>
      <c r="L62" s="416">
        <f t="shared" si="299"/>
        <v>0</v>
      </c>
      <c r="M62" s="416">
        <v>1820.3399999999999</v>
      </c>
      <c r="N62" s="416">
        <f t="shared" si="300"/>
        <v>1820.3399999999999</v>
      </c>
      <c r="O62" s="416" t="str">
        <f t="shared" si="301"/>
        <v/>
      </c>
      <c r="P62" s="416" t="str">
        <f t="shared" si="302"/>
        <v/>
      </c>
      <c r="Q62" s="416" t="str">
        <f t="shared" si="303"/>
        <v/>
      </c>
      <c r="R62" s="416" t="str">
        <f t="shared" si="304"/>
        <v/>
      </c>
      <c r="S62" s="416" t="str">
        <f t="shared" si="305"/>
        <v/>
      </c>
      <c r="T62" s="416" t="str">
        <f t="shared" si="306"/>
        <v/>
      </c>
      <c r="U62" s="416" t="str">
        <f t="shared" si="307"/>
        <v/>
      </c>
      <c r="V62" s="416">
        <f t="shared" si="308"/>
        <v>0</v>
      </c>
      <c r="W62" s="416">
        <f t="shared" si="309"/>
        <v>1820.3399999999999</v>
      </c>
      <c r="X62" s="416"/>
      <c r="Z62" s="402"/>
      <c r="AA62" s="402"/>
      <c r="AB62" s="402"/>
      <c r="AC62" s="402"/>
      <c r="AD62" s="402"/>
      <c r="AE62" s="402"/>
    </row>
    <row r="63" s="32" customFormat="1" ht="18.149999999999999" customHeight="1">
      <c r="A63" s="413" t="s">
        <v>677</v>
      </c>
      <c r="B63" s="413" t="s">
        <v>678</v>
      </c>
      <c r="C63" s="414" t="s">
        <v>235</v>
      </c>
      <c r="D63" s="416">
        <v>2.1000000000000001</v>
      </c>
      <c r="E63" s="416"/>
      <c r="F63" s="416"/>
      <c r="G63" s="416"/>
      <c r="H63" s="416"/>
      <c r="I63" s="416"/>
      <c r="J63" s="416"/>
      <c r="K63" s="416"/>
      <c r="L63" s="416">
        <f t="shared" si="299"/>
        <v>0</v>
      </c>
      <c r="M63" s="416">
        <v>167.88</v>
      </c>
      <c r="N63" s="416">
        <f t="shared" si="300"/>
        <v>352.55000000000001</v>
      </c>
      <c r="O63" s="416" t="str">
        <f t="shared" si="301"/>
        <v/>
      </c>
      <c r="P63" s="416" t="str">
        <f t="shared" si="302"/>
        <v/>
      </c>
      <c r="Q63" s="416" t="str">
        <f t="shared" si="303"/>
        <v/>
      </c>
      <c r="R63" s="416" t="str">
        <f t="shared" si="304"/>
        <v/>
      </c>
      <c r="S63" s="416" t="str">
        <f t="shared" si="305"/>
        <v/>
      </c>
      <c r="T63" s="416" t="str">
        <f t="shared" si="306"/>
        <v/>
      </c>
      <c r="U63" s="416" t="str">
        <f t="shared" si="307"/>
        <v/>
      </c>
      <c r="V63" s="416">
        <f t="shared" si="308"/>
        <v>0</v>
      </c>
      <c r="W63" s="416">
        <f t="shared" si="309"/>
        <v>352.55000000000001</v>
      </c>
      <c r="X63" s="416"/>
      <c r="Z63" s="402"/>
      <c r="AA63" s="402"/>
      <c r="AB63" s="402"/>
      <c r="AC63" s="402"/>
      <c r="AD63" s="402"/>
      <c r="AE63" s="402"/>
    </row>
    <row r="64" s="32" customFormat="1" ht="18.149999999999999" customHeight="1">
      <c r="A64" s="410" t="s">
        <v>679</v>
      </c>
      <c r="B64" s="410" t="s">
        <v>680</v>
      </c>
      <c r="C64" s="411"/>
      <c r="D64" s="412"/>
      <c r="E64" s="412" t="s">
        <v>570</v>
      </c>
      <c r="F64" s="412"/>
      <c r="G64" s="412"/>
      <c r="H64" s="412"/>
      <c r="I64" s="412"/>
      <c r="J64" s="412"/>
      <c r="K64" s="412"/>
      <c r="L64" s="412" t="str">
        <f t="shared" si="299"/>
        <v/>
      </c>
      <c r="M64" s="412"/>
      <c r="N64" s="412" t="str">
        <f t="shared" si="300"/>
        <v/>
      </c>
      <c r="O64" s="412"/>
      <c r="P64" s="412" t="str">
        <f t="shared" si="302"/>
        <v/>
      </c>
      <c r="Q64" s="412" t="str">
        <f t="shared" si="303"/>
        <v/>
      </c>
      <c r="R64" s="412" t="str">
        <f t="shared" si="304"/>
        <v/>
      </c>
      <c r="S64" s="412" t="str">
        <f t="shared" si="305"/>
        <v/>
      </c>
      <c r="T64" s="412" t="str">
        <f t="shared" si="306"/>
        <v/>
      </c>
      <c r="U64" s="412" t="str">
        <f t="shared" si="307"/>
        <v/>
      </c>
      <c r="V64" s="412" t="str">
        <f t="shared" si="308"/>
        <v/>
      </c>
      <c r="W64" s="412" t="str">
        <f t="shared" si="309"/>
        <v/>
      </c>
      <c r="X64" s="412"/>
      <c r="Z64" s="402"/>
      <c r="AA64" s="402"/>
      <c r="AB64" s="402"/>
      <c r="AC64" s="402"/>
      <c r="AD64" s="402"/>
      <c r="AE64" s="402"/>
    </row>
    <row r="65" s="32" customFormat="1" ht="18.149999999999999" customHeight="1">
      <c r="A65" s="413" t="s">
        <v>681</v>
      </c>
      <c r="B65" s="413" t="s">
        <v>682</v>
      </c>
      <c r="C65" s="414" t="s">
        <v>230</v>
      </c>
      <c r="D65" s="416">
        <v>39</v>
      </c>
      <c r="E65" s="416"/>
      <c r="F65" s="416"/>
      <c r="G65" s="416"/>
      <c r="H65" s="416"/>
      <c r="I65" s="416"/>
      <c r="J65" s="416"/>
      <c r="K65" s="416"/>
      <c r="L65" s="416">
        <f t="shared" si="299"/>
        <v>0</v>
      </c>
      <c r="M65" s="416">
        <v>651.24000000000001</v>
      </c>
      <c r="N65" s="416">
        <f t="shared" si="300"/>
        <v>25398.360000000001</v>
      </c>
      <c r="O65" s="416" t="str">
        <f t="shared" si="301"/>
        <v/>
      </c>
      <c r="P65" s="416" t="str">
        <f t="shared" si="302"/>
        <v/>
      </c>
      <c r="Q65" s="416" t="str">
        <f t="shared" si="303"/>
        <v/>
      </c>
      <c r="R65" s="416" t="str">
        <f t="shared" si="304"/>
        <v/>
      </c>
      <c r="S65" s="416" t="str">
        <f t="shared" si="305"/>
        <v/>
      </c>
      <c r="T65" s="416" t="str">
        <f t="shared" si="306"/>
        <v/>
      </c>
      <c r="U65" s="416" t="str">
        <f t="shared" si="307"/>
        <v/>
      </c>
      <c r="V65" s="416">
        <f t="shared" si="308"/>
        <v>0</v>
      </c>
      <c r="W65" s="416">
        <f t="shared" si="309"/>
        <v>25398.360000000001</v>
      </c>
      <c r="X65" s="416"/>
      <c r="Z65" s="402"/>
      <c r="AA65" s="402"/>
      <c r="AB65" s="402"/>
      <c r="AC65" s="402"/>
      <c r="AD65" s="402"/>
      <c r="AE65" s="402"/>
    </row>
    <row r="66" s="32" customFormat="1" ht="18.149999999999999" customHeight="1">
      <c r="A66" s="413" t="s">
        <v>683</v>
      </c>
      <c r="B66" s="413" t="s">
        <v>684</v>
      </c>
      <c r="C66" s="414" t="s">
        <v>155</v>
      </c>
      <c r="D66" s="416">
        <v>7</v>
      </c>
      <c r="E66" s="416"/>
      <c r="F66" s="416"/>
      <c r="G66" s="416"/>
      <c r="H66" s="416"/>
      <c r="I66" s="416"/>
      <c r="J66" s="416"/>
      <c r="K66" s="416"/>
      <c r="L66" s="416">
        <f t="shared" si="299"/>
        <v>0</v>
      </c>
      <c r="M66" s="416">
        <v>133.13</v>
      </c>
      <c r="N66" s="416">
        <f t="shared" si="300"/>
        <v>931.90999999999997</v>
      </c>
      <c r="O66" s="416" t="str">
        <f t="shared" si="301"/>
        <v/>
      </c>
      <c r="P66" s="416" t="str">
        <f t="shared" si="302"/>
        <v/>
      </c>
      <c r="Q66" s="416" t="str">
        <f t="shared" si="303"/>
        <v/>
      </c>
      <c r="R66" s="416" t="str">
        <f t="shared" si="304"/>
        <v/>
      </c>
      <c r="S66" s="416" t="str">
        <f t="shared" si="305"/>
        <v/>
      </c>
      <c r="T66" s="416" t="str">
        <f t="shared" si="306"/>
        <v/>
      </c>
      <c r="U66" s="416" t="str">
        <f t="shared" si="307"/>
        <v/>
      </c>
      <c r="V66" s="416">
        <f t="shared" si="308"/>
        <v>0</v>
      </c>
      <c r="W66" s="416">
        <f t="shared" si="309"/>
        <v>931.90999999999997</v>
      </c>
      <c r="X66" s="416"/>
      <c r="Z66" s="402"/>
      <c r="AA66" s="402"/>
      <c r="AB66" s="402"/>
      <c r="AC66" s="402"/>
      <c r="AD66" s="402"/>
      <c r="AE66" s="402"/>
    </row>
    <row r="67" s="417" customFormat="1" ht="18.149999999999999" customHeight="1">
      <c r="A67" s="413" t="s">
        <v>685</v>
      </c>
      <c r="B67" s="413" t="s">
        <v>686</v>
      </c>
      <c r="C67" s="414" t="s">
        <v>155</v>
      </c>
      <c r="D67" s="416">
        <v>2</v>
      </c>
      <c r="E67" s="416"/>
      <c r="F67" s="416"/>
      <c r="G67" s="416"/>
      <c r="H67" s="416"/>
      <c r="I67" s="416"/>
      <c r="J67" s="416"/>
      <c r="K67" s="416"/>
      <c r="L67" s="416">
        <f t="shared" si="299"/>
        <v>0</v>
      </c>
      <c r="M67" s="416">
        <v>962.59000000000003</v>
      </c>
      <c r="N67" s="416">
        <f t="shared" si="300"/>
        <v>1925.1800000000001</v>
      </c>
      <c r="O67" s="416" t="str">
        <f t="shared" si="301"/>
        <v/>
      </c>
      <c r="P67" s="416" t="str">
        <f t="shared" si="302"/>
        <v/>
      </c>
      <c r="Q67" s="416" t="str">
        <f t="shared" si="303"/>
        <v/>
      </c>
      <c r="R67" s="416" t="str">
        <f t="shared" si="304"/>
        <v/>
      </c>
      <c r="S67" s="416" t="str">
        <f t="shared" si="305"/>
        <v/>
      </c>
      <c r="T67" s="416" t="str">
        <f t="shared" si="306"/>
        <v/>
      </c>
      <c r="U67" s="416" t="str">
        <f t="shared" si="307"/>
        <v/>
      </c>
      <c r="V67" s="416">
        <f t="shared" si="308"/>
        <v>0</v>
      </c>
      <c r="W67" s="416">
        <f t="shared" si="309"/>
        <v>1925.1800000000001</v>
      </c>
      <c r="X67" s="416"/>
      <c r="Z67" s="418"/>
      <c r="AA67" s="402"/>
      <c r="AB67" s="418"/>
      <c r="AC67" s="418"/>
      <c r="AD67" s="418"/>
      <c r="AE67" s="418"/>
    </row>
    <row r="68" s="32" customFormat="1" ht="18.149999999999999" customHeight="1">
      <c r="A68" s="413" t="s">
        <v>687</v>
      </c>
      <c r="B68" s="413" t="s">
        <v>688</v>
      </c>
      <c r="C68" s="414" t="s">
        <v>109</v>
      </c>
      <c r="D68" s="416">
        <v>4.0000000000000001e-002</v>
      </c>
      <c r="E68" s="416"/>
      <c r="F68" s="416"/>
      <c r="G68" s="416"/>
      <c r="H68" s="416"/>
      <c r="I68" s="416"/>
      <c r="J68" s="416"/>
      <c r="K68" s="416"/>
      <c r="L68" s="416">
        <f t="shared" si="299"/>
        <v>0</v>
      </c>
      <c r="M68" s="416">
        <v>505.36000000000001</v>
      </c>
      <c r="N68" s="416">
        <f t="shared" si="300"/>
        <v>20.210000000000001</v>
      </c>
      <c r="O68" s="416" t="str">
        <f t="shared" si="301"/>
        <v/>
      </c>
      <c r="P68" s="416" t="str">
        <f t="shared" si="302"/>
        <v/>
      </c>
      <c r="Q68" s="416" t="str">
        <f t="shared" si="303"/>
        <v/>
      </c>
      <c r="R68" s="416" t="str">
        <f t="shared" si="304"/>
        <v/>
      </c>
      <c r="S68" s="416" t="str">
        <f t="shared" si="305"/>
        <v/>
      </c>
      <c r="T68" s="416" t="str">
        <f t="shared" si="306"/>
        <v/>
      </c>
      <c r="U68" s="416" t="str">
        <f t="shared" si="307"/>
        <v/>
      </c>
      <c r="V68" s="416">
        <f t="shared" si="308"/>
        <v>0</v>
      </c>
      <c r="W68" s="416">
        <f t="shared" si="309"/>
        <v>20.210000000000001</v>
      </c>
      <c r="X68" s="416"/>
      <c r="Z68" s="402"/>
      <c r="AA68" s="402"/>
      <c r="AB68" s="402"/>
      <c r="AC68" s="402"/>
      <c r="AD68" s="402"/>
      <c r="AE68" s="402"/>
    </row>
    <row r="69" s="32" customFormat="1" ht="18.149999999999999" customHeight="1">
      <c r="A69" s="413" t="s">
        <v>689</v>
      </c>
      <c r="B69" s="413" t="s">
        <v>690</v>
      </c>
      <c r="C69" s="414" t="s">
        <v>235</v>
      </c>
      <c r="D69" s="416">
        <v>4.7999999999999998</v>
      </c>
      <c r="E69" s="416"/>
      <c r="F69" s="416"/>
      <c r="G69" s="416"/>
      <c r="H69" s="416"/>
      <c r="I69" s="416"/>
      <c r="J69" s="416"/>
      <c r="K69" s="416"/>
      <c r="L69" s="416">
        <f t="shared" si="299"/>
        <v>0</v>
      </c>
      <c r="M69" s="416">
        <v>98.420000000000002</v>
      </c>
      <c r="N69" s="416">
        <f t="shared" si="300"/>
        <v>472.42000000000002</v>
      </c>
      <c r="O69" s="416" t="str">
        <f t="shared" si="301"/>
        <v/>
      </c>
      <c r="P69" s="416" t="str">
        <f t="shared" si="302"/>
        <v/>
      </c>
      <c r="Q69" s="416" t="str">
        <f t="shared" si="303"/>
        <v/>
      </c>
      <c r="R69" s="416" t="str">
        <f t="shared" si="304"/>
        <v/>
      </c>
      <c r="S69" s="416" t="str">
        <f t="shared" si="305"/>
        <v/>
      </c>
      <c r="T69" s="416" t="str">
        <f t="shared" si="306"/>
        <v/>
      </c>
      <c r="U69" s="416" t="str">
        <f t="shared" si="307"/>
        <v/>
      </c>
      <c r="V69" s="416">
        <f t="shared" si="308"/>
        <v>0</v>
      </c>
      <c r="W69" s="416">
        <f t="shared" si="309"/>
        <v>472.42000000000002</v>
      </c>
      <c r="X69" s="416"/>
      <c r="Z69" s="402"/>
      <c r="AA69" s="402"/>
      <c r="AB69" s="402"/>
      <c r="AC69" s="402"/>
      <c r="AD69" s="402"/>
      <c r="AE69" s="402"/>
    </row>
    <row r="70" s="32" customFormat="1" ht="18.149999999999999" customHeight="1">
      <c r="A70" s="410" t="s">
        <v>691</v>
      </c>
      <c r="B70" s="410" t="s">
        <v>692</v>
      </c>
      <c r="C70" s="411"/>
      <c r="D70" s="412"/>
      <c r="E70" s="412" t="s">
        <v>570</v>
      </c>
      <c r="F70" s="412"/>
      <c r="G70" s="412"/>
      <c r="H70" s="412"/>
      <c r="I70" s="412"/>
      <c r="J70" s="412"/>
      <c r="K70" s="412"/>
      <c r="L70" s="412" t="str">
        <f t="shared" si="299"/>
        <v/>
      </c>
      <c r="M70" s="412"/>
      <c r="N70" s="412" t="str">
        <f t="shared" si="300"/>
        <v/>
      </c>
      <c r="O70" s="412"/>
      <c r="P70" s="412" t="str">
        <f t="shared" si="302"/>
        <v/>
      </c>
      <c r="Q70" s="412" t="str">
        <f t="shared" si="303"/>
        <v/>
      </c>
      <c r="R70" s="412" t="str">
        <f t="shared" si="304"/>
        <v/>
      </c>
      <c r="S70" s="412" t="str">
        <f t="shared" si="305"/>
        <v/>
      </c>
      <c r="T70" s="412" t="str">
        <f t="shared" si="306"/>
        <v/>
      </c>
      <c r="U70" s="412" t="str">
        <f t="shared" si="307"/>
        <v/>
      </c>
      <c r="V70" s="412" t="str">
        <f t="shared" si="308"/>
        <v/>
      </c>
      <c r="W70" s="412" t="str">
        <f t="shared" si="309"/>
        <v/>
      </c>
      <c r="X70" s="412"/>
      <c r="Z70" s="402"/>
      <c r="AA70" s="402"/>
      <c r="AB70" s="402"/>
      <c r="AC70" s="402"/>
      <c r="AD70" s="402"/>
      <c r="AE70" s="402"/>
    </row>
    <row r="71" s="417" customFormat="1" ht="18.149999999999999" customHeight="1">
      <c r="A71" s="413" t="s">
        <v>693</v>
      </c>
      <c r="B71" s="413" t="s">
        <v>694</v>
      </c>
      <c r="C71" s="414" t="s">
        <v>37</v>
      </c>
      <c r="D71" s="416">
        <v>48</v>
      </c>
      <c r="E71" s="416"/>
      <c r="F71" s="416"/>
      <c r="G71" s="416"/>
      <c r="H71" s="416"/>
      <c r="I71" s="416"/>
      <c r="J71" s="416"/>
      <c r="K71" s="416"/>
      <c r="L71" s="416">
        <f t="shared" si="299"/>
        <v>0</v>
      </c>
      <c r="M71" s="416">
        <v>85.019999999999996</v>
      </c>
      <c r="N71" s="416">
        <f t="shared" si="300"/>
        <v>4080.96</v>
      </c>
      <c r="O71" s="416" t="str">
        <f t="shared" si="301"/>
        <v/>
      </c>
      <c r="P71" s="416" t="str">
        <f t="shared" si="302"/>
        <v/>
      </c>
      <c r="Q71" s="416" t="str">
        <f t="shared" si="303"/>
        <v/>
      </c>
      <c r="R71" s="416" t="str">
        <f t="shared" si="304"/>
        <v/>
      </c>
      <c r="S71" s="416" t="str">
        <f t="shared" si="305"/>
        <v/>
      </c>
      <c r="T71" s="416" t="str">
        <f t="shared" si="306"/>
        <v/>
      </c>
      <c r="U71" s="416" t="str">
        <f t="shared" si="307"/>
        <v/>
      </c>
      <c r="V71" s="416">
        <f t="shared" si="308"/>
        <v>0</v>
      </c>
      <c r="W71" s="416">
        <f t="shared" si="309"/>
        <v>4080.96</v>
      </c>
      <c r="X71" s="416"/>
      <c r="Z71" s="418"/>
      <c r="AA71" s="402"/>
      <c r="AB71" s="418"/>
      <c r="AC71" s="418"/>
      <c r="AD71" s="418"/>
      <c r="AE71" s="418"/>
    </row>
    <row r="72" s="32" customFormat="1" ht="18.149999999999999" customHeight="1">
      <c r="A72" s="413" t="s">
        <v>695</v>
      </c>
      <c r="B72" s="413" t="s">
        <v>696</v>
      </c>
      <c r="C72" s="414" t="s">
        <v>37</v>
      </c>
      <c r="D72" s="416">
        <v>176</v>
      </c>
      <c r="E72" s="416"/>
      <c r="F72" s="416"/>
      <c r="G72" s="416"/>
      <c r="H72" s="416"/>
      <c r="I72" s="416"/>
      <c r="J72" s="416"/>
      <c r="K72" s="416"/>
      <c r="L72" s="416">
        <f t="shared" si="299"/>
        <v>0</v>
      </c>
      <c r="M72" s="416">
        <v>72.370000000000005</v>
      </c>
      <c r="N72" s="416">
        <f t="shared" si="300"/>
        <v>12737.120000000001</v>
      </c>
      <c r="O72" s="416" t="str">
        <f t="shared" si="301"/>
        <v/>
      </c>
      <c r="P72" s="416" t="str">
        <f t="shared" si="302"/>
        <v/>
      </c>
      <c r="Q72" s="416" t="str">
        <f t="shared" si="303"/>
        <v/>
      </c>
      <c r="R72" s="416" t="str">
        <f t="shared" si="304"/>
        <v/>
      </c>
      <c r="S72" s="416" t="str">
        <f t="shared" si="305"/>
        <v/>
      </c>
      <c r="T72" s="416" t="str">
        <f t="shared" si="306"/>
        <v/>
      </c>
      <c r="U72" s="416" t="str">
        <f t="shared" si="307"/>
        <v/>
      </c>
      <c r="V72" s="416">
        <f t="shared" si="308"/>
        <v>0</v>
      </c>
      <c r="W72" s="416">
        <f t="shared" si="309"/>
        <v>12737.120000000001</v>
      </c>
      <c r="X72" s="416"/>
      <c r="Z72" s="402"/>
      <c r="AA72" s="402"/>
      <c r="AB72" s="402"/>
      <c r="AC72" s="402"/>
      <c r="AD72" s="402"/>
      <c r="AE72" s="402"/>
    </row>
    <row r="73" s="32" customFormat="1" ht="18.149999999999999" customHeight="1">
      <c r="A73" s="413" t="s">
        <v>697</v>
      </c>
      <c r="B73" s="413" t="s">
        <v>698</v>
      </c>
      <c r="C73" s="414" t="s">
        <v>646</v>
      </c>
      <c r="D73" s="416">
        <v>6600</v>
      </c>
      <c r="E73" s="416"/>
      <c r="F73" s="416"/>
      <c r="G73" s="416"/>
      <c r="H73" s="416"/>
      <c r="I73" s="416"/>
      <c r="J73" s="416"/>
      <c r="K73" s="416"/>
      <c r="L73" s="416">
        <f t="shared" si="299"/>
        <v>0</v>
      </c>
      <c r="M73" s="416">
        <v>12.09</v>
      </c>
      <c r="N73" s="416">
        <f t="shared" si="300"/>
        <v>79794</v>
      </c>
      <c r="O73" s="416" t="str">
        <f t="shared" si="301"/>
        <v/>
      </c>
      <c r="P73" s="416" t="str">
        <f t="shared" si="302"/>
        <v/>
      </c>
      <c r="Q73" s="416" t="str">
        <f t="shared" si="303"/>
        <v/>
      </c>
      <c r="R73" s="416" t="str">
        <f t="shared" si="304"/>
        <v/>
      </c>
      <c r="S73" s="416" t="str">
        <f t="shared" si="305"/>
        <v/>
      </c>
      <c r="T73" s="416" t="str">
        <f t="shared" si="306"/>
        <v/>
      </c>
      <c r="U73" s="416" t="str">
        <f t="shared" si="307"/>
        <v/>
      </c>
      <c r="V73" s="416">
        <f t="shared" si="308"/>
        <v>0</v>
      </c>
      <c r="W73" s="416">
        <f t="shared" si="309"/>
        <v>79794</v>
      </c>
      <c r="X73" s="416"/>
      <c r="Z73" s="402"/>
      <c r="AA73" s="402"/>
      <c r="AB73" s="402"/>
      <c r="AC73" s="402"/>
      <c r="AD73" s="402"/>
      <c r="AE73" s="402"/>
    </row>
    <row r="74" s="32" customFormat="1" ht="18.149999999999999" customHeight="1">
      <c r="A74" s="410" t="s">
        <v>699</v>
      </c>
      <c r="B74" s="410" t="s">
        <v>700</v>
      </c>
      <c r="C74" s="411"/>
      <c r="D74" s="412"/>
      <c r="E74" s="412" t="s">
        <v>570</v>
      </c>
      <c r="F74" s="412"/>
      <c r="G74" s="412"/>
      <c r="H74" s="412"/>
      <c r="I74" s="412"/>
      <c r="J74" s="412"/>
      <c r="K74" s="412"/>
      <c r="L74" s="412" t="str">
        <f t="shared" ref="L74:L137" si="310">IF(D74="","",SUM(E74:K74))</f>
        <v/>
      </c>
      <c r="M74" s="412"/>
      <c r="N74" s="412" t="str">
        <f t="shared" ref="N74:N137" si="311">IF(L74="","",ROUND(D74*M74,2))</f>
        <v/>
      </c>
      <c r="O74" s="412"/>
      <c r="P74" s="412" t="str">
        <f t="shared" ref="P74:P137" si="312">IF(F74="","",ROUND(F74*M74,2))</f>
        <v/>
      </c>
      <c r="Q74" s="412" t="str">
        <f t="shared" ref="Q74:Q137" si="313">IF(G74="","",ROUND(G74*M74,2))</f>
        <v/>
      </c>
      <c r="R74" s="412" t="str">
        <f t="shared" ref="R74:R137" si="314">IF(H74="","",ROUND(H74*M74,2))</f>
        <v/>
      </c>
      <c r="S74" s="412" t="str">
        <f t="shared" ref="S74:S137" si="315">IF(I74="","",ROUND(I74*M74,2))</f>
        <v/>
      </c>
      <c r="T74" s="412" t="str">
        <f t="shared" ref="T74:T137" si="316">IF(J74="","",ROUND(J74*M74,2))</f>
        <v/>
      </c>
      <c r="U74" s="412" t="str">
        <f t="shared" ref="U74:U137" si="317">IF(K74="","",ROUND(K74*M74,2))</f>
        <v/>
      </c>
      <c r="V74" s="412" t="str">
        <f t="shared" ref="V74:V137" si="318">IF(N74="","",SUM(O74:U74))</f>
        <v/>
      </c>
      <c r="W74" s="412" t="str">
        <f t="shared" ref="W74:W137" si="319">IF(N74="","",N74-V74)</f>
        <v/>
      </c>
      <c r="X74" s="412"/>
      <c r="Z74" s="402"/>
      <c r="AA74" s="402"/>
      <c r="AB74" s="402"/>
      <c r="AC74" s="402"/>
      <c r="AD74" s="402"/>
      <c r="AE74" s="402"/>
    </row>
    <row r="75" s="32" customFormat="1" ht="18.149999999999999" customHeight="1">
      <c r="A75" s="413" t="s">
        <v>701</v>
      </c>
      <c r="B75" s="413" t="s">
        <v>702</v>
      </c>
      <c r="C75" s="414" t="s">
        <v>235</v>
      </c>
      <c r="D75" s="416">
        <v>531.51999999999998</v>
      </c>
      <c r="E75" s="416"/>
      <c r="F75" s="416"/>
      <c r="G75" s="416"/>
      <c r="H75" s="416"/>
      <c r="I75" s="416"/>
      <c r="J75" s="416"/>
      <c r="K75" s="416"/>
      <c r="L75" s="416">
        <f t="shared" si="310"/>
        <v>0</v>
      </c>
      <c r="M75" s="416">
        <v>2.0899999999999999</v>
      </c>
      <c r="N75" s="416">
        <f t="shared" si="311"/>
        <v>1110.8800000000001</v>
      </c>
      <c r="O75" s="416" t="str">
        <f t="shared" ref="O74:O106" si="320">IF(E75="","",ROUND(E75*M75,2))</f>
        <v/>
      </c>
      <c r="P75" s="416" t="str">
        <f t="shared" si="312"/>
        <v/>
      </c>
      <c r="Q75" s="416" t="str">
        <f t="shared" si="313"/>
        <v/>
      </c>
      <c r="R75" s="416" t="str">
        <f t="shared" si="314"/>
        <v/>
      </c>
      <c r="S75" s="416" t="str">
        <f t="shared" si="315"/>
        <v/>
      </c>
      <c r="T75" s="416" t="str">
        <f t="shared" si="316"/>
        <v/>
      </c>
      <c r="U75" s="416" t="str">
        <f t="shared" si="317"/>
        <v/>
      </c>
      <c r="V75" s="416">
        <f t="shared" si="318"/>
        <v>0</v>
      </c>
      <c r="W75" s="416">
        <f t="shared" si="319"/>
        <v>1110.8800000000001</v>
      </c>
      <c r="X75" s="416"/>
      <c r="Z75" s="402"/>
      <c r="AA75" s="402"/>
      <c r="AB75" s="402"/>
      <c r="AC75" s="402"/>
      <c r="AD75" s="402"/>
      <c r="AE75" s="402"/>
    </row>
    <row r="76" s="32" customFormat="1" ht="18.149999999999999" customHeight="1">
      <c r="A76" s="407" t="s">
        <v>703</v>
      </c>
      <c r="B76" s="407" t="s">
        <v>704</v>
      </c>
      <c r="C76" s="408"/>
      <c r="D76" s="409"/>
      <c r="E76" s="409" t="s">
        <v>570</v>
      </c>
      <c r="F76" s="409"/>
      <c r="G76" s="409"/>
      <c r="H76" s="409"/>
      <c r="I76" s="409"/>
      <c r="J76" s="409"/>
      <c r="K76" s="409"/>
      <c r="L76" s="409" t="str">
        <f t="shared" si="310"/>
        <v/>
      </c>
      <c r="M76" s="409"/>
      <c r="N76" s="409" t="str">
        <f t="shared" si="311"/>
        <v/>
      </c>
      <c r="O76" s="409"/>
      <c r="P76" s="409" t="str">
        <f t="shared" si="312"/>
        <v/>
      </c>
      <c r="Q76" s="409" t="str">
        <f t="shared" si="313"/>
        <v/>
      </c>
      <c r="R76" s="409" t="str">
        <f t="shared" si="314"/>
        <v/>
      </c>
      <c r="S76" s="409" t="str">
        <f t="shared" si="315"/>
        <v/>
      </c>
      <c r="T76" s="409" t="str">
        <f t="shared" si="316"/>
        <v/>
      </c>
      <c r="U76" s="409" t="str">
        <f t="shared" si="317"/>
        <v/>
      </c>
      <c r="V76" s="409" t="str">
        <f t="shared" si="318"/>
        <v/>
      </c>
      <c r="W76" s="409" t="str">
        <f t="shared" si="319"/>
        <v/>
      </c>
      <c r="X76" s="409"/>
      <c r="Z76" s="402"/>
      <c r="AA76" s="402"/>
      <c r="AB76" s="402"/>
      <c r="AC76" s="402"/>
      <c r="AD76" s="402"/>
      <c r="AE76" s="402"/>
    </row>
    <row r="77" s="32" customFormat="1" ht="18.149999999999999" customHeight="1">
      <c r="A77" s="410" t="s">
        <v>705</v>
      </c>
      <c r="B77" s="410" t="s">
        <v>23</v>
      </c>
      <c r="C77" s="411"/>
      <c r="D77" s="412"/>
      <c r="E77" s="412" t="s">
        <v>570</v>
      </c>
      <c r="F77" s="412"/>
      <c r="G77" s="412"/>
      <c r="H77" s="412"/>
      <c r="I77" s="412"/>
      <c r="J77" s="412"/>
      <c r="K77" s="412"/>
      <c r="L77" s="412" t="str">
        <f t="shared" si="310"/>
        <v/>
      </c>
      <c r="M77" s="412"/>
      <c r="N77" s="412" t="str">
        <f t="shared" si="311"/>
        <v/>
      </c>
      <c r="O77" s="412"/>
      <c r="P77" s="412" t="str">
        <f t="shared" si="312"/>
        <v/>
      </c>
      <c r="Q77" s="412" t="str">
        <f t="shared" si="313"/>
        <v/>
      </c>
      <c r="R77" s="412" t="str">
        <f t="shared" si="314"/>
        <v/>
      </c>
      <c r="S77" s="412" t="str">
        <f t="shared" si="315"/>
        <v/>
      </c>
      <c r="T77" s="412" t="str">
        <f t="shared" si="316"/>
        <v/>
      </c>
      <c r="U77" s="412" t="str">
        <f t="shared" si="317"/>
        <v/>
      </c>
      <c r="V77" s="412" t="str">
        <f t="shared" si="318"/>
        <v/>
      </c>
      <c r="W77" s="412" t="str">
        <f t="shared" si="319"/>
        <v/>
      </c>
      <c r="X77" s="412"/>
      <c r="Z77" s="402"/>
      <c r="AA77" s="402"/>
      <c r="AB77" s="402"/>
      <c r="AC77" s="402"/>
      <c r="AD77" s="402"/>
      <c r="AE77" s="402"/>
    </row>
    <row r="78" s="32" customFormat="1" ht="18.149999999999999" customHeight="1">
      <c r="A78" s="413" t="s">
        <v>706</v>
      </c>
      <c r="B78" s="413" t="s">
        <v>608</v>
      </c>
      <c r="C78" s="414" t="s">
        <v>235</v>
      </c>
      <c r="D78" s="416">
        <v>50.270000000000003</v>
      </c>
      <c r="E78" s="416">
        <v>50.270000000000003</v>
      </c>
      <c r="F78" s="416"/>
      <c r="G78" s="416"/>
      <c r="H78" s="416"/>
      <c r="I78" s="416"/>
      <c r="J78" s="416"/>
      <c r="K78" s="416"/>
      <c r="L78" s="416">
        <f t="shared" si="310"/>
        <v>50.270000000000003</v>
      </c>
      <c r="M78" s="416">
        <v>7.7599999999999998</v>
      </c>
      <c r="N78" s="416">
        <f t="shared" si="311"/>
        <v>390.10000000000002</v>
      </c>
      <c r="O78" s="416">
        <f t="shared" si="320"/>
        <v>390.10000000000002</v>
      </c>
      <c r="P78" s="416" t="str">
        <f t="shared" si="312"/>
        <v/>
      </c>
      <c r="Q78" s="416" t="str">
        <f t="shared" si="313"/>
        <v/>
      </c>
      <c r="R78" s="416" t="str">
        <f t="shared" si="314"/>
        <v/>
      </c>
      <c r="S78" s="416" t="str">
        <f t="shared" si="315"/>
        <v/>
      </c>
      <c r="T78" s="416" t="str">
        <f t="shared" si="316"/>
        <v/>
      </c>
      <c r="U78" s="416" t="str">
        <f t="shared" si="317"/>
        <v/>
      </c>
      <c r="V78" s="416">
        <f t="shared" si="318"/>
        <v>390.10000000000002</v>
      </c>
      <c r="W78" s="416">
        <f t="shared" si="319"/>
        <v>0</v>
      </c>
      <c r="X78" s="416"/>
      <c r="Z78" s="402"/>
      <c r="AA78" s="402"/>
      <c r="AB78" s="402"/>
      <c r="AC78" s="402"/>
      <c r="AD78" s="402"/>
      <c r="AE78" s="402"/>
    </row>
    <row r="79" s="32" customFormat="1" ht="18.149999999999999" customHeight="1">
      <c r="A79" s="413" t="s">
        <v>707</v>
      </c>
      <c r="B79" s="413" t="s">
        <v>612</v>
      </c>
      <c r="C79" s="414" t="s">
        <v>235</v>
      </c>
      <c r="D79" s="416">
        <v>206.94</v>
      </c>
      <c r="E79" s="416">
        <v>206.94</v>
      </c>
      <c r="F79" s="416"/>
      <c r="G79" s="416"/>
      <c r="H79" s="416"/>
      <c r="I79" s="416"/>
      <c r="J79" s="416"/>
      <c r="K79" s="416"/>
      <c r="L79" s="416">
        <f t="shared" si="310"/>
        <v>206.94</v>
      </c>
      <c r="M79" s="416">
        <v>5.1600000000000001</v>
      </c>
      <c r="N79" s="416">
        <f t="shared" si="311"/>
        <v>1067.8099999999999</v>
      </c>
      <c r="O79" s="416">
        <f t="shared" si="320"/>
        <v>1067.8099999999999</v>
      </c>
      <c r="P79" s="416" t="str">
        <f t="shared" si="312"/>
        <v/>
      </c>
      <c r="Q79" s="416" t="str">
        <f t="shared" si="313"/>
        <v/>
      </c>
      <c r="R79" s="416" t="str">
        <f t="shared" si="314"/>
        <v/>
      </c>
      <c r="S79" s="416" t="str">
        <f t="shared" si="315"/>
        <v/>
      </c>
      <c r="T79" s="416" t="str">
        <f t="shared" si="316"/>
        <v/>
      </c>
      <c r="U79" s="416" t="str">
        <f t="shared" si="317"/>
        <v/>
      </c>
      <c r="V79" s="416">
        <f t="shared" si="318"/>
        <v>1067.8099999999999</v>
      </c>
      <c r="W79" s="416">
        <f t="shared" si="319"/>
        <v>0</v>
      </c>
      <c r="X79" s="416"/>
      <c r="Z79" s="402"/>
      <c r="AA79" s="402"/>
      <c r="AB79" s="402"/>
      <c r="AC79" s="402"/>
      <c r="AD79" s="402"/>
      <c r="AE79" s="402"/>
    </row>
    <row r="80" s="32" customFormat="1" ht="18.149999999999999" customHeight="1">
      <c r="A80" s="413" t="s">
        <v>708</v>
      </c>
      <c r="B80" s="413" t="s">
        <v>709</v>
      </c>
      <c r="C80" s="414" t="s">
        <v>230</v>
      </c>
      <c r="D80" s="416">
        <v>160</v>
      </c>
      <c r="E80" s="416">
        <v>160</v>
      </c>
      <c r="F80" s="416"/>
      <c r="G80" s="416"/>
      <c r="H80" s="416"/>
      <c r="I80" s="416"/>
      <c r="J80" s="416"/>
      <c r="K80" s="416"/>
      <c r="L80" s="416">
        <f t="shared" si="310"/>
        <v>160</v>
      </c>
      <c r="M80" s="416">
        <v>101.81</v>
      </c>
      <c r="N80" s="416">
        <f t="shared" si="311"/>
        <v>16289.6</v>
      </c>
      <c r="O80" s="416">
        <f t="shared" si="320"/>
        <v>16289.6</v>
      </c>
      <c r="P80" s="416" t="str">
        <f t="shared" si="312"/>
        <v/>
      </c>
      <c r="Q80" s="416" t="str">
        <f t="shared" si="313"/>
        <v/>
      </c>
      <c r="R80" s="416" t="str">
        <f t="shared" si="314"/>
        <v/>
      </c>
      <c r="S80" s="416" t="str">
        <f t="shared" si="315"/>
        <v/>
      </c>
      <c r="T80" s="416" t="str">
        <f t="shared" si="316"/>
        <v/>
      </c>
      <c r="U80" s="416" t="str">
        <f t="shared" si="317"/>
        <v/>
      </c>
      <c r="V80" s="416">
        <f t="shared" si="318"/>
        <v>16289.6</v>
      </c>
      <c r="W80" s="416">
        <f t="shared" si="319"/>
        <v>0</v>
      </c>
      <c r="X80" s="416"/>
      <c r="Z80" s="402"/>
      <c r="AA80" s="402"/>
      <c r="AB80" s="402"/>
      <c r="AC80" s="402"/>
      <c r="AD80" s="402"/>
      <c r="AE80" s="402"/>
    </row>
    <row r="81" s="32" customFormat="1" ht="18.149999999999999" customHeight="1">
      <c r="A81" s="413" t="s">
        <v>710</v>
      </c>
      <c r="B81" s="413" t="s">
        <v>711</v>
      </c>
      <c r="C81" s="414" t="s">
        <v>235</v>
      </c>
      <c r="D81" s="416">
        <v>206.94</v>
      </c>
      <c r="E81" s="416"/>
      <c r="F81" s="416"/>
      <c r="G81" s="416"/>
      <c r="H81" s="416"/>
      <c r="I81" s="416"/>
      <c r="J81" s="416"/>
      <c r="K81" s="416"/>
      <c r="L81" s="416">
        <f t="shared" si="310"/>
        <v>0</v>
      </c>
      <c r="M81" s="416">
        <v>26.780000000000001</v>
      </c>
      <c r="N81" s="416">
        <f t="shared" si="311"/>
        <v>5541.8500000000004</v>
      </c>
      <c r="O81" s="416" t="str">
        <f t="shared" si="320"/>
        <v/>
      </c>
      <c r="P81" s="416" t="str">
        <f t="shared" si="312"/>
        <v/>
      </c>
      <c r="Q81" s="416" t="str">
        <f t="shared" si="313"/>
        <v/>
      </c>
      <c r="R81" s="416" t="str">
        <f t="shared" si="314"/>
        <v/>
      </c>
      <c r="S81" s="416" t="str">
        <f t="shared" si="315"/>
        <v/>
      </c>
      <c r="T81" s="416" t="str">
        <f t="shared" si="316"/>
        <v/>
      </c>
      <c r="U81" s="416" t="str">
        <f t="shared" si="317"/>
        <v/>
      </c>
      <c r="V81" s="416">
        <f t="shared" si="318"/>
        <v>0</v>
      </c>
      <c r="W81" s="416">
        <f t="shared" si="319"/>
        <v>5541.8500000000004</v>
      </c>
      <c r="X81" s="416"/>
      <c r="Z81" s="402"/>
      <c r="AA81" s="402"/>
      <c r="AB81" s="402"/>
      <c r="AC81" s="402"/>
      <c r="AD81" s="402"/>
      <c r="AE81" s="402"/>
    </row>
    <row r="82" s="32" customFormat="1" ht="18.149999999999999" customHeight="1">
      <c r="A82" s="413" t="s">
        <v>712</v>
      </c>
      <c r="B82" s="413" t="s">
        <v>618</v>
      </c>
      <c r="C82" s="414" t="s">
        <v>235</v>
      </c>
      <c r="D82" s="416">
        <v>62.880000000000003</v>
      </c>
      <c r="E82" s="416"/>
      <c r="F82" s="416"/>
      <c r="G82" s="416"/>
      <c r="H82" s="416"/>
      <c r="I82" s="416"/>
      <c r="J82" s="416"/>
      <c r="K82" s="416"/>
      <c r="L82" s="416">
        <f t="shared" si="310"/>
        <v>0</v>
      </c>
      <c r="M82" s="416">
        <v>36.229999999999997</v>
      </c>
      <c r="N82" s="416">
        <f t="shared" si="311"/>
        <v>2278.1399999999999</v>
      </c>
      <c r="O82" s="416" t="str">
        <f t="shared" si="320"/>
        <v/>
      </c>
      <c r="P82" s="416" t="str">
        <f t="shared" si="312"/>
        <v/>
      </c>
      <c r="Q82" s="416" t="str">
        <f t="shared" si="313"/>
        <v/>
      </c>
      <c r="R82" s="416" t="str">
        <f t="shared" si="314"/>
        <v/>
      </c>
      <c r="S82" s="416" t="str">
        <f t="shared" si="315"/>
        <v/>
      </c>
      <c r="T82" s="416" t="str">
        <f t="shared" si="316"/>
        <v/>
      </c>
      <c r="U82" s="416" t="str">
        <f t="shared" si="317"/>
        <v/>
      </c>
      <c r="V82" s="416">
        <f t="shared" si="318"/>
        <v>0</v>
      </c>
      <c r="W82" s="416">
        <f t="shared" si="319"/>
        <v>2278.1399999999999</v>
      </c>
      <c r="X82" s="416"/>
      <c r="Z82" s="402"/>
      <c r="AA82" s="402"/>
      <c r="AB82" s="402"/>
      <c r="AC82" s="402"/>
      <c r="AD82" s="402"/>
      <c r="AE82" s="402"/>
    </row>
    <row r="83" s="32" customFormat="1" ht="18.149999999999999" customHeight="1">
      <c r="A83" s="413" t="s">
        <v>713</v>
      </c>
      <c r="B83" s="413" t="s">
        <v>714</v>
      </c>
      <c r="C83" s="414" t="s">
        <v>235</v>
      </c>
      <c r="D83" s="416">
        <v>153.12</v>
      </c>
      <c r="E83" s="416"/>
      <c r="F83" s="416"/>
      <c r="G83" s="416"/>
      <c r="H83" s="416"/>
      <c r="I83" s="416"/>
      <c r="J83" s="416"/>
      <c r="K83" s="416"/>
      <c r="L83" s="416">
        <f t="shared" si="310"/>
        <v>0</v>
      </c>
      <c r="M83" s="416">
        <v>84.810000000000002</v>
      </c>
      <c r="N83" s="416">
        <f t="shared" si="311"/>
        <v>12986.110000000001</v>
      </c>
      <c r="O83" s="416" t="str">
        <f t="shared" si="320"/>
        <v/>
      </c>
      <c r="P83" s="416" t="str">
        <f t="shared" si="312"/>
        <v/>
      </c>
      <c r="Q83" s="416" t="str">
        <f t="shared" si="313"/>
        <v/>
      </c>
      <c r="R83" s="416" t="str">
        <f t="shared" si="314"/>
        <v/>
      </c>
      <c r="S83" s="416" t="str">
        <f t="shared" si="315"/>
        <v/>
      </c>
      <c r="T83" s="416" t="str">
        <f t="shared" si="316"/>
        <v/>
      </c>
      <c r="U83" s="416" t="str">
        <f t="shared" si="317"/>
        <v/>
      </c>
      <c r="V83" s="416">
        <f t="shared" si="318"/>
        <v>0</v>
      </c>
      <c r="W83" s="416">
        <f t="shared" si="319"/>
        <v>12986.110000000001</v>
      </c>
      <c r="X83" s="416"/>
      <c r="Z83" s="402"/>
      <c r="AA83" s="402"/>
      <c r="AB83" s="402"/>
      <c r="AC83" s="402"/>
      <c r="AD83" s="402"/>
      <c r="AE83" s="402"/>
    </row>
    <row r="84" s="417" customFormat="1" ht="18.149999999999999" customHeight="1">
      <c r="A84" s="413" t="s">
        <v>715</v>
      </c>
      <c r="B84" s="413" t="s">
        <v>621</v>
      </c>
      <c r="C84" s="414" t="s">
        <v>230</v>
      </c>
      <c r="D84" s="416">
        <v>51.799999999999997</v>
      </c>
      <c r="E84" s="416"/>
      <c r="F84" s="416"/>
      <c r="G84" s="416"/>
      <c r="H84" s="416"/>
      <c r="I84" s="416"/>
      <c r="J84" s="416"/>
      <c r="K84" s="416"/>
      <c r="L84" s="416">
        <f t="shared" si="310"/>
        <v>0</v>
      </c>
      <c r="M84" s="416">
        <v>29.960000000000001</v>
      </c>
      <c r="N84" s="416">
        <f t="shared" si="311"/>
        <v>1551.9300000000001</v>
      </c>
      <c r="O84" s="416" t="str">
        <f t="shared" si="320"/>
        <v/>
      </c>
      <c r="P84" s="416" t="str">
        <f t="shared" si="312"/>
        <v/>
      </c>
      <c r="Q84" s="416" t="str">
        <f t="shared" si="313"/>
        <v/>
      </c>
      <c r="R84" s="416" t="str">
        <f t="shared" si="314"/>
        <v/>
      </c>
      <c r="S84" s="416" t="str">
        <f t="shared" si="315"/>
        <v/>
      </c>
      <c r="T84" s="416" t="str">
        <f t="shared" si="316"/>
        <v/>
      </c>
      <c r="U84" s="416" t="str">
        <f t="shared" si="317"/>
        <v/>
      </c>
      <c r="V84" s="416">
        <f t="shared" si="318"/>
        <v>0</v>
      </c>
      <c r="W84" s="416">
        <f t="shared" si="319"/>
        <v>1551.9300000000001</v>
      </c>
      <c r="X84" s="416"/>
      <c r="Z84" s="418"/>
      <c r="AA84" s="402"/>
      <c r="AB84" s="418"/>
      <c r="AC84" s="418"/>
      <c r="AD84" s="418"/>
      <c r="AE84" s="418"/>
    </row>
    <row r="85" s="32" customFormat="1" ht="18.149999999999999" customHeight="1">
      <c r="A85" s="413" t="s">
        <v>716</v>
      </c>
      <c r="B85" s="413" t="s">
        <v>717</v>
      </c>
      <c r="C85" s="414" t="s">
        <v>109</v>
      </c>
      <c r="D85" s="416">
        <v>49.909999999999997</v>
      </c>
      <c r="E85" s="416"/>
      <c r="F85" s="416"/>
      <c r="G85" s="416"/>
      <c r="H85" s="416"/>
      <c r="I85" s="416"/>
      <c r="J85" s="416"/>
      <c r="K85" s="416"/>
      <c r="L85" s="416">
        <f t="shared" si="310"/>
        <v>0</v>
      </c>
      <c r="M85" s="416">
        <v>167.75999999999999</v>
      </c>
      <c r="N85" s="416">
        <f t="shared" si="311"/>
        <v>8372.8999999999996</v>
      </c>
      <c r="O85" s="416" t="str">
        <f t="shared" si="320"/>
        <v/>
      </c>
      <c r="P85" s="416" t="str">
        <f t="shared" si="312"/>
        <v/>
      </c>
      <c r="Q85" s="416" t="str">
        <f t="shared" si="313"/>
        <v/>
      </c>
      <c r="R85" s="416" t="str">
        <f t="shared" si="314"/>
        <v/>
      </c>
      <c r="S85" s="416" t="str">
        <f t="shared" si="315"/>
        <v/>
      </c>
      <c r="T85" s="416" t="str">
        <f t="shared" si="316"/>
        <v/>
      </c>
      <c r="U85" s="416" t="str">
        <f t="shared" si="317"/>
        <v/>
      </c>
      <c r="V85" s="416">
        <f t="shared" si="318"/>
        <v>0</v>
      </c>
      <c r="W85" s="416">
        <f t="shared" si="319"/>
        <v>8372.8999999999996</v>
      </c>
      <c r="X85" s="416"/>
      <c r="Z85" s="402"/>
      <c r="AA85" s="402"/>
      <c r="AB85" s="402"/>
      <c r="AC85" s="402"/>
      <c r="AD85" s="402"/>
      <c r="AE85" s="402"/>
    </row>
    <row r="86" s="32" customFormat="1" ht="18.149999999999999" customHeight="1">
      <c r="A86" s="410" t="s">
        <v>718</v>
      </c>
      <c r="B86" s="410" t="s">
        <v>625</v>
      </c>
      <c r="C86" s="411"/>
      <c r="D86" s="412"/>
      <c r="E86" s="412" t="s">
        <v>570</v>
      </c>
      <c r="F86" s="412"/>
      <c r="G86" s="412"/>
      <c r="H86" s="412"/>
      <c r="I86" s="412"/>
      <c r="J86" s="412"/>
      <c r="K86" s="412"/>
      <c r="L86" s="412" t="str">
        <f t="shared" si="310"/>
        <v/>
      </c>
      <c r="M86" s="412"/>
      <c r="N86" s="412" t="str">
        <f t="shared" si="311"/>
        <v/>
      </c>
      <c r="O86" s="412"/>
      <c r="P86" s="412" t="str">
        <f t="shared" si="312"/>
        <v/>
      </c>
      <c r="Q86" s="412" t="str">
        <f t="shared" si="313"/>
        <v/>
      </c>
      <c r="R86" s="412" t="str">
        <f t="shared" si="314"/>
        <v/>
      </c>
      <c r="S86" s="412" t="str">
        <f t="shared" si="315"/>
        <v/>
      </c>
      <c r="T86" s="412" t="str">
        <f t="shared" si="316"/>
        <v/>
      </c>
      <c r="U86" s="412" t="str">
        <f t="shared" si="317"/>
        <v/>
      </c>
      <c r="V86" s="412" t="str">
        <f t="shared" si="318"/>
        <v/>
      </c>
      <c r="W86" s="412" t="str">
        <f t="shared" si="319"/>
        <v/>
      </c>
      <c r="X86" s="412"/>
      <c r="Z86" s="402"/>
      <c r="AA86" s="402"/>
      <c r="AB86" s="402"/>
      <c r="AC86" s="402"/>
      <c r="AD86" s="402"/>
      <c r="AE86" s="402"/>
    </row>
    <row r="87" s="32" customFormat="1" ht="18.149999999999999" customHeight="1">
      <c r="A87" s="413" t="s">
        <v>719</v>
      </c>
      <c r="B87" s="413" t="s">
        <v>720</v>
      </c>
      <c r="C87" s="414" t="s">
        <v>109</v>
      </c>
      <c r="D87" s="416">
        <v>31.469999999999999</v>
      </c>
      <c r="E87" s="416"/>
      <c r="F87" s="416">
        <v>31.469999999999999</v>
      </c>
      <c r="G87" s="416"/>
      <c r="H87" s="416"/>
      <c r="I87" s="416"/>
      <c r="J87" s="416"/>
      <c r="K87" s="416"/>
      <c r="L87" s="416">
        <f t="shared" si="310"/>
        <v>31.469999999999999</v>
      </c>
      <c r="M87" s="416">
        <v>13.31</v>
      </c>
      <c r="N87" s="416">
        <f t="shared" si="311"/>
        <v>418.87</v>
      </c>
      <c r="O87" s="416" t="str">
        <f t="shared" si="320"/>
        <v/>
      </c>
      <c r="P87" s="416">
        <f t="shared" si="312"/>
        <v>418.87</v>
      </c>
      <c r="Q87" s="416" t="str">
        <f t="shared" si="313"/>
        <v/>
      </c>
      <c r="R87" s="416" t="str">
        <f t="shared" si="314"/>
        <v/>
      </c>
      <c r="S87" s="416" t="str">
        <f t="shared" si="315"/>
        <v/>
      </c>
      <c r="T87" s="416" t="str">
        <f t="shared" si="316"/>
        <v/>
      </c>
      <c r="U87" s="416" t="str">
        <f t="shared" si="317"/>
        <v/>
      </c>
      <c r="V87" s="416">
        <f t="shared" si="318"/>
        <v>418.87</v>
      </c>
      <c r="W87" s="416">
        <f t="shared" si="319"/>
        <v>0</v>
      </c>
      <c r="X87" s="416"/>
      <c r="Z87" s="402"/>
      <c r="AA87" s="402"/>
      <c r="AB87" s="402"/>
      <c r="AC87" s="402"/>
      <c r="AD87" s="402"/>
      <c r="AE87" s="402"/>
    </row>
    <row r="88" s="32" customFormat="1" ht="18.149999999999999" customHeight="1">
      <c r="A88" s="413" t="s">
        <v>721</v>
      </c>
      <c r="B88" s="413" t="s">
        <v>612</v>
      </c>
      <c r="C88" s="414" t="s">
        <v>235</v>
      </c>
      <c r="D88" s="416">
        <v>145.88</v>
      </c>
      <c r="E88" s="416"/>
      <c r="F88" s="416">
        <v>67.900000000000006</v>
      </c>
      <c r="G88" s="416"/>
      <c r="H88" s="416"/>
      <c r="I88" s="416"/>
      <c r="J88" s="416"/>
      <c r="K88" s="416"/>
      <c r="L88" s="416">
        <f t="shared" si="310"/>
        <v>67.900000000000006</v>
      </c>
      <c r="M88" s="416">
        <v>5.1600000000000001</v>
      </c>
      <c r="N88" s="416">
        <f t="shared" si="311"/>
        <v>752.74000000000001</v>
      </c>
      <c r="O88" s="416" t="str">
        <f t="shared" si="320"/>
        <v/>
      </c>
      <c r="P88" s="416">
        <f t="shared" si="312"/>
        <v>350.36000000000001</v>
      </c>
      <c r="Q88" s="416" t="str">
        <f t="shared" si="313"/>
        <v/>
      </c>
      <c r="R88" s="416" t="str">
        <f t="shared" si="314"/>
        <v/>
      </c>
      <c r="S88" s="416" t="str">
        <f t="shared" si="315"/>
        <v/>
      </c>
      <c r="T88" s="416" t="str">
        <f t="shared" si="316"/>
        <v/>
      </c>
      <c r="U88" s="416" t="str">
        <f t="shared" si="317"/>
        <v/>
      </c>
      <c r="V88" s="416">
        <f t="shared" si="318"/>
        <v>350.36000000000001</v>
      </c>
      <c r="W88" s="416">
        <f t="shared" si="319"/>
        <v>402.38</v>
      </c>
      <c r="X88" s="416"/>
      <c r="Z88" s="402"/>
      <c r="AA88" s="402"/>
      <c r="AB88" s="402"/>
      <c r="AC88" s="402"/>
      <c r="AD88" s="402"/>
      <c r="AE88" s="402"/>
    </row>
    <row r="89" s="417" customFormat="1" ht="18.149999999999999" customHeight="1">
      <c r="A89" s="413" t="s">
        <v>722</v>
      </c>
      <c r="B89" s="413" t="s">
        <v>723</v>
      </c>
      <c r="C89" s="414" t="s">
        <v>109</v>
      </c>
      <c r="D89" s="416">
        <v>10.09</v>
      </c>
      <c r="E89" s="416"/>
      <c r="F89" s="416">
        <v>10.09</v>
      </c>
      <c r="G89" s="416"/>
      <c r="H89" s="416"/>
      <c r="I89" s="416"/>
      <c r="J89" s="416"/>
      <c r="K89" s="416"/>
      <c r="L89" s="416">
        <f t="shared" si="310"/>
        <v>10.09</v>
      </c>
      <c r="M89" s="416">
        <v>51.729999999999997</v>
      </c>
      <c r="N89" s="416">
        <f t="shared" si="311"/>
        <v>521.96000000000004</v>
      </c>
      <c r="O89" s="416" t="str">
        <f t="shared" si="320"/>
        <v/>
      </c>
      <c r="P89" s="416">
        <f t="shared" si="312"/>
        <v>521.96000000000004</v>
      </c>
      <c r="Q89" s="416" t="str">
        <f t="shared" si="313"/>
        <v/>
      </c>
      <c r="R89" s="416" t="str">
        <f t="shared" si="314"/>
        <v/>
      </c>
      <c r="S89" s="416" t="str">
        <f t="shared" si="315"/>
        <v/>
      </c>
      <c r="T89" s="416" t="str">
        <f t="shared" si="316"/>
        <v/>
      </c>
      <c r="U89" s="416" t="str">
        <f t="shared" si="317"/>
        <v/>
      </c>
      <c r="V89" s="416">
        <f t="shared" si="318"/>
        <v>521.96000000000004</v>
      </c>
      <c r="W89" s="416">
        <f t="shared" si="319"/>
        <v>0</v>
      </c>
      <c r="X89" s="416"/>
      <c r="Z89" s="418"/>
      <c r="AA89" s="402"/>
      <c r="AB89" s="418"/>
      <c r="AC89" s="418"/>
      <c r="AD89" s="418"/>
      <c r="AE89" s="418"/>
    </row>
    <row r="90" s="32" customFormat="1" ht="18.149999999999999" customHeight="1">
      <c r="A90" s="413" t="s">
        <v>724</v>
      </c>
      <c r="B90" s="413" t="s">
        <v>627</v>
      </c>
      <c r="C90" s="414" t="s">
        <v>109</v>
      </c>
      <c r="D90" s="416">
        <v>73.549999999999997</v>
      </c>
      <c r="E90" s="416"/>
      <c r="F90" s="416">
        <v>73.549999999999997</v>
      </c>
      <c r="G90" s="416"/>
      <c r="H90" s="416"/>
      <c r="I90" s="416"/>
      <c r="J90" s="416"/>
      <c r="K90" s="416"/>
      <c r="L90" s="416">
        <f t="shared" si="310"/>
        <v>73.549999999999997</v>
      </c>
      <c r="M90" s="416">
        <v>16.609999999999999</v>
      </c>
      <c r="N90" s="416">
        <f t="shared" si="311"/>
        <v>1221.6700000000001</v>
      </c>
      <c r="O90" s="416" t="str">
        <f t="shared" si="320"/>
        <v/>
      </c>
      <c r="P90" s="416">
        <f t="shared" si="312"/>
        <v>1221.6700000000001</v>
      </c>
      <c r="Q90" s="416" t="str">
        <f t="shared" si="313"/>
        <v/>
      </c>
      <c r="R90" s="416" t="str">
        <f t="shared" si="314"/>
        <v/>
      </c>
      <c r="S90" s="416" t="str">
        <f t="shared" si="315"/>
        <v/>
      </c>
      <c r="T90" s="416" t="str">
        <f t="shared" si="316"/>
        <v/>
      </c>
      <c r="U90" s="416" t="str">
        <f t="shared" si="317"/>
        <v/>
      </c>
      <c r="V90" s="416">
        <f t="shared" si="318"/>
        <v>1221.6700000000001</v>
      </c>
      <c r="W90" s="416">
        <f t="shared" si="319"/>
        <v>0</v>
      </c>
      <c r="X90" s="416"/>
      <c r="Z90" s="402"/>
      <c r="AA90" s="402"/>
      <c r="AB90" s="402"/>
      <c r="AC90" s="402"/>
      <c r="AD90" s="402"/>
      <c r="AE90" s="402"/>
    </row>
    <row r="91" s="32" customFormat="1" ht="18.149999999999999" customHeight="1">
      <c r="A91" s="410" t="s">
        <v>725</v>
      </c>
      <c r="B91" s="410" t="s">
        <v>637</v>
      </c>
      <c r="C91" s="411"/>
      <c r="D91" s="412"/>
      <c r="E91" s="412" t="s">
        <v>570</v>
      </c>
      <c r="F91" s="412"/>
      <c r="G91" s="412"/>
      <c r="H91" s="412"/>
      <c r="I91" s="412"/>
      <c r="J91" s="412"/>
      <c r="K91" s="412"/>
      <c r="L91" s="412" t="str">
        <f t="shared" si="310"/>
        <v/>
      </c>
      <c r="M91" s="412"/>
      <c r="N91" s="412" t="str">
        <f t="shared" si="311"/>
        <v/>
      </c>
      <c r="O91" s="412"/>
      <c r="P91" s="412" t="str">
        <f t="shared" si="312"/>
        <v/>
      </c>
      <c r="Q91" s="412" t="str">
        <f t="shared" si="313"/>
        <v/>
      </c>
      <c r="R91" s="412" t="str">
        <f t="shared" si="314"/>
        <v/>
      </c>
      <c r="S91" s="412" t="str">
        <f t="shared" si="315"/>
        <v/>
      </c>
      <c r="T91" s="412" t="str">
        <f t="shared" si="316"/>
        <v/>
      </c>
      <c r="U91" s="412" t="str">
        <f t="shared" si="317"/>
        <v/>
      </c>
      <c r="V91" s="412" t="str">
        <f t="shared" si="318"/>
        <v/>
      </c>
      <c r="W91" s="412" t="str">
        <f t="shared" si="319"/>
        <v/>
      </c>
      <c r="X91" s="412"/>
      <c r="Z91" s="402"/>
      <c r="AA91" s="402"/>
      <c r="AB91" s="402"/>
      <c r="AC91" s="402"/>
      <c r="AD91" s="402"/>
      <c r="AE91" s="402"/>
    </row>
    <row r="92" s="32" customFormat="1" ht="18.149999999999999" customHeight="1">
      <c r="A92" s="413" t="s">
        <v>726</v>
      </c>
      <c r="B92" s="413" t="s">
        <v>639</v>
      </c>
      <c r="C92" s="414" t="s">
        <v>109</v>
      </c>
      <c r="D92" s="416">
        <v>0.57999999999999996</v>
      </c>
      <c r="E92" s="416"/>
      <c r="F92" s="416">
        <v>0.57999999999999996</v>
      </c>
      <c r="G92" s="416"/>
      <c r="H92" s="416"/>
      <c r="I92" s="416"/>
      <c r="J92" s="416"/>
      <c r="K92" s="416"/>
      <c r="L92" s="416">
        <f t="shared" si="310"/>
        <v>0.57999999999999996</v>
      </c>
      <c r="M92" s="416">
        <v>487.19</v>
      </c>
      <c r="N92" s="416">
        <f t="shared" si="311"/>
        <v>282.56999999999999</v>
      </c>
      <c r="O92" s="416" t="str">
        <f t="shared" si="320"/>
        <v/>
      </c>
      <c r="P92" s="416">
        <f t="shared" si="312"/>
        <v>282.56999999999999</v>
      </c>
      <c r="Q92" s="416" t="str">
        <f t="shared" si="313"/>
        <v/>
      </c>
      <c r="R92" s="416" t="str">
        <f t="shared" si="314"/>
        <v/>
      </c>
      <c r="S92" s="416" t="str">
        <f t="shared" si="315"/>
        <v/>
      </c>
      <c r="T92" s="416" t="str">
        <f t="shared" si="316"/>
        <v/>
      </c>
      <c r="U92" s="416" t="str">
        <f t="shared" si="317"/>
        <v/>
      </c>
      <c r="V92" s="416">
        <f t="shared" si="318"/>
        <v>282.56999999999999</v>
      </c>
      <c r="W92" s="416">
        <f t="shared" si="319"/>
        <v>0</v>
      </c>
      <c r="X92" s="416"/>
      <c r="Z92" s="402"/>
      <c r="AA92" s="402"/>
      <c r="AB92" s="402"/>
      <c r="AC92" s="402"/>
      <c r="AD92" s="402"/>
      <c r="AE92" s="402"/>
    </row>
    <row r="93" s="32" customFormat="1" ht="18.149999999999999" customHeight="1">
      <c r="A93" s="413" t="s">
        <v>727</v>
      </c>
      <c r="B93" s="413" t="s">
        <v>641</v>
      </c>
      <c r="C93" s="414" t="s">
        <v>109</v>
      </c>
      <c r="D93" s="416">
        <v>13.050000000000001</v>
      </c>
      <c r="E93" s="416"/>
      <c r="F93" s="416">
        <v>13.050000000000001</v>
      </c>
      <c r="G93" s="416"/>
      <c r="H93" s="416"/>
      <c r="I93" s="416"/>
      <c r="J93" s="416"/>
      <c r="K93" s="416"/>
      <c r="L93" s="416">
        <f t="shared" si="310"/>
        <v>13.050000000000001</v>
      </c>
      <c r="M93" s="416">
        <v>461.10000000000002</v>
      </c>
      <c r="N93" s="416">
        <f t="shared" si="311"/>
        <v>6017.3599999999997</v>
      </c>
      <c r="O93" s="416" t="str">
        <f t="shared" si="320"/>
        <v/>
      </c>
      <c r="P93" s="416">
        <f t="shared" si="312"/>
        <v>6017.3599999999997</v>
      </c>
      <c r="Q93" s="416" t="str">
        <f t="shared" si="313"/>
        <v/>
      </c>
      <c r="R93" s="416" t="str">
        <f t="shared" si="314"/>
        <v/>
      </c>
      <c r="S93" s="416" t="str">
        <f t="shared" si="315"/>
        <v/>
      </c>
      <c r="T93" s="416" t="str">
        <f t="shared" si="316"/>
        <v/>
      </c>
      <c r="U93" s="416" t="str">
        <f t="shared" si="317"/>
        <v/>
      </c>
      <c r="V93" s="416">
        <f t="shared" si="318"/>
        <v>6017.3599999999997</v>
      </c>
      <c r="W93" s="416">
        <f t="shared" si="319"/>
        <v>0</v>
      </c>
      <c r="X93" s="416"/>
      <c r="Z93" s="402"/>
      <c r="AA93" s="402"/>
      <c r="AB93" s="402"/>
      <c r="AC93" s="402"/>
      <c r="AD93" s="402"/>
      <c r="AE93" s="402"/>
    </row>
    <row r="94" s="32" customFormat="1" ht="18.149999999999999" customHeight="1">
      <c r="A94" s="413" t="s">
        <v>728</v>
      </c>
      <c r="B94" s="413" t="s">
        <v>643</v>
      </c>
      <c r="C94" s="414" t="s">
        <v>235</v>
      </c>
      <c r="D94" s="416">
        <v>8.6500000000000004</v>
      </c>
      <c r="E94" s="416"/>
      <c r="F94" s="416">
        <v>8.6500000000000004</v>
      </c>
      <c r="G94" s="416"/>
      <c r="H94" s="416"/>
      <c r="I94" s="416"/>
      <c r="J94" s="416"/>
      <c r="K94" s="416"/>
      <c r="L94" s="416">
        <f t="shared" si="310"/>
        <v>8.6500000000000004</v>
      </c>
      <c r="M94" s="416">
        <v>56.350000000000001</v>
      </c>
      <c r="N94" s="416">
        <f t="shared" si="311"/>
        <v>487.43000000000001</v>
      </c>
      <c r="O94" s="416" t="str">
        <f t="shared" si="320"/>
        <v/>
      </c>
      <c r="P94" s="416">
        <f t="shared" si="312"/>
        <v>487.43000000000001</v>
      </c>
      <c r="Q94" s="416" t="str">
        <f t="shared" si="313"/>
        <v/>
      </c>
      <c r="R94" s="416" t="str">
        <f t="shared" si="314"/>
        <v/>
      </c>
      <c r="S94" s="416" t="str">
        <f t="shared" si="315"/>
        <v/>
      </c>
      <c r="T94" s="416" t="str">
        <f t="shared" si="316"/>
        <v/>
      </c>
      <c r="U94" s="416" t="str">
        <f t="shared" si="317"/>
        <v/>
      </c>
      <c r="V94" s="416">
        <f t="shared" si="318"/>
        <v>487.43000000000001</v>
      </c>
      <c r="W94" s="416">
        <f t="shared" si="319"/>
        <v>0</v>
      </c>
      <c r="X94" s="416"/>
      <c r="Z94" s="402"/>
      <c r="AA94" s="402"/>
      <c r="AB94" s="402"/>
      <c r="AC94" s="402"/>
      <c r="AD94" s="402"/>
      <c r="AE94" s="402"/>
    </row>
    <row r="95" s="417" customFormat="1" ht="18.149999999999999" customHeight="1">
      <c r="A95" s="413" t="s">
        <v>729</v>
      </c>
      <c r="B95" s="413" t="s">
        <v>730</v>
      </c>
      <c r="C95" s="414" t="s">
        <v>235</v>
      </c>
      <c r="D95" s="416">
        <v>64.849999999999994</v>
      </c>
      <c r="E95" s="416"/>
      <c r="F95" s="416">
        <v>64.849999999999994</v>
      </c>
      <c r="G95" s="416"/>
      <c r="H95" s="416"/>
      <c r="I95" s="416"/>
      <c r="J95" s="416"/>
      <c r="K95" s="416"/>
      <c r="L95" s="416">
        <f t="shared" si="310"/>
        <v>64.849999999999994</v>
      </c>
      <c r="M95" s="416">
        <v>71.969999999999999</v>
      </c>
      <c r="N95" s="416">
        <f t="shared" si="311"/>
        <v>4667.25</v>
      </c>
      <c r="O95" s="416" t="str">
        <f t="shared" si="320"/>
        <v/>
      </c>
      <c r="P95" s="416">
        <f t="shared" si="312"/>
        <v>4667.25</v>
      </c>
      <c r="Q95" s="416" t="str">
        <f t="shared" si="313"/>
        <v/>
      </c>
      <c r="R95" s="416" t="str">
        <f t="shared" si="314"/>
        <v/>
      </c>
      <c r="S95" s="416" t="str">
        <f t="shared" si="315"/>
        <v/>
      </c>
      <c r="T95" s="416" t="str">
        <f t="shared" si="316"/>
        <v/>
      </c>
      <c r="U95" s="416" t="str">
        <f t="shared" si="317"/>
        <v/>
      </c>
      <c r="V95" s="416">
        <f t="shared" si="318"/>
        <v>4667.25</v>
      </c>
      <c r="W95" s="416">
        <f t="shared" si="319"/>
        <v>0</v>
      </c>
      <c r="X95" s="416"/>
      <c r="Z95" s="418"/>
      <c r="AA95" s="402"/>
      <c r="AB95" s="418"/>
      <c r="AC95" s="418"/>
      <c r="AD95" s="418"/>
      <c r="AE95" s="418"/>
    </row>
    <row r="96" s="32" customFormat="1" ht="18.149999999999999" customHeight="1">
      <c r="A96" s="410" t="s">
        <v>731</v>
      </c>
      <c r="B96" s="410" t="s">
        <v>650</v>
      </c>
      <c r="C96" s="411"/>
      <c r="D96" s="412"/>
      <c r="E96" s="412" t="s">
        <v>570</v>
      </c>
      <c r="F96" s="412"/>
      <c r="G96" s="412"/>
      <c r="H96" s="412"/>
      <c r="I96" s="412"/>
      <c r="J96" s="412"/>
      <c r="K96" s="412"/>
      <c r="L96" s="412"/>
      <c r="M96" s="412"/>
      <c r="N96" s="412"/>
      <c r="O96" s="412"/>
      <c r="P96" s="412" t="str">
        <f t="shared" si="312"/>
        <v/>
      </c>
      <c r="Q96" s="412" t="str">
        <f t="shared" si="313"/>
        <v/>
      </c>
      <c r="R96" s="412" t="str">
        <f t="shared" si="314"/>
        <v/>
      </c>
      <c r="S96" s="412" t="str">
        <f t="shared" si="315"/>
        <v/>
      </c>
      <c r="T96" s="412" t="str">
        <f t="shared" si="316"/>
        <v/>
      </c>
      <c r="U96" s="412" t="str">
        <f t="shared" si="317"/>
        <v/>
      </c>
      <c r="V96" s="412" t="str">
        <f t="shared" si="318"/>
        <v/>
      </c>
      <c r="W96" s="412" t="str">
        <f t="shared" si="319"/>
        <v/>
      </c>
      <c r="X96" s="412"/>
      <c r="Z96" s="402"/>
      <c r="AA96" s="402"/>
      <c r="AB96" s="402"/>
      <c r="AC96" s="402"/>
      <c r="AD96" s="402"/>
      <c r="AE96" s="402"/>
    </row>
    <row r="97" s="32" customFormat="1" ht="18.149999999999999" customHeight="1">
      <c r="A97" s="413" t="s">
        <v>732</v>
      </c>
      <c r="B97" s="413" t="s">
        <v>652</v>
      </c>
      <c r="C97" s="414" t="s">
        <v>235</v>
      </c>
      <c r="D97" s="416">
        <v>30.300000000000001</v>
      </c>
      <c r="E97" s="416">
        <v>30.300000000000001</v>
      </c>
      <c r="F97" s="416"/>
      <c r="G97" s="416"/>
      <c r="H97" s="416"/>
      <c r="I97" s="416"/>
      <c r="J97" s="416"/>
      <c r="K97" s="416"/>
      <c r="L97" s="416">
        <f t="shared" si="310"/>
        <v>30.300000000000001</v>
      </c>
      <c r="M97" s="416">
        <v>135.94</v>
      </c>
      <c r="N97" s="416">
        <f t="shared" si="311"/>
        <v>4118.9799999999996</v>
      </c>
      <c r="O97" s="416">
        <f t="shared" si="320"/>
        <v>4118.9799999999996</v>
      </c>
      <c r="P97" s="416" t="str">
        <f t="shared" si="312"/>
        <v/>
      </c>
      <c r="Q97" s="416" t="str">
        <f t="shared" si="313"/>
        <v/>
      </c>
      <c r="R97" s="416" t="str">
        <f t="shared" si="314"/>
        <v/>
      </c>
      <c r="S97" s="416" t="str">
        <f t="shared" si="315"/>
        <v/>
      </c>
      <c r="T97" s="416" t="str">
        <f t="shared" si="316"/>
        <v/>
      </c>
      <c r="U97" s="416" t="str">
        <f t="shared" si="317"/>
        <v/>
      </c>
      <c r="V97" s="416">
        <f t="shared" si="318"/>
        <v>4118.9799999999996</v>
      </c>
      <c r="W97" s="416">
        <f t="shared" si="319"/>
        <v>0</v>
      </c>
      <c r="X97" s="416"/>
      <c r="Z97" s="402"/>
      <c r="AA97" s="402"/>
      <c r="AB97" s="402"/>
      <c r="AC97" s="402"/>
      <c r="AD97" s="402"/>
      <c r="AE97" s="402"/>
    </row>
    <row r="98" s="32" customFormat="1" ht="18.149999999999999" customHeight="1">
      <c r="A98" s="413" t="s">
        <v>733</v>
      </c>
      <c r="B98" s="413" t="s">
        <v>654</v>
      </c>
      <c r="C98" s="414" t="s">
        <v>235</v>
      </c>
      <c r="D98" s="416">
        <v>41.359999999999999</v>
      </c>
      <c r="E98" s="416">
        <v>15.300000000000001</v>
      </c>
      <c r="F98" s="416"/>
      <c r="G98" s="416"/>
      <c r="H98" s="416"/>
      <c r="I98" s="416"/>
      <c r="J98" s="416"/>
      <c r="K98" s="416"/>
      <c r="L98" s="416">
        <f t="shared" si="310"/>
        <v>15.300000000000001</v>
      </c>
      <c r="M98" s="416">
        <v>46.170000000000002</v>
      </c>
      <c r="N98" s="416">
        <f t="shared" si="311"/>
        <v>1909.5899999999999</v>
      </c>
      <c r="O98" s="416">
        <f t="shared" si="320"/>
        <v>706.39999999999998</v>
      </c>
      <c r="P98" s="416" t="str">
        <f t="shared" si="312"/>
        <v/>
      </c>
      <c r="Q98" s="416" t="str">
        <f t="shared" si="313"/>
        <v/>
      </c>
      <c r="R98" s="416" t="str">
        <f t="shared" si="314"/>
        <v/>
      </c>
      <c r="S98" s="416" t="str">
        <f t="shared" si="315"/>
        <v/>
      </c>
      <c r="T98" s="416" t="str">
        <f t="shared" si="316"/>
        <v/>
      </c>
      <c r="U98" s="416" t="str">
        <f t="shared" si="317"/>
        <v/>
      </c>
      <c r="V98" s="416">
        <f t="shared" si="318"/>
        <v>706.39999999999998</v>
      </c>
      <c r="W98" s="416">
        <f t="shared" si="319"/>
        <v>1203.1900000000001</v>
      </c>
      <c r="X98" s="416"/>
      <c r="Z98" s="402"/>
      <c r="AA98" s="402"/>
      <c r="AB98" s="402"/>
      <c r="AC98" s="402"/>
      <c r="AD98" s="402"/>
      <c r="AE98" s="402"/>
    </row>
    <row r="99" s="32" customFormat="1" ht="18.149999999999999" customHeight="1">
      <c r="A99" s="413" t="s">
        <v>734</v>
      </c>
      <c r="B99" s="413" t="s">
        <v>658</v>
      </c>
      <c r="C99" s="414" t="s">
        <v>235</v>
      </c>
      <c r="D99" s="416">
        <v>14.4</v>
      </c>
      <c r="E99" s="416">
        <v>14.4</v>
      </c>
      <c r="F99" s="416"/>
      <c r="G99" s="416"/>
      <c r="H99" s="416"/>
      <c r="I99" s="416"/>
      <c r="J99" s="416"/>
      <c r="K99" s="416"/>
      <c r="L99" s="416">
        <f t="shared" si="310"/>
        <v>14.4</v>
      </c>
      <c r="M99" s="416">
        <v>6.4500000000000002</v>
      </c>
      <c r="N99" s="416">
        <f t="shared" si="311"/>
        <v>92.879999999999995</v>
      </c>
      <c r="O99" s="416">
        <f t="shared" si="320"/>
        <v>92.879999999999995</v>
      </c>
      <c r="P99" s="416" t="str">
        <f t="shared" si="312"/>
        <v/>
      </c>
      <c r="Q99" s="416" t="str">
        <f t="shared" si="313"/>
        <v/>
      </c>
      <c r="R99" s="416" t="str">
        <f t="shared" si="314"/>
        <v/>
      </c>
      <c r="S99" s="416" t="str">
        <f t="shared" si="315"/>
        <v/>
      </c>
      <c r="T99" s="416" t="str">
        <f t="shared" si="316"/>
        <v/>
      </c>
      <c r="U99" s="416" t="str">
        <f t="shared" si="317"/>
        <v/>
      </c>
      <c r="V99" s="416">
        <f t="shared" si="318"/>
        <v>92.879999999999995</v>
      </c>
      <c r="W99" s="416">
        <f t="shared" si="319"/>
        <v>0</v>
      </c>
      <c r="X99" s="416"/>
      <c r="Z99" s="402"/>
      <c r="AA99" s="402"/>
      <c r="AB99" s="402"/>
      <c r="AC99" s="402"/>
      <c r="AD99" s="402"/>
      <c r="AE99" s="402"/>
    </row>
    <row r="100" s="32" customFormat="1" ht="18.149999999999999" customHeight="1">
      <c r="A100" s="413" t="s">
        <v>735</v>
      </c>
      <c r="B100" s="413" t="s">
        <v>660</v>
      </c>
      <c r="C100" s="414" t="s">
        <v>235</v>
      </c>
      <c r="D100" s="416">
        <v>1.21</v>
      </c>
      <c r="E100" s="416">
        <v>1.21</v>
      </c>
      <c r="F100" s="416"/>
      <c r="G100" s="416"/>
      <c r="H100" s="416"/>
      <c r="I100" s="416"/>
      <c r="J100" s="416"/>
      <c r="K100" s="416"/>
      <c r="L100" s="416">
        <f t="shared" si="310"/>
        <v>1.21</v>
      </c>
      <c r="M100" s="416">
        <v>30.030000000000001</v>
      </c>
      <c r="N100" s="416">
        <f t="shared" si="311"/>
        <v>36.340000000000003</v>
      </c>
      <c r="O100" s="416">
        <f t="shared" si="320"/>
        <v>36.340000000000003</v>
      </c>
      <c r="P100" s="416" t="str">
        <f t="shared" si="312"/>
        <v/>
      </c>
      <c r="Q100" s="416" t="str">
        <f t="shared" si="313"/>
        <v/>
      </c>
      <c r="R100" s="416" t="str">
        <f t="shared" si="314"/>
        <v/>
      </c>
      <c r="S100" s="416" t="str">
        <f t="shared" si="315"/>
        <v/>
      </c>
      <c r="T100" s="416" t="str">
        <f t="shared" si="316"/>
        <v/>
      </c>
      <c r="U100" s="416" t="str">
        <f t="shared" si="317"/>
        <v/>
      </c>
      <c r="V100" s="416">
        <f t="shared" si="318"/>
        <v>36.340000000000003</v>
      </c>
      <c r="W100" s="416">
        <f t="shared" si="319"/>
        <v>0</v>
      </c>
      <c r="X100" s="416"/>
      <c r="Z100" s="402"/>
      <c r="AA100" s="402"/>
      <c r="AB100" s="402"/>
      <c r="AC100" s="402"/>
      <c r="AD100" s="402"/>
      <c r="AE100" s="402"/>
    </row>
    <row r="101" s="32" customFormat="1" ht="18.149999999999999" customHeight="1">
      <c r="A101" s="413" t="s">
        <v>736</v>
      </c>
      <c r="B101" s="413" t="s">
        <v>662</v>
      </c>
      <c r="C101" s="414" t="s">
        <v>235</v>
      </c>
      <c r="D101" s="416">
        <v>41.359999999999999</v>
      </c>
      <c r="E101" s="416">
        <v>15.300000000000001</v>
      </c>
      <c r="F101" s="416"/>
      <c r="G101" s="416"/>
      <c r="H101" s="416"/>
      <c r="I101" s="416"/>
      <c r="J101" s="416"/>
      <c r="K101" s="416"/>
      <c r="L101" s="416">
        <f t="shared" si="310"/>
        <v>15.300000000000001</v>
      </c>
      <c r="M101" s="416">
        <v>36.560000000000002</v>
      </c>
      <c r="N101" s="416">
        <f t="shared" si="311"/>
        <v>1512.1199999999999</v>
      </c>
      <c r="O101" s="416">
        <f t="shared" si="320"/>
        <v>559.37</v>
      </c>
      <c r="P101" s="416" t="str">
        <f t="shared" si="312"/>
        <v/>
      </c>
      <c r="Q101" s="416" t="str">
        <f t="shared" si="313"/>
        <v/>
      </c>
      <c r="R101" s="416" t="str">
        <f t="shared" si="314"/>
        <v/>
      </c>
      <c r="S101" s="416" t="str">
        <f t="shared" si="315"/>
        <v/>
      </c>
      <c r="T101" s="416" t="str">
        <f t="shared" si="316"/>
        <v/>
      </c>
      <c r="U101" s="416" t="str">
        <f t="shared" si="317"/>
        <v/>
      </c>
      <c r="V101" s="416">
        <f t="shared" si="318"/>
        <v>559.37</v>
      </c>
      <c r="W101" s="416">
        <f t="shared" si="319"/>
        <v>952.74999999999989</v>
      </c>
      <c r="X101" s="416"/>
      <c r="Z101" s="402"/>
      <c r="AA101" s="402"/>
      <c r="AB101" s="402"/>
      <c r="AC101" s="402"/>
      <c r="AD101" s="402"/>
      <c r="AE101" s="402"/>
    </row>
    <row r="102" s="32" customFormat="1" ht="18.149999999999999" customHeight="1">
      <c r="A102" s="413" t="s">
        <v>737</v>
      </c>
      <c r="B102" s="413" t="s">
        <v>664</v>
      </c>
      <c r="C102" s="414" t="s">
        <v>235</v>
      </c>
      <c r="D102" s="416">
        <v>125.01000000000001</v>
      </c>
      <c r="E102" s="416"/>
      <c r="F102" s="416"/>
      <c r="G102" s="416"/>
      <c r="H102" s="416"/>
      <c r="I102" s="416"/>
      <c r="J102" s="416"/>
      <c r="K102" s="416"/>
      <c r="L102" s="416">
        <f t="shared" si="310"/>
        <v>0</v>
      </c>
      <c r="M102" s="416">
        <v>15.18</v>
      </c>
      <c r="N102" s="416">
        <f t="shared" si="311"/>
        <v>1897.6500000000001</v>
      </c>
      <c r="O102" s="416" t="str">
        <f t="shared" si="320"/>
        <v/>
      </c>
      <c r="P102" s="416" t="str">
        <f t="shared" si="312"/>
        <v/>
      </c>
      <c r="Q102" s="416" t="str">
        <f t="shared" si="313"/>
        <v/>
      </c>
      <c r="R102" s="416" t="str">
        <f t="shared" si="314"/>
        <v/>
      </c>
      <c r="S102" s="416" t="str">
        <f t="shared" si="315"/>
        <v/>
      </c>
      <c r="T102" s="416" t="str">
        <f t="shared" si="316"/>
        <v/>
      </c>
      <c r="U102" s="416" t="str">
        <f t="shared" si="317"/>
        <v/>
      </c>
      <c r="V102" s="416">
        <f t="shared" si="318"/>
        <v>0</v>
      </c>
      <c r="W102" s="416">
        <f t="shared" si="319"/>
        <v>1897.6500000000001</v>
      </c>
      <c r="X102" s="416"/>
      <c r="Z102" s="402"/>
      <c r="AA102" s="402"/>
      <c r="AB102" s="402"/>
      <c r="AC102" s="402"/>
      <c r="AD102" s="402"/>
      <c r="AE102" s="402"/>
    </row>
    <row r="103" s="32" customFormat="1" ht="18.149999999999999" customHeight="1">
      <c r="A103" s="413" t="s">
        <v>738</v>
      </c>
      <c r="B103" s="413" t="s">
        <v>666</v>
      </c>
      <c r="C103" s="414" t="s">
        <v>235</v>
      </c>
      <c r="D103" s="416">
        <v>125.01000000000001</v>
      </c>
      <c r="E103" s="416"/>
      <c r="F103" s="416"/>
      <c r="G103" s="416"/>
      <c r="H103" s="416"/>
      <c r="I103" s="416"/>
      <c r="J103" s="416"/>
      <c r="K103" s="416"/>
      <c r="L103" s="416">
        <f t="shared" si="310"/>
        <v>0</v>
      </c>
      <c r="M103" s="416">
        <v>15.18</v>
      </c>
      <c r="N103" s="416">
        <f t="shared" si="311"/>
        <v>1897.6500000000001</v>
      </c>
      <c r="O103" s="416" t="str">
        <f t="shared" si="320"/>
        <v/>
      </c>
      <c r="P103" s="416" t="str">
        <f t="shared" si="312"/>
        <v/>
      </c>
      <c r="Q103" s="416" t="str">
        <f t="shared" si="313"/>
        <v/>
      </c>
      <c r="R103" s="416" t="str">
        <f t="shared" si="314"/>
        <v/>
      </c>
      <c r="S103" s="416" t="str">
        <f t="shared" si="315"/>
        <v/>
      </c>
      <c r="T103" s="416" t="str">
        <f t="shared" si="316"/>
        <v/>
      </c>
      <c r="U103" s="416" t="str">
        <f t="shared" si="317"/>
        <v/>
      </c>
      <c r="V103" s="416">
        <f t="shared" si="318"/>
        <v>0</v>
      </c>
      <c r="W103" s="416">
        <f t="shared" si="319"/>
        <v>1897.6500000000001</v>
      </c>
      <c r="X103" s="416"/>
      <c r="Z103" s="402"/>
      <c r="AA103" s="402"/>
      <c r="AB103" s="402"/>
      <c r="AC103" s="402"/>
      <c r="AD103" s="402"/>
      <c r="AE103" s="402"/>
    </row>
    <row r="104" s="32" customFormat="1" ht="18.149999999999999" customHeight="1">
      <c r="A104" s="413" t="s">
        <v>739</v>
      </c>
      <c r="B104" s="413" t="s">
        <v>740</v>
      </c>
      <c r="C104" s="414" t="s">
        <v>235</v>
      </c>
      <c r="D104" s="416">
        <v>4.2000000000000002</v>
      </c>
      <c r="E104" s="416"/>
      <c r="F104" s="416"/>
      <c r="G104" s="416"/>
      <c r="H104" s="416"/>
      <c r="I104" s="416"/>
      <c r="J104" s="416"/>
      <c r="K104" s="416"/>
      <c r="L104" s="416">
        <f t="shared" si="310"/>
        <v>0</v>
      </c>
      <c r="M104" s="416">
        <v>29.210000000000001</v>
      </c>
      <c r="N104" s="416">
        <f t="shared" si="311"/>
        <v>122.68000000000001</v>
      </c>
      <c r="O104" s="416" t="str">
        <f t="shared" si="320"/>
        <v/>
      </c>
      <c r="P104" s="416" t="str">
        <f t="shared" si="312"/>
        <v/>
      </c>
      <c r="Q104" s="416" t="str">
        <f t="shared" si="313"/>
        <v/>
      </c>
      <c r="R104" s="416" t="str">
        <f t="shared" si="314"/>
        <v/>
      </c>
      <c r="S104" s="416" t="str">
        <f t="shared" si="315"/>
        <v/>
      </c>
      <c r="T104" s="416" t="str">
        <f t="shared" si="316"/>
        <v/>
      </c>
      <c r="U104" s="416" t="str">
        <f t="shared" si="317"/>
        <v/>
      </c>
      <c r="V104" s="416">
        <f t="shared" si="318"/>
        <v>0</v>
      </c>
      <c r="W104" s="416">
        <f t="shared" si="319"/>
        <v>122.68000000000001</v>
      </c>
      <c r="X104" s="416"/>
      <c r="Z104" s="402"/>
      <c r="AA104" s="402"/>
      <c r="AB104" s="402"/>
      <c r="AC104" s="402"/>
      <c r="AD104" s="402"/>
      <c r="AE104" s="402"/>
    </row>
    <row r="105" s="32" customFormat="1" ht="18.149999999999999" customHeight="1">
      <c r="A105" s="413" t="s">
        <v>741</v>
      </c>
      <c r="B105" s="413" t="s">
        <v>742</v>
      </c>
      <c r="C105" s="414" t="s">
        <v>235</v>
      </c>
      <c r="D105" s="416">
        <v>17.100000000000001</v>
      </c>
      <c r="E105" s="416"/>
      <c r="F105" s="416"/>
      <c r="G105" s="416"/>
      <c r="H105" s="416"/>
      <c r="I105" s="416"/>
      <c r="J105" s="416"/>
      <c r="K105" s="416"/>
      <c r="L105" s="416">
        <f t="shared" si="310"/>
        <v>0</v>
      </c>
      <c r="M105" s="416">
        <v>22.789999999999999</v>
      </c>
      <c r="N105" s="416">
        <f t="shared" si="311"/>
        <v>389.70999999999998</v>
      </c>
      <c r="O105" s="416" t="str">
        <f t="shared" si="320"/>
        <v/>
      </c>
      <c r="P105" s="416" t="str">
        <f t="shared" si="312"/>
        <v/>
      </c>
      <c r="Q105" s="416" t="str">
        <f t="shared" si="313"/>
        <v/>
      </c>
      <c r="R105" s="416" t="str">
        <f t="shared" si="314"/>
        <v/>
      </c>
      <c r="S105" s="416" t="str">
        <f t="shared" si="315"/>
        <v/>
      </c>
      <c r="T105" s="416" t="str">
        <f t="shared" si="316"/>
        <v/>
      </c>
      <c r="U105" s="416" t="str">
        <f t="shared" si="317"/>
        <v/>
      </c>
      <c r="V105" s="416">
        <f t="shared" si="318"/>
        <v>0</v>
      </c>
      <c r="W105" s="416">
        <f t="shared" si="319"/>
        <v>389.70999999999998</v>
      </c>
      <c r="X105" s="416"/>
      <c r="Z105" s="402"/>
      <c r="AA105" s="402"/>
      <c r="AB105" s="402"/>
      <c r="AC105" s="402"/>
      <c r="AD105" s="402"/>
      <c r="AE105" s="402"/>
    </row>
    <row r="106" s="417" customFormat="1" ht="18.149999999999999" customHeight="1">
      <c r="A106" s="413" t="s">
        <v>743</v>
      </c>
      <c r="B106" s="413" t="s">
        <v>744</v>
      </c>
      <c r="C106" s="414" t="s">
        <v>235</v>
      </c>
      <c r="D106" s="416">
        <v>75.75</v>
      </c>
      <c r="E106" s="416"/>
      <c r="F106" s="416"/>
      <c r="G106" s="416"/>
      <c r="H106" s="416"/>
      <c r="I106" s="416"/>
      <c r="J106" s="416"/>
      <c r="K106" s="416"/>
      <c r="L106" s="416">
        <f t="shared" si="310"/>
        <v>0</v>
      </c>
      <c r="M106" s="416">
        <v>16.73</v>
      </c>
      <c r="N106" s="416">
        <f t="shared" si="311"/>
        <v>1267.3</v>
      </c>
      <c r="O106" s="416" t="str">
        <f t="shared" si="320"/>
        <v/>
      </c>
      <c r="P106" s="416" t="str">
        <f t="shared" si="312"/>
        <v/>
      </c>
      <c r="Q106" s="416" t="str">
        <f t="shared" si="313"/>
        <v/>
      </c>
      <c r="R106" s="416" t="str">
        <f t="shared" si="314"/>
        <v/>
      </c>
      <c r="S106" s="416" t="str">
        <f t="shared" si="315"/>
        <v/>
      </c>
      <c r="T106" s="416" t="str">
        <f t="shared" si="316"/>
        <v/>
      </c>
      <c r="U106" s="416" t="str">
        <f t="shared" si="317"/>
        <v/>
      </c>
      <c r="V106" s="416">
        <f t="shared" si="318"/>
        <v>0</v>
      </c>
      <c r="W106" s="416">
        <f t="shared" si="319"/>
        <v>1267.3</v>
      </c>
      <c r="X106" s="416"/>
      <c r="Z106" s="418"/>
      <c r="AA106" s="402"/>
      <c r="AB106" s="418"/>
      <c r="AC106" s="418"/>
      <c r="AD106" s="418"/>
      <c r="AE106" s="418"/>
    </row>
    <row r="107" s="32" customFormat="1" ht="18.149999999999999" customHeight="1">
      <c r="A107" s="410" t="s">
        <v>745</v>
      </c>
      <c r="B107" s="410" t="s">
        <v>674</v>
      </c>
      <c r="C107" s="411"/>
      <c r="D107" s="412"/>
      <c r="E107" s="412" t="s">
        <v>570</v>
      </c>
      <c r="F107" s="412"/>
      <c r="G107" s="412"/>
      <c r="H107" s="412"/>
      <c r="I107" s="412"/>
      <c r="J107" s="412"/>
      <c r="K107" s="412"/>
      <c r="L107" s="412" t="str">
        <f t="shared" si="310"/>
        <v/>
      </c>
      <c r="M107" s="412"/>
      <c r="N107" s="412" t="str">
        <f t="shared" si="311"/>
        <v/>
      </c>
      <c r="O107" s="412"/>
      <c r="P107" s="412" t="str">
        <f t="shared" si="312"/>
        <v/>
      </c>
      <c r="Q107" s="412" t="str">
        <f t="shared" si="313"/>
        <v/>
      </c>
      <c r="R107" s="412" t="str">
        <f t="shared" si="314"/>
        <v/>
      </c>
      <c r="S107" s="412" t="str">
        <f t="shared" si="315"/>
        <v/>
      </c>
      <c r="T107" s="412" t="str">
        <f t="shared" si="316"/>
        <v/>
      </c>
      <c r="U107" s="412" t="str">
        <f t="shared" si="317"/>
        <v/>
      </c>
      <c r="V107" s="412" t="str">
        <f t="shared" si="318"/>
        <v/>
      </c>
      <c r="W107" s="412" t="str">
        <f t="shared" si="319"/>
        <v/>
      </c>
      <c r="X107" s="412"/>
      <c r="Z107" s="402"/>
      <c r="AA107" s="402"/>
      <c r="AB107" s="402"/>
      <c r="AC107" s="402"/>
      <c r="AD107" s="402"/>
      <c r="AE107" s="402"/>
    </row>
    <row r="108" s="32" customFormat="1" ht="18.149999999999999" customHeight="1">
      <c r="A108" s="413" t="s">
        <v>746</v>
      </c>
      <c r="B108" s="413" t="s">
        <v>676</v>
      </c>
      <c r="C108" s="414" t="s">
        <v>155</v>
      </c>
      <c r="D108" s="416">
        <v>1</v>
      </c>
      <c r="E108" s="416"/>
      <c r="F108" s="416"/>
      <c r="G108" s="416"/>
      <c r="H108" s="416"/>
      <c r="I108" s="416"/>
      <c r="J108" s="416"/>
      <c r="K108" s="416"/>
      <c r="L108" s="416">
        <f t="shared" si="310"/>
        <v>0</v>
      </c>
      <c r="M108" s="416">
        <v>1820.3399999999999</v>
      </c>
      <c r="N108" s="416">
        <f t="shared" si="311"/>
        <v>1820.3399999999999</v>
      </c>
      <c r="O108" s="416" t="str">
        <f t="shared" ref="O108:O171" si="321">IF(E108="","",ROUND(E108*M108,2))</f>
        <v/>
      </c>
      <c r="P108" s="416" t="str">
        <f t="shared" si="312"/>
        <v/>
      </c>
      <c r="Q108" s="416" t="str">
        <f t="shared" si="313"/>
        <v/>
      </c>
      <c r="R108" s="416" t="str">
        <f t="shared" si="314"/>
        <v/>
      </c>
      <c r="S108" s="416" t="str">
        <f t="shared" si="315"/>
        <v/>
      </c>
      <c r="T108" s="416" t="str">
        <f t="shared" si="316"/>
        <v/>
      </c>
      <c r="U108" s="416" t="str">
        <f t="shared" si="317"/>
        <v/>
      </c>
      <c r="V108" s="416">
        <f t="shared" si="318"/>
        <v>0</v>
      </c>
      <c r="W108" s="416">
        <f t="shared" si="319"/>
        <v>1820.3399999999999</v>
      </c>
      <c r="X108" s="416"/>
      <c r="Z108" s="402"/>
      <c r="AA108" s="402"/>
      <c r="AB108" s="402"/>
      <c r="AC108" s="402"/>
      <c r="AD108" s="402"/>
      <c r="AE108" s="402"/>
    </row>
    <row r="109" s="32" customFormat="1" ht="18.149999999999999" customHeight="1">
      <c r="A109" s="413" t="s">
        <v>747</v>
      </c>
      <c r="B109" s="413" t="s">
        <v>678</v>
      </c>
      <c r="C109" s="414" t="s">
        <v>235</v>
      </c>
      <c r="D109" s="416">
        <v>2.1000000000000001</v>
      </c>
      <c r="E109" s="416"/>
      <c r="F109" s="416"/>
      <c r="G109" s="416"/>
      <c r="H109" s="416"/>
      <c r="I109" s="416"/>
      <c r="J109" s="416"/>
      <c r="K109" s="416"/>
      <c r="L109" s="416">
        <f t="shared" si="310"/>
        <v>0</v>
      </c>
      <c r="M109" s="416">
        <v>167.88</v>
      </c>
      <c r="N109" s="416">
        <f t="shared" si="311"/>
        <v>352.55000000000001</v>
      </c>
      <c r="O109" s="416" t="str">
        <f t="shared" si="321"/>
        <v/>
      </c>
      <c r="P109" s="416" t="str">
        <f t="shared" si="312"/>
        <v/>
      </c>
      <c r="Q109" s="416" t="str">
        <f t="shared" si="313"/>
        <v/>
      </c>
      <c r="R109" s="416" t="str">
        <f t="shared" si="314"/>
        <v/>
      </c>
      <c r="S109" s="416" t="str">
        <f t="shared" si="315"/>
        <v/>
      </c>
      <c r="T109" s="416" t="str">
        <f t="shared" si="316"/>
        <v/>
      </c>
      <c r="U109" s="416" t="str">
        <f t="shared" si="317"/>
        <v/>
      </c>
      <c r="V109" s="416">
        <f t="shared" si="318"/>
        <v>0</v>
      </c>
      <c r="W109" s="416">
        <f t="shared" si="319"/>
        <v>352.55000000000001</v>
      </c>
      <c r="X109" s="416"/>
      <c r="Z109" s="402"/>
      <c r="AA109" s="402"/>
      <c r="AB109" s="402"/>
      <c r="AC109" s="402"/>
      <c r="AD109" s="402"/>
      <c r="AE109" s="402"/>
    </row>
    <row r="110" s="32" customFormat="1" ht="18.149999999999999" customHeight="1">
      <c r="A110" s="413" t="s">
        <v>748</v>
      </c>
      <c r="B110" s="413" t="s">
        <v>749</v>
      </c>
      <c r="C110" s="414" t="s">
        <v>235</v>
      </c>
      <c r="D110" s="416">
        <v>8</v>
      </c>
      <c r="E110" s="416"/>
      <c r="F110" s="416"/>
      <c r="G110" s="416"/>
      <c r="H110" s="416"/>
      <c r="I110" s="416"/>
      <c r="J110" s="416"/>
      <c r="K110" s="416"/>
      <c r="L110" s="416">
        <f t="shared" si="310"/>
        <v>0</v>
      </c>
      <c r="M110" s="416">
        <v>768.66999999999996</v>
      </c>
      <c r="N110" s="416">
        <f t="shared" si="311"/>
        <v>6149.3599999999997</v>
      </c>
      <c r="O110" s="416" t="str">
        <f t="shared" si="321"/>
        <v/>
      </c>
      <c r="P110" s="416" t="str">
        <f t="shared" si="312"/>
        <v/>
      </c>
      <c r="Q110" s="416" t="str">
        <f t="shared" si="313"/>
        <v/>
      </c>
      <c r="R110" s="416" t="str">
        <f t="shared" si="314"/>
        <v/>
      </c>
      <c r="S110" s="416" t="str">
        <f t="shared" si="315"/>
        <v/>
      </c>
      <c r="T110" s="416" t="str">
        <f t="shared" si="316"/>
        <v/>
      </c>
      <c r="U110" s="416" t="str">
        <f t="shared" si="317"/>
        <v/>
      </c>
      <c r="V110" s="416">
        <f t="shared" si="318"/>
        <v>0</v>
      </c>
      <c r="W110" s="416">
        <f t="shared" si="319"/>
        <v>6149.3599999999997</v>
      </c>
      <c r="X110" s="416"/>
      <c r="Z110" s="402"/>
      <c r="AA110" s="402"/>
      <c r="AB110" s="402"/>
      <c r="AC110" s="402"/>
      <c r="AD110" s="402"/>
      <c r="AE110" s="402"/>
    </row>
    <row r="111" s="32" customFormat="1" ht="18.149999999999999" customHeight="1">
      <c r="A111" s="413" t="s">
        <v>750</v>
      </c>
      <c r="B111" s="413" t="s">
        <v>751</v>
      </c>
      <c r="C111" s="414" t="s">
        <v>235</v>
      </c>
      <c r="D111" s="416">
        <v>7</v>
      </c>
      <c r="E111" s="416"/>
      <c r="F111" s="416"/>
      <c r="G111" s="416"/>
      <c r="H111" s="416"/>
      <c r="I111" s="416"/>
      <c r="J111" s="416"/>
      <c r="K111" s="416"/>
      <c r="L111" s="416">
        <f t="shared" si="310"/>
        <v>0</v>
      </c>
      <c r="M111" s="416">
        <v>244.28999999999999</v>
      </c>
      <c r="N111" s="416">
        <f t="shared" si="311"/>
        <v>1710.03</v>
      </c>
      <c r="O111" s="416" t="str">
        <f t="shared" si="321"/>
        <v/>
      </c>
      <c r="P111" s="416" t="str">
        <f t="shared" si="312"/>
        <v/>
      </c>
      <c r="Q111" s="416" t="str">
        <f t="shared" si="313"/>
        <v/>
      </c>
      <c r="R111" s="416" t="str">
        <f t="shared" si="314"/>
        <v/>
      </c>
      <c r="S111" s="416" t="str">
        <f t="shared" si="315"/>
        <v/>
      </c>
      <c r="T111" s="416" t="str">
        <f t="shared" si="316"/>
        <v/>
      </c>
      <c r="U111" s="416" t="str">
        <f t="shared" si="317"/>
        <v/>
      </c>
      <c r="V111" s="416">
        <f t="shared" si="318"/>
        <v>0</v>
      </c>
      <c r="W111" s="416">
        <f t="shared" si="319"/>
        <v>1710.03</v>
      </c>
      <c r="X111" s="416"/>
      <c r="Z111" s="402"/>
      <c r="AA111" s="402"/>
      <c r="AB111" s="402"/>
      <c r="AC111" s="402"/>
      <c r="AD111" s="402"/>
      <c r="AE111" s="402"/>
    </row>
    <row r="112" s="32" customFormat="1" ht="18.149999999999999" customHeight="1">
      <c r="A112" s="413" t="s">
        <v>752</v>
      </c>
      <c r="B112" s="413" t="s">
        <v>753</v>
      </c>
      <c r="C112" s="414" t="s">
        <v>235</v>
      </c>
      <c r="D112" s="416">
        <v>17.25</v>
      </c>
      <c r="E112" s="416"/>
      <c r="F112" s="416"/>
      <c r="G112" s="416"/>
      <c r="H112" s="416"/>
      <c r="I112" s="416"/>
      <c r="J112" s="416"/>
      <c r="K112" s="416"/>
      <c r="L112" s="416">
        <f t="shared" si="310"/>
        <v>0</v>
      </c>
      <c r="M112" s="416">
        <v>1287.1800000000001</v>
      </c>
      <c r="N112" s="416">
        <f t="shared" si="311"/>
        <v>22203.860000000001</v>
      </c>
      <c r="O112" s="416" t="str">
        <f t="shared" si="321"/>
        <v/>
      </c>
      <c r="P112" s="416" t="str">
        <f t="shared" si="312"/>
        <v/>
      </c>
      <c r="Q112" s="416" t="str">
        <f t="shared" si="313"/>
        <v/>
      </c>
      <c r="R112" s="416" t="str">
        <f t="shared" si="314"/>
        <v/>
      </c>
      <c r="S112" s="416" t="str">
        <f t="shared" si="315"/>
        <v/>
      </c>
      <c r="T112" s="416" t="str">
        <f t="shared" si="316"/>
        <v/>
      </c>
      <c r="U112" s="416" t="str">
        <f t="shared" si="317"/>
        <v/>
      </c>
      <c r="V112" s="416">
        <f t="shared" si="318"/>
        <v>0</v>
      </c>
      <c r="W112" s="416">
        <f t="shared" si="319"/>
        <v>22203.860000000001</v>
      </c>
      <c r="X112" s="416"/>
      <c r="Z112" s="402"/>
      <c r="AA112" s="402"/>
      <c r="AB112" s="402"/>
      <c r="AC112" s="402"/>
      <c r="AD112" s="402"/>
      <c r="AE112" s="402"/>
    </row>
    <row r="113" s="417" customFormat="1" ht="18.149999999999999" customHeight="1">
      <c r="A113" s="410" t="s">
        <v>754</v>
      </c>
      <c r="B113" s="410" t="s">
        <v>755</v>
      </c>
      <c r="C113" s="411"/>
      <c r="D113" s="412"/>
      <c r="E113" s="412" t="s">
        <v>570</v>
      </c>
      <c r="F113" s="412"/>
      <c r="G113" s="412"/>
      <c r="H113" s="412"/>
      <c r="I113" s="412"/>
      <c r="J113" s="412"/>
      <c r="K113" s="412"/>
      <c r="L113" s="412" t="str">
        <f t="shared" si="310"/>
        <v/>
      </c>
      <c r="M113" s="412"/>
      <c r="N113" s="412" t="str">
        <f t="shared" si="311"/>
        <v/>
      </c>
      <c r="O113" s="412"/>
      <c r="P113" s="412" t="str">
        <f t="shared" si="312"/>
        <v/>
      </c>
      <c r="Q113" s="412" t="str">
        <f t="shared" si="313"/>
        <v/>
      </c>
      <c r="R113" s="412" t="str">
        <f t="shared" si="314"/>
        <v/>
      </c>
      <c r="S113" s="412" t="str">
        <f t="shared" si="315"/>
        <v/>
      </c>
      <c r="T113" s="412" t="str">
        <f t="shared" si="316"/>
        <v/>
      </c>
      <c r="U113" s="412" t="str">
        <f t="shared" si="317"/>
        <v/>
      </c>
      <c r="V113" s="412" t="str">
        <f t="shared" si="318"/>
        <v/>
      </c>
      <c r="W113" s="412" t="str">
        <f t="shared" si="319"/>
        <v/>
      </c>
      <c r="X113" s="412"/>
      <c r="Z113" s="418"/>
      <c r="AA113" s="402"/>
      <c r="AB113" s="418"/>
      <c r="AC113" s="418"/>
      <c r="AD113" s="418"/>
      <c r="AE113" s="418"/>
    </row>
    <row r="114" s="32" customFormat="1" ht="18.149999999999999" customHeight="1">
      <c r="A114" s="413" t="s">
        <v>756</v>
      </c>
      <c r="B114" s="413" t="s">
        <v>757</v>
      </c>
      <c r="C114" s="414" t="s">
        <v>235</v>
      </c>
      <c r="D114" s="416">
        <v>9.6999999999999993</v>
      </c>
      <c r="E114" s="416">
        <v>9.6999999999999993</v>
      </c>
      <c r="F114" s="416"/>
      <c r="G114" s="416"/>
      <c r="H114" s="416"/>
      <c r="I114" s="416"/>
      <c r="J114" s="416"/>
      <c r="K114" s="416"/>
      <c r="L114" s="416">
        <f t="shared" si="310"/>
        <v>9.6999999999999993</v>
      </c>
      <c r="M114" s="416">
        <v>151.05000000000001</v>
      </c>
      <c r="N114" s="416">
        <f t="shared" si="311"/>
        <v>1465.1900000000001</v>
      </c>
      <c r="O114" s="416">
        <f t="shared" si="321"/>
        <v>1465.1900000000001</v>
      </c>
      <c r="P114" s="416" t="str">
        <f t="shared" si="312"/>
        <v/>
      </c>
      <c r="Q114" s="416" t="str">
        <f t="shared" si="313"/>
        <v/>
      </c>
      <c r="R114" s="416" t="str">
        <f t="shared" si="314"/>
        <v/>
      </c>
      <c r="S114" s="416" t="str">
        <f t="shared" si="315"/>
        <v/>
      </c>
      <c r="T114" s="416" t="str">
        <f t="shared" si="316"/>
        <v/>
      </c>
      <c r="U114" s="416" t="str">
        <f t="shared" si="317"/>
        <v/>
      </c>
      <c r="V114" s="416">
        <f t="shared" si="318"/>
        <v>1465.1900000000001</v>
      </c>
      <c r="W114" s="416">
        <f t="shared" si="319"/>
        <v>0</v>
      </c>
      <c r="X114" s="416"/>
      <c r="Z114" s="402"/>
      <c r="AA114" s="402"/>
      <c r="AB114" s="402"/>
      <c r="AC114" s="402"/>
      <c r="AD114" s="402"/>
      <c r="AE114" s="402"/>
    </row>
    <row r="115" s="32" customFormat="1" ht="18.149999999999999" customHeight="1">
      <c r="A115" s="413" t="s">
        <v>758</v>
      </c>
      <c r="B115" s="413" t="s">
        <v>672</v>
      </c>
      <c r="C115" s="414" t="s">
        <v>235</v>
      </c>
      <c r="D115" s="416">
        <v>9.6999999999999993</v>
      </c>
      <c r="E115" s="416">
        <v>9.6999999999999993</v>
      </c>
      <c r="F115" s="416"/>
      <c r="G115" s="416"/>
      <c r="H115" s="416"/>
      <c r="I115" s="416"/>
      <c r="J115" s="416"/>
      <c r="K115" s="416"/>
      <c r="L115" s="416">
        <f t="shared" si="310"/>
        <v>9.6999999999999993</v>
      </c>
      <c r="M115" s="416">
        <v>66.079999999999998</v>
      </c>
      <c r="N115" s="416">
        <f t="shared" si="311"/>
        <v>640.98000000000002</v>
      </c>
      <c r="O115" s="416">
        <f t="shared" si="321"/>
        <v>640.98000000000002</v>
      </c>
      <c r="P115" s="416" t="str">
        <f t="shared" si="312"/>
        <v/>
      </c>
      <c r="Q115" s="416" t="str">
        <f t="shared" si="313"/>
        <v/>
      </c>
      <c r="R115" s="416" t="str">
        <f t="shared" si="314"/>
        <v/>
      </c>
      <c r="S115" s="416" t="str">
        <f t="shared" si="315"/>
        <v/>
      </c>
      <c r="T115" s="416" t="str">
        <f t="shared" si="316"/>
        <v/>
      </c>
      <c r="U115" s="416" t="str">
        <f t="shared" si="317"/>
        <v/>
      </c>
      <c r="V115" s="416">
        <f t="shared" si="318"/>
        <v>640.98000000000002</v>
      </c>
      <c r="W115" s="416">
        <f t="shared" si="319"/>
        <v>0</v>
      </c>
      <c r="X115" s="416"/>
      <c r="Z115" s="402"/>
      <c r="AA115" s="402"/>
      <c r="AB115" s="402"/>
      <c r="AC115" s="402"/>
      <c r="AD115" s="402"/>
      <c r="AE115" s="402"/>
    </row>
    <row r="116" s="32" customFormat="1" ht="18.149999999999999" customHeight="1">
      <c r="A116" s="413" t="s">
        <v>759</v>
      </c>
      <c r="B116" s="413" t="s">
        <v>760</v>
      </c>
      <c r="C116" s="414" t="s">
        <v>230</v>
      </c>
      <c r="D116" s="416">
        <v>0.40000000000000002</v>
      </c>
      <c r="E116" s="416">
        <v>0.40000000000000002</v>
      </c>
      <c r="F116" s="416"/>
      <c r="G116" s="416"/>
      <c r="H116" s="416"/>
      <c r="I116" s="416"/>
      <c r="J116" s="416"/>
      <c r="K116" s="416"/>
      <c r="L116" s="416">
        <f t="shared" si="310"/>
        <v>0.40000000000000002</v>
      </c>
      <c r="M116" s="416">
        <v>31.27</v>
      </c>
      <c r="N116" s="416">
        <f t="shared" si="311"/>
        <v>12.51</v>
      </c>
      <c r="O116" s="416">
        <f t="shared" si="321"/>
        <v>12.51</v>
      </c>
      <c r="P116" s="416" t="str">
        <f t="shared" si="312"/>
        <v/>
      </c>
      <c r="Q116" s="416" t="str">
        <f t="shared" si="313"/>
        <v/>
      </c>
      <c r="R116" s="416" t="str">
        <f t="shared" si="314"/>
        <v/>
      </c>
      <c r="S116" s="416" t="str">
        <f t="shared" si="315"/>
        <v/>
      </c>
      <c r="T116" s="416" t="str">
        <f t="shared" si="316"/>
        <v/>
      </c>
      <c r="U116" s="416" t="str">
        <f t="shared" si="317"/>
        <v/>
      </c>
      <c r="V116" s="416">
        <f t="shared" si="318"/>
        <v>12.51</v>
      </c>
      <c r="W116" s="416">
        <f t="shared" si="319"/>
        <v>0</v>
      </c>
      <c r="X116" s="416"/>
      <c r="Z116" s="402"/>
      <c r="AA116" s="402"/>
      <c r="AB116" s="402"/>
      <c r="AC116" s="402"/>
      <c r="AD116" s="402"/>
      <c r="AE116" s="402"/>
    </row>
    <row r="117" s="32" customFormat="1" ht="18.149999999999999" customHeight="1">
      <c r="A117" s="413" t="s">
        <v>761</v>
      </c>
      <c r="B117" s="413" t="s">
        <v>762</v>
      </c>
      <c r="C117" s="414" t="s">
        <v>230</v>
      </c>
      <c r="D117" s="416">
        <v>27.899999999999999</v>
      </c>
      <c r="E117" s="416">
        <v>27.899999999999999</v>
      </c>
      <c r="F117" s="416"/>
      <c r="G117" s="416"/>
      <c r="H117" s="416"/>
      <c r="I117" s="416"/>
      <c r="J117" s="416"/>
      <c r="K117" s="416"/>
      <c r="L117" s="416">
        <f t="shared" si="310"/>
        <v>27.899999999999999</v>
      </c>
      <c r="M117" s="416">
        <v>7.1699999999999999</v>
      </c>
      <c r="N117" s="416">
        <f t="shared" si="311"/>
        <v>200.03999999999999</v>
      </c>
      <c r="O117" s="416">
        <f t="shared" si="321"/>
        <v>200.03999999999999</v>
      </c>
      <c r="P117" s="416" t="str">
        <f t="shared" si="312"/>
        <v/>
      </c>
      <c r="Q117" s="416" t="str">
        <f t="shared" si="313"/>
        <v/>
      </c>
      <c r="R117" s="416" t="str">
        <f t="shared" si="314"/>
        <v/>
      </c>
      <c r="S117" s="416" t="str">
        <f t="shared" si="315"/>
        <v/>
      </c>
      <c r="T117" s="416" t="str">
        <f t="shared" si="316"/>
        <v/>
      </c>
      <c r="U117" s="416" t="str">
        <f t="shared" si="317"/>
        <v/>
      </c>
      <c r="V117" s="416">
        <f t="shared" si="318"/>
        <v>200.03999999999999</v>
      </c>
      <c r="W117" s="416">
        <f t="shared" si="319"/>
        <v>0</v>
      </c>
      <c r="X117" s="416"/>
      <c r="Z117" s="402"/>
      <c r="AA117" s="402"/>
      <c r="AB117" s="402"/>
      <c r="AC117" s="402"/>
      <c r="AD117" s="402"/>
      <c r="AE117" s="402"/>
    </row>
    <row r="118" s="32" customFormat="1" ht="18.149999999999999" customHeight="1">
      <c r="A118" s="413" t="s">
        <v>763</v>
      </c>
      <c r="B118" s="413" t="s">
        <v>764</v>
      </c>
      <c r="C118" s="414" t="s">
        <v>230</v>
      </c>
      <c r="D118" s="416">
        <v>14.6</v>
      </c>
      <c r="E118" s="416">
        <v>14.6</v>
      </c>
      <c r="F118" s="416"/>
      <c r="G118" s="416"/>
      <c r="H118" s="416"/>
      <c r="I118" s="416"/>
      <c r="J118" s="416"/>
      <c r="K118" s="416"/>
      <c r="L118" s="416">
        <f t="shared" si="310"/>
        <v>14.6</v>
      </c>
      <c r="M118" s="416">
        <v>9.0700000000000003</v>
      </c>
      <c r="N118" s="416">
        <f t="shared" si="311"/>
        <v>132.41999999999999</v>
      </c>
      <c r="O118" s="416">
        <f t="shared" si="321"/>
        <v>132.41999999999999</v>
      </c>
      <c r="P118" s="416" t="str">
        <f t="shared" si="312"/>
        <v/>
      </c>
      <c r="Q118" s="416" t="str">
        <f t="shared" si="313"/>
        <v/>
      </c>
      <c r="R118" s="416" t="str">
        <f t="shared" si="314"/>
        <v/>
      </c>
      <c r="S118" s="416" t="str">
        <f t="shared" si="315"/>
        <v/>
      </c>
      <c r="T118" s="416" t="str">
        <f t="shared" si="316"/>
        <v/>
      </c>
      <c r="U118" s="416" t="str">
        <f t="shared" si="317"/>
        <v/>
      </c>
      <c r="V118" s="416">
        <f t="shared" si="318"/>
        <v>132.41999999999999</v>
      </c>
      <c r="W118" s="416">
        <f t="shared" si="319"/>
        <v>0</v>
      </c>
      <c r="X118" s="416"/>
      <c r="Z118" s="402"/>
      <c r="AA118" s="402"/>
      <c r="AB118" s="402"/>
      <c r="AC118" s="402"/>
      <c r="AD118" s="402"/>
      <c r="AE118" s="402"/>
    </row>
    <row r="119" s="32" customFormat="1" ht="18.149999999999999" customHeight="1">
      <c r="A119" s="410" t="s">
        <v>765</v>
      </c>
      <c r="B119" s="410" t="s">
        <v>766</v>
      </c>
      <c r="C119" s="411"/>
      <c r="D119" s="412"/>
      <c r="E119" s="412" t="s">
        <v>570</v>
      </c>
      <c r="F119" s="412"/>
      <c r="G119" s="412"/>
      <c r="H119" s="412"/>
      <c r="I119" s="412"/>
      <c r="J119" s="412"/>
      <c r="K119" s="412"/>
      <c r="L119" s="412" t="str">
        <f t="shared" si="310"/>
        <v/>
      </c>
      <c r="M119" s="412"/>
      <c r="N119" s="412" t="str">
        <f t="shared" si="311"/>
        <v/>
      </c>
      <c r="O119" s="412"/>
      <c r="P119" s="412" t="str">
        <f t="shared" si="312"/>
        <v/>
      </c>
      <c r="Q119" s="412" t="str">
        <f t="shared" si="313"/>
        <v/>
      </c>
      <c r="R119" s="412" t="str">
        <f t="shared" si="314"/>
        <v/>
      </c>
      <c r="S119" s="412" t="str">
        <f t="shared" si="315"/>
        <v/>
      </c>
      <c r="T119" s="412" t="str">
        <f t="shared" si="316"/>
        <v/>
      </c>
      <c r="U119" s="412" t="str">
        <f t="shared" si="317"/>
        <v/>
      </c>
      <c r="V119" s="412" t="str">
        <f t="shared" si="318"/>
        <v/>
      </c>
      <c r="W119" s="412" t="str">
        <f t="shared" si="319"/>
        <v/>
      </c>
      <c r="X119" s="412"/>
      <c r="Z119" s="402"/>
      <c r="AA119" s="402"/>
      <c r="AB119" s="402"/>
      <c r="AC119" s="402"/>
      <c r="AD119" s="402"/>
      <c r="AE119" s="402"/>
    </row>
    <row r="120" s="417" customFormat="1" ht="18.149999999999999" customHeight="1">
      <c r="A120" s="413" t="s">
        <v>767</v>
      </c>
      <c r="B120" s="413" t="s">
        <v>365</v>
      </c>
      <c r="C120" s="414" t="s">
        <v>230</v>
      </c>
      <c r="D120" s="416">
        <v>43</v>
      </c>
      <c r="E120" s="416">
        <v>43</v>
      </c>
      <c r="F120" s="416"/>
      <c r="G120" s="416"/>
      <c r="H120" s="416"/>
      <c r="I120" s="416"/>
      <c r="J120" s="416"/>
      <c r="K120" s="416"/>
      <c r="L120" s="416">
        <f t="shared" si="310"/>
        <v>43</v>
      </c>
      <c r="M120" s="416">
        <v>1.79</v>
      </c>
      <c r="N120" s="416">
        <f t="shared" si="311"/>
        <v>76.969999999999999</v>
      </c>
      <c r="O120" s="416">
        <f t="shared" si="321"/>
        <v>76.969999999999999</v>
      </c>
      <c r="P120" s="416" t="str">
        <f t="shared" si="312"/>
        <v/>
      </c>
      <c r="Q120" s="416" t="str">
        <f t="shared" si="313"/>
        <v/>
      </c>
      <c r="R120" s="416" t="str">
        <f t="shared" si="314"/>
        <v/>
      </c>
      <c r="S120" s="416" t="str">
        <f t="shared" si="315"/>
        <v/>
      </c>
      <c r="T120" s="416" t="str">
        <f t="shared" si="316"/>
        <v/>
      </c>
      <c r="U120" s="416" t="str">
        <f t="shared" si="317"/>
        <v/>
      </c>
      <c r="V120" s="416">
        <f t="shared" si="318"/>
        <v>76.969999999999999</v>
      </c>
      <c r="W120" s="416">
        <f t="shared" si="319"/>
        <v>0</v>
      </c>
      <c r="X120" s="416"/>
      <c r="Z120" s="418"/>
      <c r="AA120" s="402"/>
      <c r="AB120" s="418"/>
      <c r="AC120" s="418"/>
      <c r="AD120" s="418"/>
      <c r="AE120" s="418"/>
    </row>
    <row r="121" s="32" customFormat="1" ht="18.149999999999999" customHeight="1">
      <c r="A121" s="413" t="s">
        <v>768</v>
      </c>
      <c r="B121" s="413" t="s">
        <v>294</v>
      </c>
      <c r="C121" s="414" t="s">
        <v>230</v>
      </c>
      <c r="D121" s="416">
        <v>43</v>
      </c>
      <c r="E121" s="416">
        <v>43</v>
      </c>
      <c r="F121" s="416"/>
      <c r="G121" s="416"/>
      <c r="H121" s="416"/>
      <c r="I121" s="416"/>
      <c r="J121" s="416"/>
      <c r="K121" s="416"/>
      <c r="L121" s="416">
        <f t="shared" si="310"/>
        <v>43</v>
      </c>
      <c r="M121" s="416">
        <v>4.96</v>
      </c>
      <c r="N121" s="416">
        <f t="shared" si="311"/>
        <v>213.28</v>
      </c>
      <c r="O121" s="416">
        <f t="shared" si="321"/>
        <v>213.28</v>
      </c>
      <c r="P121" s="416" t="str">
        <f t="shared" si="312"/>
        <v/>
      </c>
      <c r="Q121" s="416" t="str">
        <f t="shared" si="313"/>
        <v/>
      </c>
      <c r="R121" s="416" t="str">
        <f t="shared" si="314"/>
        <v/>
      </c>
      <c r="S121" s="416" t="str">
        <f t="shared" si="315"/>
        <v/>
      </c>
      <c r="T121" s="416" t="str">
        <f t="shared" si="316"/>
        <v/>
      </c>
      <c r="U121" s="416" t="str">
        <f t="shared" si="317"/>
        <v/>
      </c>
      <c r="V121" s="416">
        <f t="shared" si="318"/>
        <v>213.28</v>
      </c>
      <c r="W121" s="416">
        <f t="shared" si="319"/>
        <v>0</v>
      </c>
      <c r="X121" s="416"/>
      <c r="Z121" s="402"/>
      <c r="AA121" s="402"/>
      <c r="AB121" s="402"/>
      <c r="AC121" s="402"/>
      <c r="AD121" s="402"/>
      <c r="AE121" s="402"/>
    </row>
    <row r="122" s="32" customFormat="1" ht="18.149999999999999" customHeight="1">
      <c r="A122" s="413" t="s">
        <v>769</v>
      </c>
      <c r="B122" s="413" t="s">
        <v>720</v>
      </c>
      <c r="C122" s="414" t="s">
        <v>109</v>
      </c>
      <c r="D122" s="416">
        <v>124.40000000000001</v>
      </c>
      <c r="E122" s="416">
        <v>124.40000000000001</v>
      </c>
      <c r="F122" s="416"/>
      <c r="G122" s="416"/>
      <c r="H122" s="416"/>
      <c r="I122" s="416"/>
      <c r="J122" s="416"/>
      <c r="K122" s="416"/>
      <c r="L122" s="416">
        <f t="shared" si="310"/>
        <v>124.40000000000001</v>
      </c>
      <c r="M122" s="416">
        <v>13.31</v>
      </c>
      <c r="N122" s="416">
        <f t="shared" si="311"/>
        <v>1655.76</v>
      </c>
      <c r="O122" s="416">
        <f t="shared" si="321"/>
        <v>1655.76</v>
      </c>
      <c r="P122" s="416" t="str">
        <f t="shared" si="312"/>
        <v/>
      </c>
      <c r="Q122" s="416" t="str">
        <f t="shared" si="313"/>
        <v/>
      </c>
      <c r="R122" s="416" t="str">
        <f t="shared" si="314"/>
        <v/>
      </c>
      <c r="S122" s="416" t="str">
        <f t="shared" si="315"/>
        <v/>
      </c>
      <c r="T122" s="416" t="str">
        <f t="shared" si="316"/>
        <v/>
      </c>
      <c r="U122" s="416" t="str">
        <f t="shared" si="317"/>
        <v/>
      </c>
      <c r="V122" s="416">
        <f t="shared" si="318"/>
        <v>1655.76</v>
      </c>
      <c r="W122" s="416">
        <f t="shared" si="319"/>
        <v>0</v>
      </c>
      <c r="X122" s="416"/>
      <c r="Z122" s="402"/>
      <c r="AA122" s="402"/>
      <c r="AB122" s="402"/>
      <c r="AC122" s="402"/>
      <c r="AD122" s="402"/>
      <c r="AE122" s="402"/>
    </row>
    <row r="123" s="32" customFormat="1" ht="18.149999999999999" customHeight="1">
      <c r="A123" s="413" t="s">
        <v>770</v>
      </c>
      <c r="B123" s="413" t="s">
        <v>627</v>
      </c>
      <c r="C123" s="414" t="s">
        <v>109</v>
      </c>
      <c r="D123" s="416">
        <v>112.23999999999999</v>
      </c>
      <c r="E123" s="416">
        <v>112.23999999999999</v>
      </c>
      <c r="F123" s="416"/>
      <c r="G123" s="416"/>
      <c r="H123" s="416"/>
      <c r="I123" s="416"/>
      <c r="J123" s="416"/>
      <c r="K123" s="416"/>
      <c r="L123" s="416">
        <f t="shared" si="310"/>
        <v>112.23999999999999</v>
      </c>
      <c r="M123" s="416">
        <v>16.609999999999999</v>
      </c>
      <c r="N123" s="416">
        <f t="shared" si="311"/>
        <v>1864.3099999999999</v>
      </c>
      <c r="O123" s="416">
        <f t="shared" si="321"/>
        <v>1864.3099999999999</v>
      </c>
      <c r="P123" s="416" t="str">
        <f t="shared" si="312"/>
        <v/>
      </c>
      <c r="Q123" s="416" t="str">
        <f t="shared" si="313"/>
        <v/>
      </c>
      <c r="R123" s="416" t="str">
        <f t="shared" si="314"/>
        <v/>
      </c>
      <c r="S123" s="416" t="str">
        <f t="shared" si="315"/>
        <v/>
      </c>
      <c r="T123" s="416" t="str">
        <f t="shared" si="316"/>
        <v/>
      </c>
      <c r="U123" s="416" t="str">
        <f t="shared" si="317"/>
        <v/>
      </c>
      <c r="V123" s="416">
        <f t="shared" si="318"/>
        <v>1864.3099999999999</v>
      </c>
      <c r="W123" s="416">
        <f t="shared" si="319"/>
        <v>0</v>
      </c>
      <c r="X123" s="416"/>
      <c r="Z123" s="402"/>
      <c r="AA123" s="402"/>
      <c r="AB123" s="402"/>
      <c r="AC123" s="402"/>
      <c r="AD123" s="402"/>
      <c r="AE123" s="402"/>
    </row>
    <row r="124" s="32" customFormat="1" ht="18.149999999999999" customHeight="1">
      <c r="A124" s="413" t="s">
        <v>771</v>
      </c>
      <c r="B124" s="413" t="s">
        <v>772</v>
      </c>
      <c r="C124" s="414" t="s">
        <v>230</v>
      </c>
      <c r="D124" s="416">
        <v>43</v>
      </c>
      <c r="E124" s="416">
        <v>43</v>
      </c>
      <c r="F124" s="416"/>
      <c r="G124" s="416"/>
      <c r="H124" s="416"/>
      <c r="I124" s="416"/>
      <c r="J124" s="416"/>
      <c r="K124" s="416"/>
      <c r="L124" s="416">
        <f t="shared" si="310"/>
        <v>43</v>
      </c>
      <c r="M124" s="416">
        <v>159.68000000000001</v>
      </c>
      <c r="N124" s="416">
        <f t="shared" si="311"/>
        <v>6866.2399999999998</v>
      </c>
      <c r="O124" s="416">
        <f t="shared" si="321"/>
        <v>6866.2399999999998</v>
      </c>
      <c r="P124" s="416" t="str">
        <f t="shared" si="312"/>
        <v/>
      </c>
      <c r="Q124" s="416" t="str">
        <f t="shared" si="313"/>
        <v/>
      </c>
      <c r="R124" s="416" t="str">
        <f t="shared" si="314"/>
        <v/>
      </c>
      <c r="S124" s="416" t="str">
        <f t="shared" si="315"/>
        <v/>
      </c>
      <c r="T124" s="416" t="str">
        <f t="shared" si="316"/>
        <v/>
      </c>
      <c r="U124" s="416" t="str">
        <f t="shared" si="317"/>
        <v/>
      </c>
      <c r="V124" s="416">
        <f t="shared" si="318"/>
        <v>6866.2399999999998</v>
      </c>
      <c r="W124" s="416">
        <f t="shared" si="319"/>
        <v>0</v>
      </c>
      <c r="X124" s="416"/>
      <c r="Z124" s="402"/>
      <c r="AA124" s="402"/>
      <c r="AB124" s="402"/>
      <c r="AC124" s="402"/>
      <c r="AD124" s="402"/>
      <c r="AE124" s="402"/>
    </row>
    <row r="125" s="32" customFormat="1" ht="18.149999999999999" customHeight="1">
      <c r="A125" s="413" t="s">
        <v>773</v>
      </c>
      <c r="B125" s="413" t="s">
        <v>774</v>
      </c>
      <c r="C125" s="414" t="s">
        <v>155</v>
      </c>
      <c r="D125" s="416">
        <v>2</v>
      </c>
      <c r="E125" s="416">
        <v>2</v>
      </c>
      <c r="F125" s="416"/>
      <c r="G125" s="416"/>
      <c r="H125" s="416"/>
      <c r="I125" s="416"/>
      <c r="J125" s="416"/>
      <c r="K125" s="416"/>
      <c r="L125" s="416">
        <f t="shared" si="310"/>
        <v>2</v>
      </c>
      <c r="M125" s="416">
        <v>3195.48</v>
      </c>
      <c r="N125" s="416">
        <f t="shared" si="311"/>
        <v>6390.96</v>
      </c>
      <c r="O125" s="416">
        <f t="shared" si="321"/>
        <v>6390.96</v>
      </c>
      <c r="P125" s="416" t="str">
        <f t="shared" si="312"/>
        <v/>
      </c>
      <c r="Q125" s="416" t="str">
        <f t="shared" si="313"/>
        <v/>
      </c>
      <c r="R125" s="416" t="str">
        <f t="shared" si="314"/>
        <v/>
      </c>
      <c r="S125" s="416" t="str">
        <f t="shared" si="315"/>
        <v/>
      </c>
      <c r="T125" s="416" t="str">
        <f t="shared" si="316"/>
        <v/>
      </c>
      <c r="U125" s="416" t="str">
        <f t="shared" si="317"/>
        <v/>
      </c>
      <c r="V125" s="416">
        <f t="shared" si="318"/>
        <v>6390.96</v>
      </c>
      <c r="W125" s="416">
        <f t="shared" si="319"/>
        <v>0</v>
      </c>
      <c r="X125" s="416"/>
      <c r="Z125" s="402"/>
      <c r="AA125" s="402"/>
      <c r="AB125" s="402"/>
      <c r="AC125" s="402"/>
      <c r="AD125" s="402"/>
      <c r="AE125" s="402"/>
    </row>
    <row r="126" s="32" customFormat="1" ht="18.149999999999999" customHeight="1">
      <c r="A126" s="413" t="s">
        <v>775</v>
      </c>
      <c r="B126" s="413" t="s">
        <v>776</v>
      </c>
      <c r="C126" s="414" t="s">
        <v>155</v>
      </c>
      <c r="D126" s="416">
        <v>1</v>
      </c>
      <c r="E126" s="416">
        <v>1</v>
      </c>
      <c r="F126" s="416"/>
      <c r="G126" s="416"/>
      <c r="H126" s="416"/>
      <c r="I126" s="416"/>
      <c r="J126" s="416"/>
      <c r="K126" s="416"/>
      <c r="L126" s="416">
        <f t="shared" si="310"/>
        <v>1</v>
      </c>
      <c r="M126" s="416">
        <v>2077.6799999999998</v>
      </c>
      <c r="N126" s="416">
        <f t="shared" si="311"/>
        <v>2077.6799999999998</v>
      </c>
      <c r="O126" s="416">
        <f t="shared" si="321"/>
        <v>2077.6799999999998</v>
      </c>
      <c r="P126" s="416" t="str">
        <f t="shared" si="312"/>
        <v/>
      </c>
      <c r="Q126" s="416" t="str">
        <f t="shared" si="313"/>
        <v/>
      </c>
      <c r="R126" s="416" t="str">
        <f t="shared" si="314"/>
        <v/>
      </c>
      <c r="S126" s="416" t="str">
        <f t="shared" si="315"/>
        <v/>
      </c>
      <c r="T126" s="416" t="str">
        <f t="shared" si="316"/>
        <v/>
      </c>
      <c r="U126" s="416" t="str">
        <f t="shared" si="317"/>
        <v/>
      </c>
      <c r="V126" s="416">
        <f t="shared" si="318"/>
        <v>2077.6799999999998</v>
      </c>
      <c r="W126" s="416">
        <f t="shared" si="319"/>
        <v>0</v>
      </c>
      <c r="X126" s="416"/>
      <c r="Z126" s="402"/>
      <c r="AA126" s="402"/>
      <c r="AB126" s="402"/>
      <c r="AC126" s="402"/>
      <c r="AD126" s="402"/>
      <c r="AE126" s="402"/>
    </row>
    <row r="127" s="32" customFormat="1" ht="18.149999999999999" customHeight="1">
      <c r="A127" s="410" t="s">
        <v>777</v>
      </c>
      <c r="B127" s="410" t="s">
        <v>680</v>
      </c>
      <c r="C127" s="411"/>
      <c r="D127" s="412"/>
      <c r="E127" s="412" t="s">
        <v>570</v>
      </c>
      <c r="F127" s="412"/>
      <c r="G127" s="412"/>
      <c r="H127" s="412"/>
      <c r="I127" s="412"/>
      <c r="J127" s="412"/>
      <c r="K127" s="412"/>
      <c r="L127" s="412" t="str">
        <f t="shared" si="310"/>
        <v/>
      </c>
      <c r="M127" s="412"/>
      <c r="N127" s="412" t="str">
        <f t="shared" si="311"/>
        <v/>
      </c>
      <c r="O127" s="412"/>
      <c r="P127" s="412" t="str">
        <f t="shared" si="312"/>
        <v/>
      </c>
      <c r="Q127" s="412" t="str">
        <f t="shared" si="313"/>
        <v/>
      </c>
      <c r="R127" s="412" t="str">
        <f t="shared" si="314"/>
        <v/>
      </c>
      <c r="S127" s="412" t="str">
        <f t="shared" si="315"/>
        <v/>
      </c>
      <c r="T127" s="412" t="str">
        <f t="shared" si="316"/>
        <v/>
      </c>
      <c r="U127" s="412" t="str">
        <f t="shared" si="317"/>
        <v/>
      </c>
      <c r="V127" s="412" t="str">
        <f t="shared" si="318"/>
        <v/>
      </c>
      <c r="W127" s="412" t="str">
        <f t="shared" si="319"/>
        <v/>
      </c>
      <c r="X127" s="412"/>
      <c r="Z127" s="402"/>
      <c r="AA127" s="402"/>
      <c r="AB127" s="402"/>
      <c r="AC127" s="402"/>
      <c r="AD127" s="402"/>
      <c r="AE127" s="402"/>
    </row>
    <row r="128" s="417" customFormat="1" ht="18.149999999999999" customHeight="1">
      <c r="A128" s="413" t="s">
        <v>778</v>
      </c>
      <c r="B128" s="413" t="s">
        <v>684</v>
      </c>
      <c r="C128" s="414" t="s">
        <v>155</v>
      </c>
      <c r="D128" s="416">
        <v>9</v>
      </c>
      <c r="E128" s="416"/>
      <c r="F128" s="416"/>
      <c r="G128" s="416"/>
      <c r="H128" s="416"/>
      <c r="I128" s="416"/>
      <c r="J128" s="416"/>
      <c r="K128" s="416"/>
      <c r="L128" s="416">
        <f t="shared" si="310"/>
        <v>0</v>
      </c>
      <c r="M128" s="416">
        <v>133.13</v>
      </c>
      <c r="N128" s="416">
        <f t="shared" si="311"/>
        <v>1198.1700000000001</v>
      </c>
      <c r="O128" s="416" t="str">
        <f t="shared" si="321"/>
        <v/>
      </c>
      <c r="P128" s="416" t="str">
        <f t="shared" si="312"/>
        <v/>
      </c>
      <c r="Q128" s="416" t="str">
        <f t="shared" si="313"/>
        <v/>
      </c>
      <c r="R128" s="416" t="str">
        <f t="shared" si="314"/>
        <v/>
      </c>
      <c r="S128" s="416" t="str">
        <f t="shared" si="315"/>
        <v/>
      </c>
      <c r="T128" s="416" t="str">
        <f t="shared" si="316"/>
        <v/>
      </c>
      <c r="U128" s="416" t="str">
        <f t="shared" si="317"/>
        <v/>
      </c>
      <c r="V128" s="416">
        <f t="shared" si="318"/>
        <v>0</v>
      </c>
      <c r="W128" s="416">
        <f t="shared" si="319"/>
        <v>1198.1700000000001</v>
      </c>
      <c r="X128" s="416"/>
      <c r="Z128" s="418"/>
      <c r="AA128" s="402"/>
      <c r="AB128" s="418"/>
      <c r="AC128" s="418"/>
      <c r="AD128" s="418"/>
      <c r="AE128" s="418"/>
    </row>
    <row r="129" s="32" customFormat="1" ht="18.149999999999999" customHeight="1">
      <c r="A129" s="413" t="s">
        <v>779</v>
      </c>
      <c r="B129" s="413" t="s">
        <v>780</v>
      </c>
      <c r="C129" s="414" t="s">
        <v>155</v>
      </c>
      <c r="D129" s="416">
        <v>2</v>
      </c>
      <c r="E129" s="416"/>
      <c r="F129" s="416"/>
      <c r="G129" s="416"/>
      <c r="H129" s="416"/>
      <c r="I129" s="416"/>
      <c r="J129" s="416"/>
      <c r="K129" s="416"/>
      <c r="L129" s="416">
        <f t="shared" si="310"/>
        <v>0</v>
      </c>
      <c r="M129" s="416">
        <v>437.51999999999998</v>
      </c>
      <c r="N129" s="416">
        <f t="shared" si="311"/>
        <v>875.03999999999996</v>
      </c>
      <c r="O129" s="416" t="str">
        <f t="shared" si="321"/>
        <v/>
      </c>
      <c r="P129" s="416" t="str">
        <f t="shared" si="312"/>
        <v/>
      </c>
      <c r="Q129" s="416" t="str">
        <f t="shared" si="313"/>
        <v/>
      </c>
      <c r="R129" s="416" t="str">
        <f t="shared" si="314"/>
        <v/>
      </c>
      <c r="S129" s="416" t="str">
        <f t="shared" si="315"/>
        <v/>
      </c>
      <c r="T129" s="416" t="str">
        <f t="shared" si="316"/>
        <v/>
      </c>
      <c r="U129" s="416" t="str">
        <f t="shared" si="317"/>
        <v/>
      </c>
      <c r="V129" s="416">
        <f t="shared" si="318"/>
        <v>0</v>
      </c>
      <c r="W129" s="416">
        <f t="shared" si="319"/>
        <v>875.03999999999996</v>
      </c>
      <c r="X129" s="416"/>
      <c r="Z129" s="402"/>
      <c r="AA129" s="402"/>
      <c r="AB129" s="402"/>
      <c r="AC129" s="402"/>
      <c r="AD129" s="402"/>
      <c r="AE129" s="402"/>
    </row>
    <row r="130" s="32" customFormat="1" ht="18.149999999999999" customHeight="1">
      <c r="A130" s="413" t="s">
        <v>781</v>
      </c>
      <c r="B130" s="413" t="s">
        <v>688</v>
      </c>
      <c r="C130" s="414" t="s">
        <v>109</v>
      </c>
      <c r="D130" s="416">
        <v>4.0000000000000001e-002</v>
      </c>
      <c r="E130" s="416"/>
      <c r="F130" s="416"/>
      <c r="G130" s="416"/>
      <c r="H130" s="416"/>
      <c r="I130" s="416"/>
      <c r="J130" s="416"/>
      <c r="K130" s="416"/>
      <c r="L130" s="416">
        <f t="shared" si="310"/>
        <v>0</v>
      </c>
      <c r="M130" s="416">
        <v>505.36000000000001</v>
      </c>
      <c r="N130" s="416">
        <f t="shared" si="311"/>
        <v>20.210000000000001</v>
      </c>
      <c r="O130" s="416" t="str">
        <f t="shared" si="321"/>
        <v/>
      </c>
      <c r="P130" s="416" t="str">
        <f t="shared" si="312"/>
        <v/>
      </c>
      <c r="Q130" s="416" t="str">
        <f t="shared" si="313"/>
        <v/>
      </c>
      <c r="R130" s="416" t="str">
        <f t="shared" si="314"/>
        <v/>
      </c>
      <c r="S130" s="416" t="str">
        <f t="shared" si="315"/>
        <v/>
      </c>
      <c r="T130" s="416" t="str">
        <f t="shared" si="316"/>
        <v/>
      </c>
      <c r="U130" s="416" t="str">
        <f t="shared" si="317"/>
        <v/>
      </c>
      <c r="V130" s="416">
        <f t="shared" si="318"/>
        <v>0</v>
      </c>
      <c r="W130" s="416">
        <f t="shared" si="319"/>
        <v>20.210000000000001</v>
      </c>
      <c r="X130" s="416"/>
      <c r="Z130" s="402"/>
      <c r="AA130" s="402"/>
      <c r="AB130" s="402"/>
      <c r="AC130" s="402"/>
      <c r="AD130" s="402"/>
      <c r="AE130" s="402"/>
    </row>
    <row r="131" s="32" customFormat="1" ht="18.149999999999999" customHeight="1">
      <c r="A131" s="413" t="s">
        <v>782</v>
      </c>
      <c r="B131" s="413" t="s">
        <v>690</v>
      </c>
      <c r="C131" s="414" t="s">
        <v>235</v>
      </c>
      <c r="D131" s="416">
        <v>4.7999999999999998</v>
      </c>
      <c r="E131" s="416"/>
      <c r="F131" s="416"/>
      <c r="G131" s="416"/>
      <c r="H131" s="416"/>
      <c r="I131" s="416"/>
      <c r="J131" s="416"/>
      <c r="K131" s="416"/>
      <c r="L131" s="416">
        <f t="shared" si="310"/>
        <v>0</v>
      </c>
      <c r="M131" s="416">
        <v>98.420000000000002</v>
      </c>
      <c r="N131" s="416">
        <f t="shared" si="311"/>
        <v>472.42000000000002</v>
      </c>
      <c r="O131" s="416" t="str">
        <f t="shared" si="321"/>
        <v/>
      </c>
      <c r="P131" s="416" t="str">
        <f t="shared" si="312"/>
        <v/>
      </c>
      <c r="Q131" s="416" t="str">
        <f t="shared" si="313"/>
        <v/>
      </c>
      <c r="R131" s="416" t="str">
        <f t="shared" si="314"/>
        <v/>
      </c>
      <c r="S131" s="416" t="str">
        <f t="shared" si="315"/>
        <v/>
      </c>
      <c r="T131" s="416" t="str">
        <f t="shared" si="316"/>
        <v/>
      </c>
      <c r="U131" s="416" t="str">
        <f t="shared" si="317"/>
        <v/>
      </c>
      <c r="V131" s="416">
        <f t="shared" si="318"/>
        <v>0</v>
      </c>
      <c r="W131" s="416">
        <f t="shared" si="319"/>
        <v>472.42000000000002</v>
      </c>
      <c r="X131" s="416"/>
      <c r="Z131" s="402"/>
      <c r="AA131" s="402"/>
      <c r="AB131" s="402"/>
      <c r="AC131" s="402"/>
      <c r="AD131" s="402"/>
      <c r="AE131" s="402"/>
    </row>
    <row r="132" s="32" customFormat="1" ht="18.149999999999999" customHeight="1">
      <c r="A132" s="410" t="s">
        <v>783</v>
      </c>
      <c r="B132" s="410" t="s">
        <v>784</v>
      </c>
      <c r="C132" s="411"/>
      <c r="D132" s="412"/>
      <c r="E132" s="412" t="s">
        <v>570</v>
      </c>
      <c r="F132" s="412"/>
      <c r="G132" s="412"/>
      <c r="H132" s="412"/>
      <c r="I132" s="412"/>
      <c r="J132" s="412"/>
      <c r="K132" s="412"/>
      <c r="L132" s="412" t="str">
        <f t="shared" si="310"/>
        <v/>
      </c>
      <c r="M132" s="412"/>
      <c r="N132" s="412" t="str">
        <f t="shared" si="311"/>
        <v/>
      </c>
      <c r="O132" s="412"/>
      <c r="P132" s="412" t="str">
        <f t="shared" si="312"/>
        <v/>
      </c>
      <c r="Q132" s="412" t="str">
        <f t="shared" si="313"/>
        <v/>
      </c>
      <c r="R132" s="412" t="str">
        <f t="shared" si="314"/>
        <v/>
      </c>
      <c r="S132" s="412" t="str">
        <f t="shared" si="315"/>
        <v/>
      </c>
      <c r="T132" s="412" t="str">
        <f t="shared" si="316"/>
        <v/>
      </c>
      <c r="U132" s="412" t="str">
        <f t="shared" si="317"/>
        <v/>
      </c>
      <c r="V132" s="412" t="str">
        <f t="shared" si="318"/>
        <v/>
      </c>
      <c r="W132" s="412" t="str">
        <f t="shared" si="319"/>
        <v/>
      </c>
      <c r="X132" s="412"/>
      <c r="Z132" s="402"/>
      <c r="AA132" s="402"/>
      <c r="AB132" s="402"/>
      <c r="AC132" s="402"/>
      <c r="AD132" s="402"/>
      <c r="AE132" s="402"/>
    </row>
    <row r="133" s="417" customFormat="1" ht="18.149999999999999" customHeight="1">
      <c r="A133" s="413" t="s">
        <v>785</v>
      </c>
      <c r="B133" s="413" t="s">
        <v>694</v>
      </c>
      <c r="C133" s="414" t="s">
        <v>37</v>
      </c>
      <c r="D133" s="416">
        <v>48</v>
      </c>
      <c r="E133" s="416">
        <v>0</v>
      </c>
      <c r="F133" s="416"/>
      <c r="G133" s="416"/>
      <c r="H133" s="416"/>
      <c r="I133" s="416"/>
      <c r="J133" s="416"/>
      <c r="K133" s="416"/>
      <c r="L133" s="416">
        <f t="shared" si="310"/>
        <v>0</v>
      </c>
      <c r="M133" s="416">
        <v>85.019999999999996</v>
      </c>
      <c r="N133" s="416">
        <f t="shared" si="311"/>
        <v>4080.96</v>
      </c>
      <c r="O133" s="416">
        <f t="shared" si="321"/>
        <v>0</v>
      </c>
      <c r="P133" s="416" t="str">
        <f t="shared" si="312"/>
        <v/>
      </c>
      <c r="Q133" s="416" t="str">
        <f t="shared" si="313"/>
        <v/>
      </c>
      <c r="R133" s="416" t="str">
        <f t="shared" si="314"/>
        <v/>
      </c>
      <c r="S133" s="416" t="str">
        <f t="shared" si="315"/>
        <v/>
      </c>
      <c r="T133" s="416" t="str">
        <f t="shared" si="316"/>
        <v/>
      </c>
      <c r="U133" s="416" t="str">
        <f t="shared" si="317"/>
        <v/>
      </c>
      <c r="V133" s="416">
        <f t="shared" si="318"/>
        <v>0</v>
      </c>
      <c r="W133" s="416">
        <f t="shared" si="319"/>
        <v>4080.96</v>
      </c>
      <c r="X133" s="416"/>
      <c r="Z133" s="418"/>
      <c r="AA133" s="402"/>
      <c r="AB133" s="418"/>
      <c r="AC133" s="418"/>
      <c r="AD133" s="418"/>
      <c r="AE133" s="418"/>
    </row>
    <row r="134" s="32" customFormat="1" ht="18.149999999999999" customHeight="1">
      <c r="A134" s="413" t="s">
        <v>786</v>
      </c>
      <c r="B134" s="413" t="s">
        <v>696</v>
      </c>
      <c r="C134" s="414" t="s">
        <v>37</v>
      </c>
      <c r="D134" s="416">
        <v>176</v>
      </c>
      <c r="E134" s="416">
        <v>0</v>
      </c>
      <c r="F134" s="416"/>
      <c r="G134" s="416"/>
      <c r="H134" s="416"/>
      <c r="I134" s="416"/>
      <c r="J134" s="416"/>
      <c r="K134" s="416"/>
      <c r="L134" s="416">
        <f t="shared" si="310"/>
        <v>0</v>
      </c>
      <c r="M134" s="416">
        <v>72.370000000000005</v>
      </c>
      <c r="N134" s="416">
        <f t="shared" si="311"/>
        <v>12737.120000000001</v>
      </c>
      <c r="O134" s="416">
        <f t="shared" si="321"/>
        <v>0</v>
      </c>
      <c r="P134" s="416" t="str">
        <f t="shared" si="312"/>
        <v/>
      </c>
      <c r="Q134" s="416" t="str">
        <f t="shared" si="313"/>
        <v/>
      </c>
      <c r="R134" s="416" t="str">
        <f t="shared" si="314"/>
        <v/>
      </c>
      <c r="S134" s="416" t="str">
        <f t="shared" si="315"/>
        <v/>
      </c>
      <c r="T134" s="416" t="str">
        <f t="shared" si="316"/>
        <v/>
      </c>
      <c r="U134" s="416" t="str">
        <f t="shared" si="317"/>
        <v/>
      </c>
      <c r="V134" s="416">
        <f t="shared" si="318"/>
        <v>0</v>
      </c>
      <c r="W134" s="416">
        <f t="shared" si="319"/>
        <v>12737.120000000001</v>
      </c>
      <c r="X134" s="416"/>
      <c r="Z134" s="402"/>
      <c r="AA134" s="402"/>
      <c r="AB134" s="402"/>
      <c r="AC134" s="402"/>
      <c r="AD134" s="402"/>
      <c r="AE134" s="402"/>
    </row>
    <row r="135" s="32" customFormat="1" ht="18.149999999999999" customHeight="1">
      <c r="A135" s="413" t="s">
        <v>787</v>
      </c>
      <c r="B135" s="413" t="s">
        <v>698</v>
      </c>
      <c r="C135" s="414" t="s">
        <v>646</v>
      </c>
      <c r="D135" s="416">
        <v>4400</v>
      </c>
      <c r="E135" s="416">
        <v>2200</v>
      </c>
      <c r="F135" s="416"/>
      <c r="G135" s="416"/>
      <c r="H135" s="416"/>
      <c r="I135" s="416"/>
      <c r="J135" s="416"/>
      <c r="K135" s="416"/>
      <c r="L135" s="416">
        <f t="shared" si="310"/>
        <v>2200</v>
      </c>
      <c r="M135" s="416">
        <v>12.09</v>
      </c>
      <c r="N135" s="416">
        <f t="shared" si="311"/>
        <v>53196</v>
      </c>
      <c r="O135" s="416">
        <f t="shared" si="321"/>
        <v>26598</v>
      </c>
      <c r="P135" s="416" t="str">
        <f t="shared" si="312"/>
        <v/>
      </c>
      <c r="Q135" s="416" t="str">
        <f t="shared" si="313"/>
        <v/>
      </c>
      <c r="R135" s="416" t="str">
        <f t="shared" si="314"/>
        <v/>
      </c>
      <c r="S135" s="416" t="str">
        <f t="shared" si="315"/>
        <v/>
      </c>
      <c r="T135" s="416" t="str">
        <f t="shared" si="316"/>
        <v/>
      </c>
      <c r="U135" s="416" t="str">
        <f t="shared" si="317"/>
        <v/>
      </c>
      <c r="V135" s="416">
        <f t="shared" si="318"/>
        <v>26598</v>
      </c>
      <c r="W135" s="416">
        <f t="shared" si="319"/>
        <v>26598</v>
      </c>
      <c r="X135" s="416"/>
      <c r="Z135" s="402"/>
      <c r="AA135" s="402"/>
      <c r="AB135" s="402"/>
      <c r="AC135" s="402"/>
      <c r="AD135" s="402"/>
      <c r="AE135" s="402"/>
    </row>
    <row r="136" s="32" customFormat="1" ht="18.149999999999999" customHeight="1">
      <c r="A136" s="410" t="s">
        <v>788</v>
      </c>
      <c r="B136" s="410" t="s">
        <v>700</v>
      </c>
      <c r="C136" s="411"/>
      <c r="D136" s="412"/>
      <c r="E136" s="412" t="s">
        <v>570</v>
      </c>
      <c r="F136" s="412"/>
      <c r="G136" s="412"/>
      <c r="H136" s="412"/>
      <c r="I136" s="412"/>
      <c r="J136" s="412"/>
      <c r="K136" s="412"/>
      <c r="L136" s="412" t="str">
        <f t="shared" si="310"/>
        <v/>
      </c>
      <c r="M136" s="412"/>
      <c r="N136" s="412" t="str">
        <f t="shared" si="311"/>
        <v/>
      </c>
      <c r="O136" s="412"/>
      <c r="P136" s="412" t="str">
        <f t="shared" si="312"/>
        <v/>
      </c>
      <c r="Q136" s="412" t="str">
        <f t="shared" si="313"/>
        <v/>
      </c>
      <c r="R136" s="412" t="str">
        <f t="shared" si="314"/>
        <v/>
      </c>
      <c r="S136" s="412" t="str">
        <f t="shared" si="315"/>
        <v/>
      </c>
      <c r="T136" s="412" t="str">
        <f t="shared" si="316"/>
        <v/>
      </c>
      <c r="U136" s="412" t="str">
        <f t="shared" si="317"/>
        <v/>
      </c>
      <c r="V136" s="412" t="str">
        <f t="shared" si="318"/>
        <v/>
      </c>
      <c r="W136" s="412" t="str">
        <f t="shared" si="319"/>
        <v/>
      </c>
      <c r="X136" s="412"/>
      <c r="Z136" s="402"/>
      <c r="AA136" s="402"/>
      <c r="AB136" s="402"/>
      <c r="AC136" s="402"/>
      <c r="AD136" s="402"/>
      <c r="AE136" s="402"/>
    </row>
    <row r="137" s="417" customFormat="1" ht="18.149999999999999" customHeight="1">
      <c r="A137" s="413" t="s">
        <v>789</v>
      </c>
      <c r="B137" s="413" t="s">
        <v>702</v>
      </c>
      <c r="C137" s="414" t="s">
        <v>235</v>
      </c>
      <c r="D137" s="416">
        <v>1600</v>
      </c>
      <c r="E137" s="416"/>
      <c r="F137" s="416"/>
      <c r="G137" s="416"/>
      <c r="H137" s="416"/>
      <c r="I137" s="416"/>
      <c r="J137" s="416"/>
      <c r="K137" s="416"/>
      <c r="L137" s="416">
        <f t="shared" si="310"/>
        <v>0</v>
      </c>
      <c r="M137" s="416">
        <v>2.0899999999999999</v>
      </c>
      <c r="N137" s="416">
        <f t="shared" si="311"/>
        <v>3344</v>
      </c>
      <c r="O137" s="416" t="str">
        <f t="shared" si="321"/>
        <v/>
      </c>
      <c r="P137" s="416" t="str">
        <f t="shared" si="312"/>
        <v/>
      </c>
      <c r="Q137" s="416" t="str">
        <f t="shared" si="313"/>
        <v/>
      </c>
      <c r="R137" s="416" t="str">
        <f t="shared" si="314"/>
        <v/>
      </c>
      <c r="S137" s="416" t="str">
        <f t="shared" si="315"/>
        <v/>
      </c>
      <c r="T137" s="416" t="str">
        <f t="shared" si="316"/>
        <v/>
      </c>
      <c r="U137" s="416" t="str">
        <f t="shared" si="317"/>
        <v/>
      </c>
      <c r="V137" s="416">
        <f t="shared" si="318"/>
        <v>0</v>
      </c>
      <c r="W137" s="416">
        <f t="shared" si="319"/>
        <v>3344</v>
      </c>
      <c r="X137" s="416"/>
      <c r="Z137" s="418"/>
      <c r="AA137" s="402"/>
      <c r="AB137" s="418"/>
      <c r="AC137" s="418"/>
      <c r="AD137" s="418"/>
      <c r="AE137" s="418"/>
    </row>
    <row r="138" s="32" customFormat="1" ht="18.149999999999999" customHeight="1">
      <c r="A138" s="407" t="s">
        <v>790</v>
      </c>
      <c r="B138" s="407" t="s">
        <v>791</v>
      </c>
      <c r="C138" s="408"/>
      <c r="D138" s="409"/>
      <c r="E138" s="409" t="s">
        <v>570</v>
      </c>
      <c r="F138" s="409"/>
      <c r="G138" s="409"/>
      <c r="H138" s="409"/>
      <c r="I138" s="409"/>
      <c r="J138" s="409"/>
      <c r="K138" s="409"/>
      <c r="L138" s="409" t="str">
        <f t="shared" ref="L138:L201" si="322">IF(D138="","",SUM(E138:K138))</f>
        <v/>
      </c>
      <c r="M138" s="409"/>
      <c r="N138" s="409" t="str">
        <f t="shared" ref="N138:N201" si="323">IF(L138="","",ROUND(D138*M138,2))</f>
        <v/>
      </c>
      <c r="O138" s="409"/>
      <c r="P138" s="409" t="str">
        <f t="shared" ref="P138:P153" si="324">IF(F138="","",ROUND(F138*M138,2))</f>
        <v/>
      </c>
      <c r="Q138" s="409" t="str">
        <f t="shared" ref="Q138:Q153" si="325">IF(G138="","",ROUND(G138*M138,2))</f>
        <v/>
      </c>
      <c r="R138" s="409" t="str">
        <f t="shared" ref="R138:R153" si="326">IF(H138="","",ROUND(H138*M138,2))</f>
        <v/>
      </c>
      <c r="S138" s="409" t="str">
        <f t="shared" ref="S138:S153" si="327">IF(I138="","",ROUND(I138*M138,2))</f>
        <v/>
      </c>
      <c r="T138" s="409" t="str">
        <f t="shared" ref="T138:T153" si="328">IF(J138="","",ROUND(J138*M138,2))</f>
        <v/>
      </c>
      <c r="U138" s="409" t="str">
        <f t="shared" ref="U138:U153" si="329">IF(K138="","",ROUND(K138*M138,2))</f>
        <v/>
      </c>
      <c r="V138" s="409" t="str">
        <f t="shared" ref="V138:V201" si="330">IF(N138="","",SUM(O138:U138))</f>
        <v/>
      </c>
      <c r="W138" s="409" t="str">
        <f t="shared" ref="W138:W201" si="331">IF(N138="","",N138-V138)</f>
        <v/>
      </c>
      <c r="X138" s="409"/>
      <c r="Z138" s="402"/>
      <c r="AA138" s="402"/>
      <c r="AB138" s="402"/>
      <c r="AC138" s="402"/>
      <c r="AD138" s="402"/>
      <c r="AE138" s="402"/>
    </row>
    <row r="139" s="32" customFormat="1" ht="18.149999999999999" customHeight="1">
      <c r="A139" s="410" t="s">
        <v>792</v>
      </c>
      <c r="B139" s="410" t="s">
        <v>193</v>
      </c>
      <c r="C139" s="411"/>
      <c r="D139" s="412"/>
      <c r="E139" s="412" t="s">
        <v>570</v>
      </c>
      <c r="F139" s="412"/>
      <c r="G139" s="412"/>
      <c r="H139" s="412"/>
      <c r="I139" s="412"/>
      <c r="J139" s="412"/>
      <c r="K139" s="412"/>
      <c r="L139" s="412" t="str">
        <f t="shared" si="322"/>
        <v/>
      </c>
      <c r="M139" s="412"/>
      <c r="N139" s="412" t="str">
        <f t="shared" si="323"/>
        <v/>
      </c>
      <c r="O139" s="412"/>
      <c r="P139" s="412" t="str">
        <f t="shared" si="324"/>
        <v/>
      </c>
      <c r="Q139" s="412" t="str">
        <f t="shared" si="325"/>
        <v/>
      </c>
      <c r="R139" s="412" t="str">
        <f t="shared" si="326"/>
        <v/>
      </c>
      <c r="S139" s="412" t="str">
        <f t="shared" si="327"/>
        <v/>
      </c>
      <c r="T139" s="412" t="str">
        <f t="shared" si="328"/>
        <v/>
      </c>
      <c r="U139" s="412" t="str">
        <f t="shared" si="329"/>
        <v/>
      </c>
      <c r="V139" s="412" t="str">
        <f t="shared" si="330"/>
        <v/>
      </c>
      <c r="W139" s="412" t="str">
        <f t="shared" si="331"/>
        <v/>
      </c>
      <c r="X139" s="412"/>
      <c r="Z139" s="402"/>
      <c r="AA139" s="402"/>
      <c r="AB139" s="402"/>
      <c r="AC139" s="402"/>
      <c r="AD139" s="402"/>
      <c r="AE139" s="402"/>
    </row>
    <row r="140" s="32" customFormat="1" ht="18.149999999999999" customHeight="1">
      <c r="A140" s="413" t="s">
        <v>793</v>
      </c>
      <c r="B140" s="413" t="s">
        <v>794</v>
      </c>
      <c r="C140" s="414" t="s">
        <v>109</v>
      </c>
      <c r="D140" s="416">
        <v>664.10000000000002</v>
      </c>
      <c r="E140" s="416">
        <v>0</v>
      </c>
      <c r="F140" s="416">
        <v>664.10000000000002</v>
      </c>
      <c r="G140" s="416"/>
      <c r="H140" s="416"/>
      <c r="I140" s="416"/>
      <c r="J140" s="416"/>
      <c r="K140" s="416"/>
      <c r="L140" s="416">
        <f t="shared" si="322"/>
        <v>664.10000000000002</v>
      </c>
      <c r="M140" s="416">
        <v>5.3799999999999999</v>
      </c>
      <c r="N140" s="416">
        <f t="shared" si="323"/>
        <v>3572.8600000000001</v>
      </c>
      <c r="O140" s="416">
        <f t="shared" si="321"/>
        <v>0</v>
      </c>
      <c r="P140" s="416">
        <f t="shared" si="324"/>
        <v>3572.8600000000001</v>
      </c>
      <c r="Q140" s="416" t="str">
        <f t="shared" si="325"/>
        <v/>
      </c>
      <c r="R140" s="416" t="str">
        <f t="shared" si="326"/>
        <v/>
      </c>
      <c r="S140" s="416" t="str">
        <f t="shared" si="327"/>
        <v/>
      </c>
      <c r="T140" s="416" t="str">
        <f t="shared" si="328"/>
        <v/>
      </c>
      <c r="U140" s="416" t="str">
        <f t="shared" si="329"/>
        <v/>
      </c>
      <c r="V140" s="416">
        <f t="shared" si="330"/>
        <v>3572.8600000000001</v>
      </c>
      <c r="W140" s="416">
        <f t="shared" si="331"/>
        <v>0</v>
      </c>
      <c r="X140" s="416"/>
      <c r="Z140" s="402"/>
      <c r="AA140" s="402"/>
      <c r="AB140" s="402"/>
      <c r="AC140" s="402"/>
      <c r="AD140" s="402"/>
      <c r="AE140" s="402"/>
    </row>
    <row r="141" s="32" customFormat="1" ht="18.149999999999999" customHeight="1">
      <c r="A141" s="413" t="s">
        <v>795</v>
      </c>
      <c r="B141" s="413" t="s">
        <v>796</v>
      </c>
      <c r="C141" s="414" t="s">
        <v>109</v>
      </c>
      <c r="D141" s="416">
        <v>489</v>
      </c>
      <c r="E141" s="416">
        <v>263.25</v>
      </c>
      <c r="F141" s="416">
        <v>225.75</v>
      </c>
      <c r="G141" s="416"/>
      <c r="H141" s="416"/>
      <c r="I141" s="416"/>
      <c r="J141" s="416"/>
      <c r="K141" s="416"/>
      <c r="L141" s="416">
        <f t="shared" si="322"/>
        <v>489</v>
      </c>
      <c r="M141" s="416">
        <v>762.11000000000001</v>
      </c>
      <c r="N141" s="416">
        <f t="shared" si="323"/>
        <v>372671.78999999998</v>
      </c>
      <c r="O141" s="416">
        <f t="shared" si="321"/>
        <v>200625.45999999999</v>
      </c>
      <c r="P141" s="416">
        <f t="shared" si="324"/>
        <v>172046.32999999999</v>
      </c>
      <c r="Q141" s="416" t="str">
        <f t="shared" si="325"/>
        <v/>
      </c>
      <c r="R141" s="416" t="str">
        <f t="shared" si="326"/>
        <v/>
      </c>
      <c r="S141" s="416" t="str">
        <f t="shared" si="327"/>
        <v/>
      </c>
      <c r="T141" s="416" t="str">
        <f t="shared" si="328"/>
        <v/>
      </c>
      <c r="U141" s="416" t="str">
        <f t="shared" si="329"/>
        <v/>
      </c>
      <c r="V141" s="416">
        <f t="shared" si="330"/>
        <v>372671.78999999998</v>
      </c>
      <c r="W141" s="416">
        <f t="shared" si="331"/>
        <v>0</v>
      </c>
      <c r="X141" s="416"/>
      <c r="Z141" s="402"/>
      <c r="AA141" s="402"/>
      <c r="AB141" s="402"/>
      <c r="AC141" s="402"/>
      <c r="AD141" s="402"/>
      <c r="AE141" s="402"/>
    </row>
    <row r="142" s="32" customFormat="1" ht="18.149999999999999" customHeight="1">
      <c r="A142" s="413" t="s">
        <v>797</v>
      </c>
      <c r="B142" s="413" t="s">
        <v>798</v>
      </c>
      <c r="C142" s="414" t="s">
        <v>235</v>
      </c>
      <c r="D142" s="416">
        <v>374.10000000000002</v>
      </c>
      <c r="E142" s="416">
        <v>0</v>
      </c>
      <c r="F142" s="416">
        <v>374.10000000000002</v>
      </c>
      <c r="G142" s="416"/>
      <c r="H142" s="416"/>
      <c r="I142" s="416"/>
      <c r="J142" s="416"/>
      <c r="K142" s="416"/>
      <c r="L142" s="416">
        <f t="shared" si="322"/>
        <v>374.10000000000002</v>
      </c>
      <c r="M142" s="416">
        <v>241.72</v>
      </c>
      <c r="N142" s="416">
        <f t="shared" si="323"/>
        <v>90427.449999999997</v>
      </c>
      <c r="O142" s="416">
        <f t="shared" si="321"/>
        <v>0</v>
      </c>
      <c r="P142" s="416">
        <f t="shared" si="324"/>
        <v>90427.449999999997</v>
      </c>
      <c r="Q142" s="416" t="str">
        <f t="shared" si="325"/>
        <v/>
      </c>
      <c r="R142" s="416" t="str">
        <f t="shared" si="326"/>
        <v/>
      </c>
      <c r="S142" s="416" t="str">
        <f t="shared" si="327"/>
        <v/>
      </c>
      <c r="T142" s="416" t="str">
        <f t="shared" si="328"/>
        <v/>
      </c>
      <c r="U142" s="416" t="str">
        <f t="shared" si="329"/>
        <v/>
      </c>
      <c r="V142" s="416">
        <f t="shared" si="330"/>
        <v>90427.449999999997</v>
      </c>
      <c r="W142" s="416">
        <f t="shared" si="331"/>
        <v>0</v>
      </c>
      <c r="X142" s="416"/>
      <c r="Z142" s="402"/>
      <c r="AA142" s="402"/>
      <c r="AB142" s="402"/>
      <c r="AC142" s="402"/>
      <c r="AD142" s="402"/>
      <c r="AE142" s="402"/>
    </row>
    <row r="143" s="32" customFormat="1" ht="18.149999999999999" customHeight="1">
      <c r="A143" s="413" t="s">
        <v>799</v>
      </c>
      <c r="B143" s="413" t="s">
        <v>800</v>
      </c>
      <c r="C143" s="414" t="s">
        <v>109</v>
      </c>
      <c r="D143" s="416">
        <v>676.70000000000005</v>
      </c>
      <c r="E143" s="416">
        <v>0</v>
      </c>
      <c r="F143" s="416">
        <v>676.70000000000005</v>
      </c>
      <c r="G143" s="416"/>
      <c r="H143" s="416"/>
      <c r="I143" s="416"/>
      <c r="J143" s="416"/>
      <c r="K143" s="416"/>
      <c r="L143" s="416">
        <f t="shared" si="322"/>
        <v>676.70000000000005</v>
      </c>
      <c r="M143" s="416">
        <v>343.50999999999999</v>
      </c>
      <c r="N143" s="416">
        <f t="shared" si="323"/>
        <v>232453.22</v>
      </c>
      <c r="O143" s="416">
        <f t="shared" si="321"/>
        <v>0</v>
      </c>
      <c r="P143" s="416">
        <f t="shared" si="324"/>
        <v>232453.22</v>
      </c>
      <c r="Q143" s="416" t="str">
        <f t="shared" si="325"/>
        <v/>
      </c>
      <c r="R143" s="416" t="str">
        <f t="shared" si="326"/>
        <v/>
      </c>
      <c r="S143" s="416" t="str">
        <f t="shared" si="327"/>
        <v/>
      </c>
      <c r="T143" s="416" t="str">
        <f t="shared" si="328"/>
        <v/>
      </c>
      <c r="U143" s="416" t="str">
        <f t="shared" si="329"/>
        <v/>
      </c>
      <c r="V143" s="416">
        <f t="shared" si="330"/>
        <v>232453.22</v>
      </c>
      <c r="W143" s="416">
        <f t="shared" si="331"/>
        <v>0</v>
      </c>
      <c r="X143" s="416"/>
      <c r="Z143" s="402"/>
      <c r="AA143" s="402"/>
      <c r="AB143" s="402"/>
      <c r="AC143" s="402"/>
      <c r="AD143" s="402"/>
      <c r="AE143" s="402"/>
    </row>
    <row r="144" s="32" customFormat="1" ht="18.149999999999999" customHeight="1">
      <c r="A144" s="413" t="s">
        <v>801</v>
      </c>
      <c r="B144" s="413" t="s">
        <v>802</v>
      </c>
      <c r="C144" s="414" t="s">
        <v>235</v>
      </c>
      <c r="D144" s="416">
        <v>1120.4000000000001</v>
      </c>
      <c r="E144" s="416">
        <v>0</v>
      </c>
      <c r="F144" s="416">
        <v>1120.4000000000001</v>
      </c>
      <c r="G144" s="416"/>
      <c r="H144" s="416"/>
      <c r="I144" s="416"/>
      <c r="J144" s="416"/>
      <c r="K144" s="416"/>
      <c r="L144" s="416">
        <f t="shared" si="322"/>
        <v>1120.4000000000001</v>
      </c>
      <c r="M144" s="416">
        <v>19.59</v>
      </c>
      <c r="N144" s="416">
        <f t="shared" si="323"/>
        <v>21948.639999999999</v>
      </c>
      <c r="O144" s="416">
        <f t="shared" si="321"/>
        <v>0</v>
      </c>
      <c r="P144" s="416">
        <f t="shared" si="324"/>
        <v>21948.639999999999</v>
      </c>
      <c r="Q144" s="416" t="str">
        <f t="shared" si="325"/>
        <v/>
      </c>
      <c r="R144" s="416" t="str">
        <f t="shared" si="326"/>
        <v/>
      </c>
      <c r="S144" s="416" t="str">
        <f t="shared" si="327"/>
        <v/>
      </c>
      <c r="T144" s="416" t="str">
        <f t="shared" si="328"/>
        <v/>
      </c>
      <c r="U144" s="416" t="str">
        <f t="shared" si="329"/>
        <v/>
      </c>
      <c r="V144" s="416">
        <f t="shared" si="330"/>
        <v>21948.639999999999</v>
      </c>
      <c r="W144" s="416">
        <f t="shared" si="331"/>
        <v>0</v>
      </c>
      <c r="X144" s="416"/>
      <c r="Z144" s="402"/>
      <c r="AA144" s="402"/>
      <c r="AB144" s="402"/>
      <c r="AC144" s="402"/>
      <c r="AD144" s="402"/>
      <c r="AE144" s="402"/>
    </row>
    <row r="145" s="32" customFormat="1" ht="18.149999999999999" customHeight="1">
      <c r="A145" s="413" t="s">
        <v>803</v>
      </c>
      <c r="B145" s="413" t="s">
        <v>804</v>
      </c>
      <c r="C145" s="414" t="s">
        <v>235</v>
      </c>
      <c r="D145" s="416">
        <v>172.09999999999999</v>
      </c>
      <c r="E145" s="416">
        <v>0</v>
      </c>
      <c r="F145" s="416">
        <v>172.09999999999999</v>
      </c>
      <c r="G145" s="416"/>
      <c r="H145" s="416"/>
      <c r="I145" s="416"/>
      <c r="J145" s="416"/>
      <c r="K145" s="416"/>
      <c r="L145" s="416">
        <f t="shared" si="322"/>
        <v>172.09999999999999</v>
      </c>
      <c r="M145" s="416">
        <v>73.870000000000005</v>
      </c>
      <c r="N145" s="416">
        <f t="shared" si="323"/>
        <v>12713.030000000001</v>
      </c>
      <c r="O145" s="416">
        <f t="shared" si="321"/>
        <v>0</v>
      </c>
      <c r="P145" s="416">
        <f t="shared" si="324"/>
        <v>12713.030000000001</v>
      </c>
      <c r="Q145" s="416" t="str">
        <f t="shared" si="325"/>
        <v/>
      </c>
      <c r="R145" s="416" t="str">
        <f t="shared" si="326"/>
        <v/>
      </c>
      <c r="S145" s="416" t="str">
        <f t="shared" si="327"/>
        <v/>
      </c>
      <c r="T145" s="416" t="str">
        <f t="shared" si="328"/>
        <v/>
      </c>
      <c r="U145" s="416" t="str">
        <f t="shared" si="329"/>
        <v/>
      </c>
      <c r="V145" s="416">
        <f t="shared" si="330"/>
        <v>12713.030000000001</v>
      </c>
      <c r="W145" s="416">
        <f t="shared" si="331"/>
        <v>0</v>
      </c>
      <c r="X145" s="416"/>
      <c r="Z145" s="402"/>
      <c r="AA145" s="402"/>
      <c r="AB145" s="402"/>
      <c r="AC145" s="402"/>
      <c r="AD145" s="402"/>
      <c r="AE145" s="402"/>
    </row>
    <row r="146" s="32" customFormat="1" ht="18.149999999999999" customHeight="1">
      <c r="A146" s="413" t="s">
        <v>805</v>
      </c>
      <c r="B146" s="413" t="s">
        <v>806</v>
      </c>
      <c r="C146" s="414" t="s">
        <v>109</v>
      </c>
      <c r="D146" s="416">
        <v>10.300000000000001</v>
      </c>
      <c r="E146" s="416">
        <v>0</v>
      </c>
      <c r="F146" s="416"/>
      <c r="G146" s="416"/>
      <c r="H146" s="416"/>
      <c r="I146" s="416"/>
      <c r="J146" s="416"/>
      <c r="K146" s="416"/>
      <c r="L146" s="416">
        <f t="shared" si="322"/>
        <v>0</v>
      </c>
      <c r="M146" s="416">
        <v>565.84000000000003</v>
      </c>
      <c r="N146" s="416">
        <f t="shared" si="323"/>
        <v>5828.1499999999996</v>
      </c>
      <c r="O146" s="416">
        <f t="shared" si="321"/>
        <v>0</v>
      </c>
      <c r="P146" s="416" t="str">
        <f t="shared" si="324"/>
        <v/>
      </c>
      <c r="Q146" s="416" t="str">
        <f t="shared" si="325"/>
        <v/>
      </c>
      <c r="R146" s="416" t="str">
        <f t="shared" si="326"/>
        <v/>
      </c>
      <c r="S146" s="416" t="str">
        <f t="shared" si="327"/>
        <v/>
      </c>
      <c r="T146" s="416" t="str">
        <f t="shared" si="328"/>
        <v/>
      </c>
      <c r="U146" s="416" t="str">
        <f t="shared" si="329"/>
        <v/>
      </c>
      <c r="V146" s="416">
        <f t="shared" si="330"/>
        <v>0</v>
      </c>
      <c r="W146" s="416">
        <f t="shared" si="331"/>
        <v>5828.1499999999996</v>
      </c>
      <c r="X146" s="416"/>
      <c r="Z146" s="402"/>
      <c r="AA146" s="402"/>
      <c r="AB146" s="402"/>
      <c r="AC146" s="402"/>
      <c r="AD146" s="402"/>
      <c r="AE146" s="402"/>
    </row>
    <row r="147" s="32" customFormat="1" ht="18.149999999999999" customHeight="1">
      <c r="A147" s="413" t="s">
        <v>807</v>
      </c>
      <c r="B147" s="413" t="s">
        <v>808</v>
      </c>
      <c r="C147" s="414" t="s">
        <v>235</v>
      </c>
      <c r="D147" s="416">
        <v>2394.5</v>
      </c>
      <c r="E147" s="416">
        <v>2394.5</v>
      </c>
      <c r="F147" s="416"/>
      <c r="G147" s="416"/>
      <c r="H147" s="416"/>
      <c r="I147" s="416"/>
      <c r="J147" s="416"/>
      <c r="K147" s="416"/>
      <c r="L147" s="416">
        <f t="shared" si="322"/>
        <v>2394.5</v>
      </c>
      <c r="M147" s="416">
        <v>2.2999999999999998</v>
      </c>
      <c r="N147" s="416">
        <f t="shared" si="323"/>
        <v>5507.3500000000004</v>
      </c>
      <c r="O147" s="416">
        <f t="shared" si="321"/>
        <v>5507.3500000000004</v>
      </c>
      <c r="P147" s="416" t="str">
        <f t="shared" si="324"/>
        <v/>
      </c>
      <c r="Q147" s="416" t="str">
        <f t="shared" si="325"/>
        <v/>
      </c>
      <c r="R147" s="416" t="str">
        <f t="shared" si="326"/>
        <v/>
      </c>
      <c r="S147" s="416" t="str">
        <f t="shared" si="327"/>
        <v/>
      </c>
      <c r="T147" s="416" t="str">
        <f t="shared" si="328"/>
        <v/>
      </c>
      <c r="U147" s="416" t="str">
        <f t="shared" si="329"/>
        <v/>
      </c>
      <c r="V147" s="416">
        <f t="shared" si="330"/>
        <v>5507.3500000000004</v>
      </c>
      <c r="W147" s="416">
        <f t="shared" si="331"/>
        <v>0</v>
      </c>
      <c r="X147" s="416"/>
      <c r="Z147" s="402"/>
      <c r="AA147" s="402"/>
      <c r="AB147" s="402"/>
      <c r="AC147" s="402"/>
      <c r="AD147" s="402"/>
      <c r="AE147" s="402"/>
    </row>
    <row r="148" s="32" customFormat="1" ht="18.149999999999999" customHeight="1">
      <c r="A148" s="413" t="s">
        <v>809</v>
      </c>
      <c r="B148" s="413" t="s">
        <v>810</v>
      </c>
      <c r="C148" s="414" t="s">
        <v>109</v>
      </c>
      <c r="D148" s="416">
        <v>10266.200000000001</v>
      </c>
      <c r="E148" s="416">
        <v>10000</v>
      </c>
      <c r="F148" s="416"/>
      <c r="G148" s="416"/>
      <c r="H148" s="416"/>
      <c r="I148" s="416"/>
      <c r="J148" s="416"/>
      <c r="K148" s="416"/>
      <c r="L148" s="416">
        <f t="shared" si="322"/>
        <v>10000</v>
      </c>
      <c r="M148" s="416">
        <v>9.0099999999999998</v>
      </c>
      <c r="N148" s="416">
        <f t="shared" si="323"/>
        <v>92498.460000000006</v>
      </c>
      <c r="O148" s="416">
        <f t="shared" si="321"/>
        <v>90100</v>
      </c>
      <c r="P148" s="416" t="str">
        <f t="shared" si="324"/>
        <v/>
      </c>
      <c r="Q148" s="416" t="str">
        <f t="shared" si="325"/>
        <v/>
      </c>
      <c r="R148" s="416" t="str">
        <f t="shared" si="326"/>
        <v/>
      </c>
      <c r="S148" s="416" t="str">
        <f t="shared" si="327"/>
        <v/>
      </c>
      <c r="T148" s="416" t="str">
        <f t="shared" si="328"/>
        <v/>
      </c>
      <c r="U148" s="416" t="str">
        <f t="shared" si="329"/>
        <v/>
      </c>
      <c r="V148" s="416">
        <f t="shared" si="330"/>
        <v>90100</v>
      </c>
      <c r="W148" s="416">
        <f t="shared" si="331"/>
        <v>2398.4600000000064</v>
      </c>
      <c r="X148" s="416"/>
      <c r="Z148" s="402"/>
      <c r="AA148" s="402"/>
      <c r="AB148" s="402"/>
      <c r="AC148" s="402"/>
      <c r="AD148" s="402"/>
      <c r="AE148" s="402"/>
    </row>
    <row r="149" s="32" customFormat="1" ht="18.149999999999999" customHeight="1">
      <c r="A149" s="413" t="s">
        <v>811</v>
      </c>
      <c r="B149" s="413" t="s">
        <v>812</v>
      </c>
      <c r="C149" s="414" t="s">
        <v>230</v>
      </c>
      <c r="D149" s="416">
        <v>216.80000000000001</v>
      </c>
      <c r="E149" s="416">
        <v>100</v>
      </c>
      <c r="F149" s="416">
        <v>116.8</v>
      </c>
      <c r="G149" s="416"/>
      <c r="H149" s="416"/>
      <c r="I149" s="416"/>
      <c r="J149" s="416"/>
      <c r="K149" s="416"/>
      <c r="L149" s="416">
        <f t="shared" si="322"/>
        <v>216.80000000000001</v>
      </c>
      <c r="M149" s="416">
        <v>64.840000000000003</v>
      </c>
      <c r="N149" s="416">
        <f t="shared" si="323"/>
        <v>14057.309999999999</v>
      </c>
      <c r="O149" s="416">
        <f t="shared" si="321"/>
        <v>6484</v>
      </c>
      <c r="P149" s="416">
        <f t="shared" si="324"/>
        <v>7573.3100000000004</v>
      </c>
      <c r="Q149" s="416" t="str">
        <f t="shared" si="325"/>
        <v/>
      </c>
      <c r="R149" s="416" t="str">
        <f t="shared" si="326"/>
        <v/>
      </c>
      <c r="S149" s="416" t="str">
        <f t="shared" si="327"/>
        <v/>
      </c>
      <c r="T149" s="416" t="str">
        <f t="shared" si="328"/>
        <v/>
      </c>
      <c r="U149" s="416" t="str">
        <f t="shared" si="329"/>
        <v/>
      </c>
      <c r="V149" s="416">
        <f t="shared" si="330"/>
        <v>14057.310000000001</v>
      </c>
      <c r="W149" s="416">
        <f t="shared" si="331"/>
        <v>-1.8189894035458565e-012</v>
      </c>
      <c r="X149" s="416"/>
      <c r="Z149" s="402"/>
      <c r="AA149" s="402"/>
      <c r="AB149" s="402"/>
      <c r="AC149" s="402"/>
      <c r="AD149" s="402"/>
      <c r="AE149" s="402"/>
    </row>
    <row r="150" s="32" customFormat="1" ht="18.149999999999999" customHeight="1">
      <c r="A150" s="413" t="s">
        <v>813</v>
      </c>
      <c r="B150" s="413" t="s">
        <v>814</v>
      </c>
      <c r="C150" s="414" t="s">
        <v>815</v>
      </c>
      <c r="D150" s="416">
        <v>66</v>
      </c>
      <c r="E150" s="416">
        <v>22</v>
      </c>
      <c r="F150" s="416">
        <v>22</v>
      </c>
      <c r="G150" s="416"/>
      <c r="H150" s="416"/>
      <c r="I150" s="416"/>
      <c r="J150" s="416"/>
      <c r="K150" s="416"/>
      <c r="L150" s="416">
        <f t="shared" si="322"/>
        <v>44</v>
      </c>
      <c r="M150" s="416">
        <v>626.64999999999998</v>
      </c>
      <c r="N150" s="416">
        <f t="shared" si="323"/>
        <v>41358.900000000001</v>
      </c>
      <c r="O150" s="416">
        <f t="shared" si="321"/>
        <v>13786.299999999999</v>
      </c>
      <c r="P150" s="416">
        <f t="shared" si="324"/>
        <v>13786.299999999999</v>
      </c>
      <c r="Q150" s="416" t="str">
        <f t="shared" si="325"/>
        <v/>
      </c>
      <c r="R150" s="416" t="str">
        <f t="shared" si="326"/>
        <v/>
      </c>
      <c r="S150" s="416" t="str">
        <f t="shared" si="327"/>
        <v/>
      </c>
      <c r="T150" s="416" t="str">
        <f t="shared" si="328"/>
        <v/>
      </c>
      <c r="U150" s="416" t="str">
        <f t="shared" si="329"/>
        <v/>
      </c>
      <c r="V150" s="416">
        <f t="shared" si="330"/>
        <v>27572.599999999999</v>
      </c>
      <c r="W150" s="416">
        <f t="shared" si="331"/>
        <v>13786.300000000003</v>
      </c>
      <c r="X150" s="416"/>
      <c r="Z150" s="402"/>
      <c r="AA150" s="402"/>
      <c r="AB150" s="402"/>
      <c r="AC150" s="402"/>
      <c r="AD150" s="402"/>
      <c r="AE150" s="402"/>
    </row>
    <row r="151" s="32" customFormat="1" ht="18.149999999999999" customHeight="1">
      <c r="A151" s="413" t="s">
        <v>816</v>
      </c>
      <c r="B151" s="413" t="s">
        <v>817</v>
      </c>
      <c r="C151" s="414" t="s">
        <v>109</v>
      </c>
      <c r="D151" s="416">
        <v>43</v>
      </c>
      <c r="E151" s="416">
        <v>0</v>
      </c>
      <c r="F151" s="416">
        <v>43</v>
      </c>
      <c r="G151" s="416"/>
      <c r="H151" s="416"/>
      <c r="I151" s="416"/>
      <c r="J151" s="416"/>
      <c r="K151" s="416"/>
      <c r="L151" s="416">
        <f t="shared" si="322"/>
        <v>43</v>
      </c>
      <c r="M151" s="416">
        <v>123.39</v>
      </c>
      <c r="N151" s="416">
        <f t="shared" si="323"/>
        <v>5305.7700000000004</v>
      </c>
      <c r="O151" s="416">
        <f t="shared" si="321"/>
        <v>0</v>
      </c>
      <c r="P151" s="416">
        <f t="shared" si="324"/>
        <v>5305.7700000000004</v>
      </c>
      <c r="Q151" s="416" t="str">
        <f t="shared" si="325"/>
        <v/>
      </c>
      <c r="R151" s="416" t="str">
        <f t="shared" si="326"/>
        <v/>
      </c>
      <c r="S151" s="416" t="str">
        <f t="shared" si="327"/>
        <v/>
      </c>
      <c r="T151" s="416" t="str">
        <f t="shared" si="328"/>
        <v/>
      </c>
      <c r="U151" s="416" t="str">
        <f t="shared" si="329"/>
        <v/>
      </c>
      <c r="V151" s="416">
        <f t="shared" si="330"/>
        <v>5305.7700000000004</v>
      </c>
      <c r="W151" s="416">
        <f t="shared" si="331"/>
        <v>0</v>
      </c>
      <c r="X151" s="416"/>
      <c r="Z151" s="402"/>
      <c r="AA151" s="402"/>
      <c r="AB151" s="402"/>
      <c r="AC151" s="402"/>
      <c r="AD151" s="402"/>
      <c r="AE151" s="402"/>
    </row>
    <row r="152" s="32" customFormat="1" ht="18.149999999999999" customHeight="1">
      <c r="A152" s="413" t="s">
        <v>818</v>
      </c>
      <c r="B152" s="413" t="s">
        <v>608</v>
      </c>
      <c r="C152" s="414" t="s">
        <v>235</v>
      </c>
      <c r="D152" s="416">
        <v>2925</v>
      </c>
      <c r="E152" s="416">
        <v>2925</v>
      </c>
      <c r="F152" s="416"/>
      <c r="G152" s="416"/>
      <c r="H152" s="416"/>
      <c r="I152" s="416"/>
      <c r="J152" s="416"/>
      <c r="K152" s="416"/>
      <c r="L152" s="416">
        <f t="shared" si="322"/>
        <v>2925</v>
      </c>
      <c r="M152" s="416">
        <v>7.7599999999999998</v>
      </c>
      <c r="N152" s="416">
        <f t="shared" si="323"/>
        <v>22698</v>
      </c>
      <c r="O152" s="416">
        <f t="shared" si="321"/>
        <v>22698</v>
      </c>
      <c r="P152" s="416" t="str">
        <f t="shared" si="324"/>
        <v/>
      </c>
      <c r="Q152" s="416" t="str">
        <f t="shared" si="325"/>
        <v/>
      </c>
      <c r="R152" s="416" t="str">
        <f t="shared" si="326"/>
        <v/>
      </c>
      <c r="S152" s="416" t="str">
        <f t="shared" si="327"/>
        <v/>
      </c>
      <c r="T152" s="416" t="str">
        <f t="shared" si="328"/>
        <v/>
      </c>
      <c r="U152" s="416" t="str">
        <f t="shared" si="329"/>
        <v/>
      </c>
      <c r="V152" s="416">
        <f t="shared" si="330"/>
        <v>22698</v>
      </c>
      <c r="W152" s="416">
        <f t="shared" si="331"/>
        <v>0</v>
      </c>
      <c r="X152" s="416"/>
      <c r="Z152" s="402"/>
      <c r="AA152" s="402"/>
      <c r="AB152" s="402"/>
      <c r="AC152" s="402"/>
      <c r="AD152" s="402"/>
      <c r="AE152" s="402"/>
    </row>
    <row r="153" s="32" customFormat="1" ht="18.149999999999999" customHeight="1">
      <c r="A153" s="413" t="s">
        <v>819</v>
      </c>
      <c r="B153" s="413" t="s">
        <v>820</v>
      </c>
      <c r="C153" s="414" t="s">
        <v>235</v>
      </c>
      <c r="D153" s="416">
        <v>3240</v>
      </c>
      <c r="E153" s="416">
        <v>3240</v>
      </c>
      <c r="F153" s="416"/>
      <c r="G153" s="416"/>
      <c r="H153" s="416"/>
      <c r="I153" s="416"/>
      <c r="J153" s="416"/>
      <c r="K153" s="416"/>
      <c r="L153" s="416">
        <f t="shared" si="322"/>
        <v>3240</v>
      </c>
      <c r="M153" s="416">
        <v>1.26</v>
      </c>
      <c r="N153" s="416">
        <f t="shared" si="323"/>
        <v>4082.4000000000001</v>
      </c>
      <c r="O153" s="416">
        <f t="shared" si="321"/>
        <v>4082.4000000000001</v>
      </c>
      <c r="P153" s="416" t="str">
        <f t="shared" si="324"/>
        <v/>
      </c>
      <c r="Q153" s="416" t="str">
        <f t="shared" si="325"/>
        <v/>
      </c>
      <c r="R153" s="416" t="str">
        <f t="shared" si="326"/>
        <v/>
      </c>
      <c r="S153" s="416" t="str">
        <f t="shared" si="327"/>
        <v/>
      </c>
      <c r="T153" s="416" t="str">
        <f t="shared" si="328"/>
        <v/>
      </c>
      <c r="U153" s="416" t="str">
        <f t="shared" si="329"/>
        <v/>
      </c>
      <c r="V153" s="416">
        <f t="shared" si="330"/>
        <v>4082.4000000000001</v>
      </c>
      <c r="W153" s="416">
        <f t="shared" si="331"/>
        <v>0</v>
      </c>
      <c r="X153" s="416"/>
      <c r="Z153" s="402"/>
      <c r="AA153" s="402"/>
      <c r="AB153" s="402"/>
      <c r="AC153" s="402"/>
      <c r="AD153" s="402"/>
      <c r="AE153" s="402"/>
    </row>
    <row r="154" s="32" customFormat="1" ht="18.149999999999999" customHeight="1">
      <c r="A154" s="404" t="s">
        <v>821</v>
      </c>
      <c r="B154" s="404" t="s">
        <v>822</v>
      </c>
      <c r="C154" s="405"/>
      <c r="D154" s="406"/>
      <c r="E154" s="406" t="s">
        <v>570</v>
      </c>
      <c r="F154" s="406"/>
      <c r="G154" s="406"/>
      <c r="H154" s="406"/>
      <c r="I154" s="406"/>
      <c r="J154" s="406"/>
      <c r="K154" s="406"/>
      <c r="L154" s="406" t="str">
        <f t="shared" si="322"/>
        <v/>
      </c>
      <c r="M154" s="406"/>
      <c r="N154" s="406" t="str">
        <f t="shared" si="323"/>
        <v/>
      </c>
      <c r="O154" s="406"/>
      <c r="P154" s="406">
        <f t="shared" ref="P154:U154" si="332">SUM(P157:P260)</f>
        <v>54033.970000000001</v>
      </c>
      <c r="Q154" s="406">
        <f t="shared" si="332"/>
        <v>0</v>
      </c>
      <c r="R154" s="406">
        <f t="shared" si="332"/>
        <v>0</v>
      </c>
      <c r="S154" s="406">
        <f t="shared" si="332"/>
        <v>0</v>
      </c>
      <c r="T154" s="406">
        <f t="shared" si="332"/>
        <v>0</v>
      </c>
      <c r="U154" s="406">
        <f t="shared" si="332"/>
        <v>0</v>
      </c>
      <c r="V154" s="406" t="str">
        <f t="shared" si="330"/>
        <v/>
      </c>
      <c r="W154" s="406" t="str">
        <f t="shared" si="331"/>
        <v/>
      </c>
      <c r="X154" s="406"/>
      <c r="Z154" s="402"/>
      <c r="AA154" s="402"/>
      <c r="AB154" s="402"/>
      <c r="AC154" s="402"/>
      <c r="AD154" s="402"/>
      <c r="AE154" s="402"/>
    </row>
    <row r="155" s="32" customFormat="1" ht="18.149999999999999" customHeight="1">
      <c r="A155" s="407" t="s">
        <v>823</v>
      </c>
      <c r="B155" s="407" t="s">
        <v>824</v>
      </c>
      <c r="C155" s="408"/>
      <c r="D155" s="409"/>
      <c r="E155" s="409" t="s">
        <v>570</v>
      </c>
      <c r="F155" s="409"/>
      <c r="G155" s="409"/>
      <c r="H155" s="409"/>
      <c r="I155" s="409"/>
      <c r="J155" s="409"/>
      <c r="K155" s="409"/>
      <c r="L155" s="409" t="str">
        <f t="shared" si="322"/>
        <v/>
      </c>
      <c r="M155" s="409"/>
      <c r="N155" s="409" t="str">
        <f t="shared" si="323"/>
        <v/>
      </c>
      <c r="O155" s="409"/>
      <c r="P155" s="409" t="str">
        <f t="shared" ref="P155:P218" si="333">IF(F155="","",ROUND(F155*M155,2))</f>
        <v/>
      </c>
      <c r="Q155" s="409" t="str">
        <f t="shared" ref="Q155:Q218" si="334">IF(G155="","",ROUND(G155*M155,2))</f>
        <v/>
      </c>
      <c r="R155" s="409" t="str">
        <f t="shared" ref="R155:R218" si="335">IF(H155="","",ROUND(H155*M155,2))</f>
        <v/>
      </c>
      <c r="S155" s="409" t="str">
        <f t="shared" ref="S155:S218" si="336">IF(I155="","",ROUND(I155*M155,2))</f>
        <v/>
      </c>
      <c r="T155" s="409" t="str">
        <f t="shared" ref="T155:T218" si="337">IF(J155="","",ROUND(J155*M155,2))</f>
        <v/>
      </c>
      <c r="U155" s="409" t="str">
        <f t="shared" ref="U155:U218" si="338">IF(K155="","",ROUND(K155*M155,2))</f>
        <v/>
      </c>
      <c r="V155" s="409" t="str">
        <f t="shared" si="330"/>
        <v/>
      </c>
      <c r="W155" s="409" t="str">
        <f t="shared" si="331"/>
        <v/>
      </c>
      <c r="X155" s="409"/>
      <c r="Z155" s="402"/>
      <c r="AA155" s="402"/>
      <c r="AB155" s="402"/>
      <c r="AC155" s="402"/>
      <c r="AD155" s="402"/>
      <c r="AE155" s="402"/>
    </row>
    <row r="156" s="32" customFormat="1" ht="18.149999999999999" customHeight="1">
      <c r="A156" s="410" t="s">
        <v>825</v>
      </c>
      <c r="B156" s="410" t="s">
        <v>826</v>
      </c>
      <c r="C156" s="411"/>
      <c r="D156" s="412"/>
      <c r="E156" s="412" t="s">
        <v>570</v>
      </c>
      <c r="F156" s="412"/>
      <c r="G156" s="412"/>
      <c r="H156" s="412"/>
      <c r="I156" s="412"/>
      <c r="J156" s="412"/>
      <c r="K156" s="412"/>
      <c r="L156" s="412" t="str">
        <f t="shared" si="322"/>
        <v/>
      </c>
      <c r="M156" s="412"/>
      <c r="N156" s="412" t="str">
        <f t="shared" si="323"/>
        <v/>
      </c>
      <c r="O156" s="412"/>
      <c r="P156" s="412" t="str">
        <f t="shared" si="333"/>
        <v/>
      </c>
      <c r="Q156" s="412" t="str">
        <f t="shared" si="334"/>
        <v/>
      </c>
      <c r="R156" s="412" t="str">
        <f t="shared" si="335"/>
        <v/>
      </c>
      <c r="S156" s="412" t="str">
        <f t="shared" si="336"/>
        <v/>
      </c>
      <c r="T156" s="412" t="str">
        <f t="shared" si="337"/>
        <v/>
      </c>
      <c r="U156" s="412" t="str">
        <f t="shared" si="338"/>
        <v/>
      </c>
      <c r="V156" s="412" t="str">
        <f t="shared" si="330"/>
        <v/>
      </c>
      <c r="W156" s="412" t="str">
        <f t="shared" si="331"/>
        <v/>
      </c>
      <c r="X156" s="412"/>
      <c r="Z156" s="402"/>
      <c r="AA156" s="402"/>
      <c r="AB156" s="402"/>
      <c r="AC156" s="402"/>
      <c r="AD156" s="402"/>
      <c r="AE156" s="402"/>
    </row>
    <row r="157" s="32" customFormat="1" ht="18.149999999999999" customHeight="1">
      <c r="A157" s="413" t="s">
        <v>827</v>
      </c>
      <c r="B157" s="413" t="s">
        <v>828</v>
      </c>
      <c r="C157" s="414" t="s">
        <v>134</v>
      </c>
      <c r="D157" s="416">
        <v>4</v>
      </c>
      <c r="E157" s="416"/>
      <c r="F157" s="416"/>
      <c r="G157" s="416"/>
      <c r="H157" s="416"/>
      <c r="I157" s="416"/>
      <c r="J157" s="416"/>
      <c r="K157" s="416"/>
      <c r="L157" s="416">
        <f t="shared" si="322"/>
        <v>0</v>
      </c>
      <c r="M157" s="416">
        <v>18395.419999999998</v>
      </c>
      <c r="N157" s="416">
        <f t="shared" si="323"/>
        <v>73581.679999999993</v>
      </c>
      <c r="O157" s="416" t="str">
        <f t="shared" si="321"/>
        <v/>
      </c>
      <c r="P157" s="416" t="str">
        <f t="shared" si="333"/>
        <v/>
      </c>
      <c r="Q157" s="416" t="str">
        <f t="shared" si="334"/>
        <v/>
      </c>
      <c r="R157" s="416" t="str">
        <f t="shared" si="335"/>
        <v/>
      </c>
      <c r="S157" s="416" t="str">
        <f t="shared" si="336"/>
        <v/>
      </c>
      <c r="T157" s="416" t="str">
        <f t="shared" si="337"/>
        <v/>
      </c>
      <c r="U157" s="416" t="str">
        <f t="shared" si="338"/>
        <v/>
      </c>
      <c r="V157" s="416">
        <f t="shared" si="330"/>
        <v>0</v>
      </c>
      <c r="W157" s="416">
        <f t="shared" si="331"/>
        <v>73581.679999999993</v>
      </c>
      <c r="X157" s="416"/>
      <c r="AA157" s="402"/>
      <c r="AB157" s="402"/>
      <c r="AC157" s="402"/>
      <c r="AD157" s="402"/>
      <c r="AE157" s="402"/>
    </row>
    <row r="158" s="32" customFormat="1" ht="18.149999999999999" customHeight="1">
      <c r="A158" s="413" t="s">
        <v>829</v>
      </c>
      <c r="B158" s="413" t="s">
        <v>830</v>
      </c>
      <c r="C158" s="414" t="s">
        <v>134</v>
      </c>
      <c r="D158" s="416">
        <v>3</v>
      </c>
      <c r="E158" s="416"/>
      <c r="F158" s="416"/>
      <c r="G158" s="416"/>
      <c r="H158" s="416"/>
      <c r="I158" s="416"/>
      <c r="J158" s="416"/>
      <c r="K158" s="416"/>
      <c r="L158" s="416">
        <f t="shared" si="322"/>
        <v>0</v>
      </c>
      <c r="M158" s="416">
        <v>21272.18</v>
      </c>
      <c r="N158" s="416">
        <f t="shared" si="323"/>
        <v>63816.540000000001</v>
      </c>
      <c r="O158" s="416" t="str">
        <f t="shared" si="321"/>
        <v/>
      </c>
      <c r="P158" s="416" t="str">
        <f t="shared" si="333"/>
        <v/>
      </c>
      <c r="Q158" s="416" t="str">
        <f t="shared" si="334"/>
        <v/>
      </c>
      <c r="R158" s="416" t="str">
        <f t="shared" si="335"/>
        <v/>
      </c>
      <c r="S158" s="416" t="str">
        <f t="shared" si="336"/>
        <v/>
      </c>
      <c r="T158" s="416" t="str">
        <f t="shared" si="337"/>
        <v/>
      </c>
      <c r="U158" s="416" t="str">
        <f t="shared" si="338"/>
        <v/>
      </c>
      <c r="V158" s="416">
        <f t="shared" si="330"/>
        <v>0</v>
      </c>
      <c r="W158" s="416">
        <f t="shared" si="331"/>
        <v>63816.540000000001</v>
      </c>
      <c r="X158" s="416"/>
      <c r="Z158" s="402"/>
      <c r="AA158" s="402"/>
      <c r="AB158" s="402"/>
      <c r="AC158" s="402"/>
      <c r="AD158" s="402"/>
      <c r="AE158" s="402"/>
    </row>
    <row r="159" s="32" customFormat="1" ht="18.149999999999999" customHeight="1">
      <c r="A159" s="413" t="s">
        <v>831</v>
      </c>
      <c r="B159" s="413" t="s">
        <v>832</v>
      </c>
      <c r="C159" s="414" t="s">
        <v>230</v>
      </c>
      <c r="D159" s="416">
        <v>1</v>
      </c>
      <c r="E159" s="416"/>
      <c r="F159" s="416"/>
      <c r="G159" s="416"/>
      <c r="H159" s="416"/>
      <c r="I159" s="416"/>
      <c r="J159" s="416"/>
      <c r="K159" s="416"/>
      <c r="L159" s="416">
        <f t="shared" si="322"/>
        <v>0</v>
      </c>
      <c r="M159" s="416">
        <v>1053.1600000000001</v>
      </c>
      <c r="N159" s="416">
        <f t="shared" si="323"/>
        <v>1053.1600000000001</v>
      </c>
      <c r="O159" s="416" t="str">
        <f t="shared" si="321"/>
        <v/>
      </c>
      <c r="P159" s="416" t="str">
        <f t="shared" si="333"/>
        <v/>
      </c>
      <c r="Q159" s="416" t="str">
        <f t="shared" si="334"/>
        <v/>
      </c>
      <c r="R159" s="416" t="str">
        <f t="shared" si="335"/>
        <v/>
      </c>
      <c r="S159" s="416" t="str">
        <f t="shared" si="336"/>
        <v/>
      </c>
      <c r="T159" s="416" t="str">
        <f t="shared" si="337"/>
        <v/>
      </c>
      <c r="U159" s="416" t="str">
        <f t="shared" si="338"/>
        <v/>
      </c>
      <c r="V159" s="416">
        <f t="shared" si="330"/>
        <v>0</v>
      </c>
      <c r="W159" s="416">
        <f t="shared" si="331"/>
        <v>1053.1600000000001</v>
      </c>
      <c r="X159" s="416"/>
      <c r="Z159" s="402"/>
      <c r="AA159" s="402"/>
      <c r="AB159" s="402"/>
      <c r="AC159" s="402"/>
      <c r="AD159" s="402"/>
      <c r="AE159" s="402"/>
    </row>
    <row r="160" s="32" customFormat="1" ht="18.149999999999999" customHeight="1">
      <c r="A160" s="413" t="s">
        <v>833</v>
      </c>
      <c r="B160" s="413" t="s">
        <v>834</v>
      </c>
      <c r="C160" s="414" t="s">
        <v>646</v>
      </c>
      <c r="D160" s="416">
        <v>49.100000000000001</v>
      </c>
      <c r="E160" s="416"/>
      <c r="F160" s="416"/>
      <c r="G160" s="416"/>
      <c r="H160" s="416"/>
      <c r="I160" s="416"/>
      <c r="J160" s="416"/>
      <c r="K160" s="416"/>
      <c r="L160" s="416">
        <f t="shared" si="322"/>
        <v>0</v>
      </c>
      <c r="M160" s="416">
        <v>17.350000000000001</v>
      </c>
      <c r="N160" s="416">
        <f t="shared" si="323"/>
        <v>851.88999999999999</v>
      </c>
      <c r="O160" s="416" t="str">
        <f t="shared" si="321"/>
        <v/>
      </c>
      <c r="P160" s="416" t="str">
        <f t="shared" si="333"/>
        <v/>
      </c>
      <c r="Q160" s="416" t="str">
        <f t="shared" si="334"/>
        <v/>
      </c>
      <c r="R160" s="416" t="str">
        <f t="shared" si="335"/>
        <v/>
      </c>
      <c r="S160" s="416" t="str">
        <f t="shared" si="336"/>
        <v/>
      </c>
      <c r="T160" s="416" t="str">
        <f t="shared" si="337"/>
        <v/>
      </c>
      <c r="U160" s="416" t="str">
        <f t="shared" si="338"/>
        <v/>
      </c>
      <c r="V160" s="416">
        <f t="shared" si="330"/>
        <v>0</v>
      </c>
      <c r="W160" s="416">
        <f t="shared" si="331"/>
        <v>851.88999999999999</v>
      </c>
      <c r="X160" s="416"/>
      <c r="Z160" s="402"/>
      <c r="AA160" s="402"/>
      <c r="AB160" s="402"/>
      <c r="AC160" s="402"/>
      <c r="AD160" s="402"/>
      <c r="AE160" s="402"/>
    </row>
    <row r="161" s="32" customFormat="1" ht="18.149999999999999" customHeight="1">
      <c r="A161" s="413" t="s">
        <v>835</v>
      </c>
      <c r="B161" s="413" t="s">
        <v>836</v>
      </c>
      <c r="C161" s="414" t="s">
        <v>230</v>
      </c>
      <c r="D161" s="416">
        <v>147.36000000000001</v>
      </c>
      <c r="E161" s="416"/>
      <c r="F161" s="416"/>
      <c r="G161" s="416"/>
      <c r="H161" s="416"/>
      <c r="I161" s="416"/>
      <c r="J161" s="416"/>
      <c r="K161" s="416"/>
      <c r="L161" s="416">
        <f t="shared" si="322"/>
        <v>0</v>
      </c>
      <c r="M161" s="416">
        <v>55.460000000000001</v>
      </c>
      <c r="N161" s="416">
        <f t="shared" si="323"/>
        <v>8172.5900000000001</v>
      </c>
      <c r="O161" s="416" t="str">
        <f t="shared" si="321"/>
        <v/>
      </c>
      <c r="P161" s="416" t="str">
        <f t="shared" si="333"/>
        <v/>
      </c>
      <c r="Q161" s="416" t="str">
        <f t="shared" si="334"/>
        <v/>
      </c>
      <c r="R161" s="416" t="str">
        <f t="shared" si="335"/>
        <v/>
      </c>
      <c r="S161" s="416" t="str">
        <f t="shared" si="336"/>
        <v/>
      </c>
      <c r="T161" s="416" t="str">
        <f t="shared" si="337"/>
        <v/>
      </c>
      <c r="U161" s="416" t="str">
        <f t="shared" si="338"/>
        <v/>
      </c>
      <c r="V161" s="416">
        <f t="shared" si="330"/>
        <v>0</v>
      </c>
      <c r="W161" s="416">
        <f t="shared" si="331"/>
        <v>8172.5900000000001</v>
      </c>
      <c r="X161" s="416"/>
      <c r="Z161" s="402"/>
      <c r="AA161" s="402"/>
      <c r="AB161" s="402"/>
      <c r="AC161" s="402"/>
      <c r="AD161" s="402"/>
      <c r="AE161" s="402"/>
    </row>
    <row r="162" s="32" customFormat="1" ht="18.149999999999999" customHeight="1">
      <c r="A162" s="413" t="s">
        <v>837</v>
      </c>
      <c r="B162" s="413" t="s">
        <v>838</v>
      </c>
      <c r="C162" s="414" t="s">
        <v>646</v>
      </c>
      <c r="D162" s="416">
        <v>178.59999999999999</v>
      </c>
      <c r="E162" s="416"/>
      <c r="F162" s="416"/>
      <c r="G162" s="416"/>
      <c r="H162" s="416"/>
      <c r="I162" s="416"/>
      <c r="J162" s="416"/>
      <c r="K162" s="416"/>
      <c r="L162" s="416">
        <f t="shared" si="322"/>
        <v>0</v>
      </c>
      <c r="M162" s="416">
        <v>10.32</v>
      </c>
      <c r="N162" s="416">
        <f t="shared" si="323"/>
        <v>1843.1500000000001</v>
      </c>
      <c r="O162" s="416" t="str">
        <f t="shared" si="321"/>
        <v/>
      </c>
      <c r="P162" s="416" t="str">
        <f t="shared" si="333"/>
        <v/>
      </c>
      <c r="Q162" s="416" t="str">
        <f t="shared" si="334"/>
        <v/>
      </c>
      <c r="R162" s="416" t="str">
        <f t="shared" si="335"/>
        <v/>
      </c>
      <c r="S162" s="416" t="str">
        <f t="shared" si="336"/>
        <v/>
      </c>
      <c r="T162" s="416" t="str">
        <f t="shared" si="337"/>
        <v/>
      </c>
      <c r="U162" s="416" t="str">
        <f t="shared" si="338"/>
        <v/>
      </c>
      <c r="V162" s="416">
        <f t="shared" si="330"/>
        <v>0</v>
      </c>
      <c r="W162" s="416">
        <f t="shared" si="331"/>
        <v>1843.1500000000001</v>
      </c>
      <c r="X162" s="416"/>
      <c r="Z162" s="402"/>
      <c r="AA162" s="402"/>
      <c r="AB162" s="402"/>
      <c r="AC162" s="402"/>
      <c r="AD162" s="402"/>
      <c r="AE162" s="402"/>
    </row>
    <row r="163" s="32" customFormat="1" ht="18.149999999999999" customHeight="1">
      <c r="A163" s="413" t="s">
        <v>839</v>
      </c>
      <c r="B163" s="413" t="s">
        <v>840</v>
      </c>
      <c r="C163" s="414" t="s">
        <v>646</v>
      </c>
      <c r="D163" s="416">
        <v>42.490000000000002</v>
      </c>
      <c r="E163" s="416"/>
      <c r="F163" s="416"/>
      <c r="G163" s="416"/>
      <c r="H163" s="416"/>
      <c r="I163" s="416"/>
      <c r="J163" s="416"/>
      <c r="K163" s="416"/>
      <c r="L163" s="416">
        <f t="shared" si="322"/>
        <v>0</v>
      </c>
      <c r="M163" s="416">
        <v>13.73</v>
      </c>
      <c r="N163" s="416">
        <f t="shared" si="323"/>
        <v>583.38999999999999</v>
      </c>
      <c r="O163" s="416" t="str">
        <f t="shared" si="321"/>
        <v/>
      </c>
      <c r="P163" s="416" t="str">
        <f t="shared" si="333"/>
        <v/>
      </c>
      <c r="Q163" s="416" t="str">
        <f t="shared" si="334"/>
        <v/>
      </c>
      <c r="R163" s="416" t="str">
        <f t="shared" si="335"/>
        <v/>
      </c>
      <c r="S163" s="416" t="str">
        <f t="shared" si="336"/>
        <v/>
      </c>
      <c r="T163" s="416" t="str">
        <f t="shared" si="337"/>
        <v/>
      </c>
      <c r="U163" s="416" t="str">
        <f t="shared" si="338"/>
        <v/>
      </c>
      <c r="V163" s="416">
        <f t="shared" si="330"/>
        <v>0</v>
      </c>
      <c r="W163" s="416">
        <f t="shared" si="331"/>
        <v>583.38999999999999</v>
      </c>
      <c r="X163" s="416"/>
      <c r="Z163" s="402"/>
      <c r="AA163" s="402"/>
      <c r="AB163" s="402"/>
      <c r="AC163" s="402"/>
      <c r="AD163" s="402"/>
      <c r="AE163" s="402"/>
    </row>
    <row r="164" s="32" customFormat="1" ht="18.149999999999999" customHeight="1">
      <c r="A164" s="413" t="s">
        <v>841</v>
      </c>
      <c r="B164" s="413" t="s">
        <v>842</v>
      </c>
      <c r="C164" s="414" t="s">
        <v>646</v>
      </c>
      <c r="D164" s="416">
        <v>10.119999999999999</v>
      </c>
      <c r="E164" s="416"/>
      <c r="F164" s="416"/>
      <c r="G164" s="416"/>
      <c r="H164" s="416"/>
      <c r="I164" s="416"/>
      <c r="J164" s="416"/>
      <c r="K164" s="416"/>
      <c r="L164" s="416">
        <f t="shared" si="322"/>
        <v>0</v>
      </c>
      <c r="M164" s="416">
        <v>16.129999999999999</v>
      </c>
      <c r="N164" s="416">
        <f t="shared" si="323"/>
        <v>163.24000000000001</v>
      </c>
      <c r="O164" s="416" t="str">
        <f t="shared" si="321"/>
        <v/>
      </c>
      <c r="P164" s="416" t="str">
        <f t="shared" si="333"/>
        <v/>
      </c>
      <c r="Q164" s="416" t="str">
        <f t="shared" si="334"/>
        <v/>
      </c>
      <c r="R164" s="416" t="str">
        <f t="shared" si="335"/>
        <v/>
      </c>
      <c r="S164" s="416" t="str">
        <f t="shared" si="336"/>
        <v/>
      </c>
      <c r="T164" s="416" t="str">
        <f t="shared" si="337"/>
        <v/>
      </c>
      <c r="U164" s="416" t="str">
        <f t="shared" si="338"/>
        <v/>
      </c>
      <c r="V164" s="416">
        <f t="shared" si="330"/>
        <v>0</v>
      </c>
      <c r="W164" s="416">
        <f t="shared" si="331"/>
        <v>163.24000000000001</v>
      </c>
      <c r="X164" s="416"/>
      <c r="Z164" s="402"/>
      <c r="AA164" s="402"/>
      <c r="AB164" s="402"/>
      <c r="AC164" s="402"/>
      <c r="AD164" s="402"/>
      <c r="AE164" s="402"/>
    </row>
    <row r="165" s="32" customFormat="1" ht="18.149999999999999" customHeight="1">
      <c r="A165" s="413" t="s">
        <v>843</v>
      </c>
      <c r="B165" s="413" t="s">
        <v>844</v>
      </c>
      <c r="C165" s="414" t="s">
        <v>230</v>
      </c>
      <c r="D165" s="416">
        <v>3.5099999999999998</v>
      </c>
      <c r="E165" s="416"/>
      <c r="F165" s="416"/>
      <c r="G165" s="416"/>
      <c r="H165" s="416"/>
      <c r="I165" s="416"/>
      <c r="J165" s="416"/>
      <c r="K165" s="416"/>
      <c r="L165" s="416">
        <f t="shared" si="322"/>
        <v>0</v>
      </c>
      <c r="M165" s="416">
        <v>15.789999999999999</v>
      </c>
      <c r="N165" s="416">
        <f t="shared" si="323"/>
        <v>55.420000000000002</v>
      </c>
      <c r="O165" s="416" t="str">
        <f t="shared" si="321"/>
        <v/>
      </c>
      <c r="P165" s="416" t="str">
        <f t="shared" si="333"/>
        <v/>
      </c>
      <c r="Q165" s="416" t="str">
        <f t="shared" si="334"/>
        <v/>
      </c>
      <c r="R165" s="416" t="str">
        <f t="shared" si="335"/>
        <v/>
      </c>
      <c r="S165" s="416" t="str">
        <f t="shared" si="336"/>
        <v/>
      </c>
      <c r="T165" s="416" t="str">
        <f t="shared" si="337"/>
        <v/>
      </c>
      <c r="U165" s="416" t="str">
        <f t="shared" si="338"/>
        <v/>
      </c>
      <c r="V165" s="416">
        <f t="shared" si="330"/>
        <v>0</v>
      </c>
      <c r="W165" s="416">
        <f t="shared" si="331"/>
        <v>55.420000000000002</v>
      </c>
      <c r="X165" s="416"/>
      <c r="Z165" s="402"/>
      <c r="AA165" s="402"/>
      <c r="AB165" s="402"/>
      <c r="AC165" s="402"/>
      <c r="AD165" s="402"/>
      <c r="AE165" s="402"/>
    </row>
    <row r="166" s="32" customFormat="1" ht="18.149999999999999" customHeight="1">
      <c r="A166" s="413" t="s">
        <v>845</v>
      </c>
      <c r="B166" s="413" t="s">
        <v>846</v>
      </c>
      <c r="C166" s="414" t="s">
        <v>847</v>
      </c>
      <c r="D166" s="416">
        <v>1</v>
      </c>
      <c r="E166" s="416"/>
      <c r="F166" s="416"/>
      <c r="G166" s="416"/>
      <c r="H166" s="416"/>
      <c r="I166" s="416"/>
      <c r="J166" s="416"/>
      <c r="K166" s="416"/>
      <c r="L166" s="416">
        <f t="shared" si="322"/>
        <v>0</v>
      </c>
      <c r="M166" s="416">
        <v>14277.799999999999</v>
      </c>
      <c r="N166" s="416">
        <f t="shared" si="323"/>
        <v>14277.799999999999</v>
      </c>
      <c r="O166" s="416" t="str">
        <f t="shared" si="321"/>
        <v/>
      </c>
      <c r="P166" s="416" t="str">
        <f t="shared" si="333"/>
        <v/>
      </c>
      <c r="Q166" s="416" t="str">
        <f t="shared" si="334"/>
        <v/>
      </c>
      <c r="R166" s="416" t="str">
        <f t="shared" si="335"/>
        <v/>
      </c>
      <c r="S166" s="416" t="str">
        <f t="shared" si="336"/>
        <v/>
      </c>
      <c r="T166" s="416" t="str">
        <f t="shared" si="337"/>
        <v/>
      </c>
      <c r="U166" s="416" t="str">
        <f t="shared" si="338"/>
        <v/>
      </c>
      <c r="V166" s="416">
        <f t="shared" si="330"/>
        <v>0</v>
      </c>
      <c r="W166" s="416">
        <f t="shared" si="331"/>
        <v>14277.799999999999</v>
      </c>
      <c r="X166" s="416"/>
      <c r="Z166" s="402"/>
      <c r="AA166" s="402"/>
      <c r="AB166" s="402"/>
      <c r="AC166" s="402"/>
      <c r="AD166" s="402"/>
      <c r="AE166" s="402"/>
    </row>
    <row r="167" s="32" customFormat="1" ht="18.149999999999999" customHeight="1">
      <c r="A167" s="413" t="s">
        <v>848</v>
      </c>
      <c r="B167" s="413" t="s">
        <v>849</v>
      </c>
      <c r="C167" s="414" t="s">
        <v>646</v>
      </c>
      <c r="D167" s="416">
        <v>472.13999999999999</v>
      </c>
      <c r="E167" s="416"/>
      <c r="F167" s="416"/>
      <c r="G167" s="416"/>
      <c r="H167" s="416"/>
      <c r="I167" s="416"/>
      <c r="J167" s="416"/>
      <c r="K167" s="416"/>
      <c r="L167" s="416">
        <f t="shared" si="322"/>
        <v>0</v>
      </c>
      <c r="M167" s="416">
        <v>11.75</v>
      </c>
      <c r="N167" s="416">
        <f t="shared" si="323"/>
        <v>5547.6499999999996</v>
      </c>
      <c r="O167" s="416" t="str">
        <f t="shared" si="321"/>
        <v/>
      </c>
      <c r="P167" s="416" t="str">
        <f t="shared" si="333"/>
        <v/>
      </c>
      <c r="Q167" s="416" t="str">
        <f t="shared" si="334"/>
        <v/>
      </c>
      <c r="R167" s="416" t="str">
        <f t="shared" si="335"/>
        <v/>
      </c>
      <c r="S167" s="416" t="str">
        <f t="shared" si="336"/>
        <v/>
      </c>
      <c r="T167" s="416" t="str">
        <f t="shared" si="337"/>
        <v/>
      </c>
      <c r="U167" s="416" t="str">
        <f t="shared" si="338"/>
        <v/>
      </c>
      <c r="V167" s="416">
        <f t="shared" si="330"/>
        <v>0</v>
      </c>
      <c r="W167" s="416">
        <f t="shared" si="331"/>
        <v>5547.6499999999996</v>
      </c>
      <c r="X167" s="416"/>
      <c r="Z167" s="402"/>
      <c r="AA167" s="402"/>
      <c r="AB167" s="402"/>
      <c r="AC167" s="402"/>
      <c r="AD167" s="402"/>
      <c r="AE167" s="402"/>
    </row>
    <row r="168" s="32" customFormat="1" ht="18.149999999999999" customHeight="1">
      <c r="A168" s="413" t="s">
        <v>850</v>
      </c>
      <c r="B168" s="413" t="s">
        <v>851</v>
      </c>
      <c r="C168" s="414" t="s">
        <v>155</v>
      </c>
      <c r="D168" s="416">
        <v>1</v>
      </c>
      <c r="E168" s="416"/>
      <c r="F168" s="416"/>
      <c r="G168" s="416"/>
      <c r="H168" s="416"/>
      <c r="I168" s="416"/>
      <c r="J168" s="416"/>
      <c r="K168" s="416"/>
      <c r="L168" s="416">
        <f t="shared" si="322"/>
        <v>0</v>
      </c>
      <c r="M168" s="416">
        <v>33147.809999999998</v>
      </c>
      <c r="N168" s="416">
        <f t="shared" si="323"/>
        <v>33147.809999999998</v>
      </c>
      <c r="O168" s="416" t="str">
        <f t="shared" si="321"/>
        <v/>
      </c>
      <c r="P168" s="416" t="str">
        <f t="shared" si="333"/>
        <v/>
      </c>
      <c r="Q168" s="416" t="str">
        <f t="shared" si="334"/>
        <v/>
      </c>
      <c r="R168" s="416" t="str">
        <f t="shared" si="335"/>
        <v/>
      </c>
      <c r="S168" s="416" t="str">
        <f t="shared" si="336"/>
        <v/>
      </c>
      <c r="T168" s="416" t="str">
        <f t="shared" si="337"/>
        <v/>
      </c>
      <c r="U168" s="416" t="str">
        <f t="shared" si="338"/>
        <v/>
      </c>
      <c r="V168" s="416">
        <f t="shared" si="330"/>
        <v>0</v>
      </c>
      <c r="W168" s="416">
        <f t="shared" si="331"/>
        <v>33147.809999999998</v>
      </c>
      <c r="X168" s="416"/>
      <c r="Z168" s="402"/>
      <c r="AA168" s="402"/>
      <c r="AB168" s="402"/>
      <c r="AC168" s="402"/>
      <c r="AD168" s="402"/>
      <c r="AE168" s="402"/>
    </row>
    <row r="169" s="32" customFormat="1" ht="18.149999999999999" customHeight="1">
      <c r="A169" s="413" t="s">
        <v>852</v>
      </c>
      <c r="B169" s="413" t="s">
        <v>853</v>
      </c>
      <c r="C169" s="414" t="s">
        <v>155</v>
      </c>
      <c r="D169" s="416">
        <v>1</v>
      </c>
      <c r="E169" s="416"/>
      <c r="F169" s="416"/>
      <c r="G169" s="416"/>
      <c r="H169" s="416"/>
      <c r="I169" s="416"/>
      <c r="J169" s="416"/>
      <c r="K169" s="416"/>
      <c r="L169" s="416">
        <f t="shared" si="322"/>
        <v>0</v>
      </c>
      <c r="M169" s="416">
        <v>688.75</v>
      </c>
      <c r="N169" s="416">
        <f t="shared" si="323"/>
        <v>688.75</v>
      </c>
      <c r="O169" s="416" t="str">
        <f t="shared" si="321"/>
        <v/>
      </c>
      <c r="P169" s="416" t="str">
        <f t="shared" si="333"/>
        <v/>
      </c>
      <c r="Q169" s="416" t="str">
        <f t="shared" si="334"/>
        <v/>
      </c>
      <c r="R169" s="416" t="str">
        <f t="shared" si="335"/>
        <v/>
      </c>
      <c r="S169" s="416" t="str">
        <f t="shared" si="336"/>
        <v/>
      </c>
      <c r="T169" s="416" t="str">
        <f t="shared" si="337"/>
        <v/>
      </c>
      <c r="U169" s="416" t="str">
        <f t="shared" si="338"/>
        <v/>
      </c>
      <c r="V169" s="416">
        <f t="shared" si="330"/>
        <v>0</v>
      </c>
      <c r="W169" s="416">
        <f t="shared" si="331"/>
        <v>688.75</v>
      </c>
      <c r="X169" s="416"/>
      <c r="Z169" s="402"/>
      <c r="AA169" s="402"/>
      <c r="AB169" s="402"/>
      <c r="AC169" s="402"/>
      <c r="AD169" s="402"/>
      <c r="AE169" s="402"/>
    </row>
    <row r="170" s="32" customFormat="1" ht="18.149999999999999" customHeight="1">
      <c r="A170" s="410" t="s">
        <v>854</v>
      </c>
      <c r="B170" s="410" t="s">
        <v>855</v>
      </c>
      <c r="C170" s="411"/>
      <c r="D170" s="412"/>
      <c r="E170" s="412" t="s">
        <v>570</v>
      </c>
      <c r="F170" s="412"/>
      <c r="G170" s="412"/>
      <c r="H170" s="412"/>
      <c r="I170" s="412"/>
      <c r="J170" s="412"/>
      <c r="K170" s="412"/>
      <c r="L170" s="412" t="str">
        <f t="shared" si="322"/>
        <v/>
      </c>
      <c r="M170" s="412"/>
      <c r="N170" s="412" t="str">
        <f t="shared" si="323"/>
        <v/>
      </c>
      <c r="O170" s="412"/>
      <c r="P170" s="412" t="str">
        <f t="shared" si="333"/>
        <v/>
      </c>
      <c r="Q170" s="412" t="str">
        <f t="shared" si="334"/>
        <v/>
      </c>
      <c r="R170" s="412" t="str">
        <f t="shared" si="335"/>
        <v/>
      </c>
      <c r="S170" s="412" t="str">
        <f t="shared" si="336"/>
        <v/>
      </c>
      <c r="T170" s="412" t="str">
        <f t="shared" si="337"/>
        <v/>
      </c>
      <c r="U170" s="412" t="str">
        <f t="shared" si="338"/>
        <v/>
      </c>
      <c r="V170" s="412" t="str">
        <f t="shared" si="330"/>
        <v/>
      </c>
      <c r="W170" s="412" t="str">
        <f t="shared" si="331"/>
        <v/>
      </c>
      <c r="X170" s="412"/>
      <c r="Z170" s="402"/>
      <c r="AA170" s="402"/>
      <c r="AB170" s="402"/>
      <c r="AC170" s="402"/>
      <c r="AD170" s="402"/>
      <c r="AE170" s="402"/>
    </row>
    <row r="171" s="32" customFormat="1" ht="18.149999999999999" customHeight="1">
      <c r="A171" s="413" t="s">
        <v>856</v>
      </c>
      <c r="B171" s="413" t="s">
        <v>857</v>
      </c>
      <c r="C171" s="414" t="s">
        <v>155</v>
      </c>
      <c r="D171" s="416">
        <v>2</v>
      </c>
      <c r="E171" s="416"/>
      <c r="F171" s="416"/>
      <c r="G171" s="416"/>
      <c r="H171" s="416"/>
      <c r="I171" s="416"/>
      <c r="J171" s="416"/>
      <c r="K171" s="416"/>
      <c r="L171" s="416">
        <f t="shared" si="322"/>
        <v>0</v>
      </c>
      <c r="M171" s="416">
        <v>1840.51</v>
      </c>
      <c r="N171" s="416">
        <f t="shared" si="323"/>
        <v>3681.02</v>
      </c>
      <c r="O171" s="416" t="str">
        <f t="shared" si="321"/>
        <v/>
      </c>
      <c r="P171" s="416" t="str">
        <f t="shared" si="333"/>
        <v/>
      </c>
      <c r="Q171" s="416" t="str">
        <f t="shared" si="334"/>
        <v/>
      </c>
      <c r="R171" s="416" t="str">
        <f t="shared" si="335"/>
        <v/>
      </c>
      <c r="S171" s="416" t="str">
        <f t="shared" si="336"/>
        <v/>
      </c>
      <c r="T171" s="416" t="str">
        <f t="shared" si="337"/>
        <v/>
      </c>
      <c r="U171" s="416" t="str">
        <f t="shared" si="338"/>
        <v/>
      </c>
      <c r="V171" s="416">
        <f t="shared" si="330"/>
        <v>0</v>
      </c>
      <c r="W171" s="416">
        <f t="shared" si="331"/>
        <v>3681.02</v>
      </c>
      <c r="X171" s="416"/>
      <c r="Z171" s="402"/>
      <c r="AA171" s="402"/>
      <c r="AB171" s="402"/>
      <c r="AC171" s="402"/>
      <c r="AD171" s="402"/>
      <c r="AE171" s="402"/>
    </row>
    <row r="172" s="32" customFormat="1" ht="18.149999999999999" customHeight="1">
      <c r="A172" s="413" t="s">
        <v>858</v>
      </c>
      <c r="B172" s="413" t="s">
        <v>859</v>
      </c>
      <c r="C172" s="414" t="s">
        <v>155</v>
      </c>
      <c r="D172" s="416">
        <v>12</v>
      </c>
      <c r="E172" s="416"/>
      <c r="F172" s="416"/>
      <c r="G172" s="416"/>
      <c r="H172" s="416"/>
      <c r="I172" s="416"/>
      <c r="J172" s="416"/>
      <c r="K172" s="416"/>
      <c r="L172" s="416">
        <f t="shared" si="322"/>
        <v>0</v>
      </c>
      <c r="M172" s="416">
        <v>15.94</v>
      </c>
      <c r="N172" s="416">
        <f t="shared" si="323"/>
        <v>191.28</v>
      </c>
      <c r="O172" s="416" t="str">
        <f t="shared" ref="O172:O235" si="339">IF(E172="","",ROUND(E172*M172,2))</f>
        <v/>
      </c>
      <c r="P172" s="416" t="str">
        <f t="shared" si="333"/>
        <v/>
      </c>
      <c r="Q172" s="416" t="str">
        <f t="shared" si="334"/>
        <v/>
      </c>
      <c r="R172" s="416" t="str">
        <f t="shared" si="335"/>
        <v/>
      </c>
      <c r="S172" s="416" t="str">
        <f t="shared" si="336"/>
        <v/>
      </c>
      <c r="T172" s="416" t="str">
        <f t="shared" si="337"/>
        <v/>
      </c>
      <c r="U172" s="416" t="str">
        <f t="shared" si="338"/>
        <v/>
      </c>
      <c r="V172" s="416">
        <f t="shared" si="330"/>
        <v>0</v>
      </c>
      <c r="W172" s="416">
        <f t="shared" si="331"/>
        <v>191.28</v>
      </c>
      <c r="X172" s="416"/>
      <c r="Z172" s="402"/>
      <c r="AA172" s="402"/>
      <c r="AB172" s="402"/>
      <c r="AC172" s="402"/>
      <c r="AD172" s="402"/>
      <c r="AE172" s="402"/>
    </row>
    <row r="173" s="32" customFormat="1" ht="18.149999999999999" customHeight="1">
      <c r="A173" s="413" t="s">
        <v>860</v>
      </c>
      <c r="B173" s="413" t="s">
        <v>861</v>
      </c>
      <c r="C173" s="414" t="s">
        <v>155</v>
      </c>
      <c r="D173" s="416">
        <v>3</v>
      </c>
      <c r="E173" s="416"/>
      <c r="F173" s="416"/>
      <c r="G173" s="416"/>
      <c r="H173" s="416"/>
      <c r="I173" s="416"/>
      <c r="J173" s="416"/>
      <c r="K173" s="416"/>
      <c r="L173" s="416">
        <f t="shared" si="322"/>
        <v>0</v>
      </c>
      <c r="M173" s="416">
        <v>27.77</v>
      </c>
      <c r="N173" s="416">
        <f t="shared" si="323"/>
        <v>83.310000000000002</v>
      </c>
      <c r="O173" s="416" t="str">
        <f t="shared" si="339"/>
        <v/>
      </c>
      <c r="P173" s="416" t="str">
        <f t="shared" si="333"/>
        <v/>
      </c>
      <c r="Q173" s="416" t="str">
        <f t="shared" si="334"/>
        <v/>
      </c>
      <c r="R173" s="416" t="str">
        <f t="shared" si="335"/>
        <v/>
      </c>
      <c r="S173" s="416" t="str">
        <f t="shared" si="336"/>
        <v/>
      </c>
      <c r="T173" s="416" t="str">
        <f t="shared" si="337"/>
        <v/>
      </c>
      <c r="U173" s="416" t="str">
        <f t="shared" si="338"/>
        <v/>
      </c>
      <c r="V173" s="416">
        <f t="shared" si="330"/>
        <v>0</v>
      </c>
      <c r="W173" s="416">
        <f t="shared" si="331"/>
        <v>83.310000000000002</v>
      </c>
      <c r="X173" s="416"/>
      <c r="Z173" s="402"/>
      <c r="AA173" s="402"/>
      <c r="AB173" s="402"/>
      <c r="AC173" s="402"/>
      <c r="AD173" s="402"/>
      <c r="AE173" s="402"/>
    </row>
    <row r="174" s="32" customFormat="1" ht="18.149999999999999" customHeight="1">
      <c r="A174" s="413" t="s">
        <v>862</v>
      </c>
      <c r="B174" s="413" t="s">
        <v>863</v>
      </c>
      <c r="C174" s="414" t="s">
        <v>155</v>
      </c>
      <c r="D174" s="416">
        <v>22</v>
      </c>
      <c r="E174" s="416"/>
      <c r="F174" s="416"/>
      <c r="G174" s="416"/>
      <c r="H174" s="416"/>
      <c r="I174" s="416"/>
      <c r="J174" s="416"/>
      <c r="K174" s="416"/>
      <c r="L174" s="416">
        <f t="shared" si="322"/>
        <v>0</v>
      </c>
      <c r="M174" s="416">
        <v>1.0700000000000001</v>
      </c>
      <c r="N174" s="416">
        <f t="shared" si="323"/>
        <v>23.539999999999999</v>
      </c>
      <c r="O174" s="416" t="str">
        <f t="shared" si="339"/>
        <v/>
      </c>
      <c r="P174" s="416" t="str">
        <f t="shared" si="333"/>
        <v/>
      </c>
      <c r="Q174" s="416" t="str">
        <f t="shared" si="334"/>
        <v/>
      </c>
      <c r="R174" s="416" t="str">
        <f t="shared" si="335"/>
        <v/>
      </c>
      <c r="S174" s="416" t="str">
        <f t="shared" si="336"/>
        <v/>
      </c>
      <c r="T174" s="416" t="str">
        <f t="shared" si="337"/>
        <v/>
      </c>
      <c r="U174" s="416" t="str">
        <f t="shared" si="338"/>
        <v/>
      </c>
      <c r="V174" s="416">
        <f t="shared" si="330"/>
        <v>0</v>
      </c>
      <c r="W174" s="416">
        <f t="shared" si="331"/>
        <v>23.539999999999999</v>
      </c>
      <c r="X174" s="416"/>
      <c r="Z174" s="402"/>
      <c r="AA174" s="402"/>
      <c r="AB174" s="402"/>
      <c r="AC174" s="402"/>
      <c r="AD174" s="402"/>
      <c r="AE174" s="402"/>
    </row>
    <row r="175" s="32" customFormat="1" ht="18.149999999999999" customHeight="1">
      <c r="A175" s="413" t="s">
        <v>864</v>
      </c>
      <c r="B175" s="413" t="s">
        <v>865</v>
      </c>
      <c r="C175" s="414" t="s">
        <v>155</v>
      </c>
      <c r="D175" s="416">
        <v>5</v>
      </c>
      <c r="E175" s="416"/>
      <c r="F175" s="416"/>
      <c r="G175" s="416"/>
      <c r="H175" s="416"/>
      <c r="I175" s="416"/>
      <c r="J175" s="416"/>
      <c r="K175" s="416"/>
      <c r="L175" s="416">
        <f t="shared" si="322"/>
        <v>0</v>
      </c>
      <c r="M175" s="416">
        <v>15.69</v>
      </c>
      <c r="N175" s="416">
        <f t="shared" si="323"/>
        <v>78.450000000000003</v>
      </c>
      <c r="O175" s="416" t="str">
        <f t="shared" si="339"/>
        <v/>
      </c>
      <c r="P175" s="416" t="str">
        <f t="shared" si="333"/>
        <v/>
      </c>
      <c r="Q175" s="416" t="str">
        <f t="shared" si="334"/>
        <v/>
      </c>
      <c r="R175" s="416" t="str">
        <f t="shared" si="335"/>
        <v/>
      </c>
      <c r="S175" s="416" t="str">
        <f t="shared" si="336"/>
        <v/>
      </c>
      <c r="T175" s="416" t="str">
        <f t="shared" si="337"/>
        <v/>
      </c>
      <c r="U175" s="416" t="str">
        <f t="shared" si="338"/>
        <v/>
      </c>
      <c r="V175" s="416">
        <f t="shared" si="330"/>
        <v>0</v>
      </c>
      <c r="W175" s="416">
        <f t="shared" si="331"/>
        <v>78.450000000000003</v>
      </c>
      <c r="X175" s="416"/>
      <c r="Z175" s="402"/>
      <c r="AA175" s="402"/>
      <c r="AB175" s="402"/>
      <c r="AC175" s="402"/>
      <c r="AD175" s="402"/>
      <c r="AE175" s="402"/>
    </row>
    <row r="176" s="32" customFormat="1" ht="18.149999999999999" customHeight="1">
      <c r="A176" s="413" t="s">
        <v>866</v>
      </c>
      <c r="B176" s="413" t="s">
        <v>867</v>
      </c>
      <c r="C176" s="414" t="s">
        <v>155</v>
      </c>
      <c r="D176" s="416">
        <v>3</v>
      </c>
      <c r="E176" s="416"/>
      <c r="F176" s="416"/>
      <c r="G176" s="416"/>
      <c r="H176" s="416"/>
      <c r="I176" s="416"/>
      <c r="J176" s="416"/>
      <c r="K176" s="416"/>
      <c r="L176" s="416">
        <f t="shared" si="322"/>
        <v>0</v>
      </c>
      <c r="M176" s="416">
        <v>17.620000000000001</v>
      </c>
      <c r="N176" s="416">
        <f t="shared" si="323"/>
        <v>52.859999999999999</v>
      </c>
      <c r="O176" s="416" t="str">
        <f t="shared" si="339"/>
        <v/>
      </c>
      <c r="P176" s="416" t="str">
        <f t="shared" si="333"/>
        <v/>
      </c>
      <c r="Q176" s="416" t="str">
        <f t="shared" si="334"/>
        <v/>
      </c>
      <c r="R176" s="416" t="str">
        <f t="shared" si="335"/>
        <v/>
      </c>
      <c r="S176" s="416" t="str">
        <f t="shared" si="336"/>
        <v/>
      </c>
      <c r="T176" s="416" t="str">
        <f t="shared" si="337"/>
        <v/>
      </c>
      <c r="U176" s="416" t="str">
        <f t="shared" si="338"/>
        <v/>
      </c>
      <c r="V176" s="416">
        <f t="shared" si="330"/>
        <v>0</v>
      </c>
      <c r="W176" s="416">
        <f t="shared" si="331"/>
        <v>52.859999999999999</v>
      </c>
      <c r="X176" s="416"/>
      <c r="Z176" s="402"/>
      <c r="AA176" s="402"/>
      <c r="AB176" s="402"/>
      <c r="AC176" s="402"/>
      <c r="AD176" s="402"/>
      <c r="AE176" s="402"/>
    </row>
    <row r="177" s="32" customFormat="1" ht="18.149999999999999" customHeight="1">
      <c r="A177" s="413" t="s">
        <v>868</v>
      </c>
      <c r="B177" s="413" t="s">
        <v>869</v>
      </c>
      <c r="C177" s="414" t="s">
        <v>155</v>
      </c>
      <c r="D177" s="416">
        <v>3</v>
      </c>
      <c r="E177" s="416"/>
      <c r="F177" s="416"/>
      <c r="G177" s="416"/>
      <c r="H177" s="416"/>
      <c r="I177" s="416"/>
      <c r="J177" s="416"/>
      <c r="K177" s="416"/>
      <c r="L177" s="416">
        <f t="shared" si="322"/>
        <v>0</v>
      </c>
      <c r="M177" s="416">
        <v>25.510000000000002</v>
      </c>
      <c r="N177" s="416">
        <f t="shared" si="323"/>
        <v>76.530000000000001</v>
      </c>
      <c r="O177" s="416" t="str">
        <f t="shared" si="339"/>
        <v/>
      </c>
      <c r="P177" s="416" t="str">
        <f t="shared" si="333"/>
        <v/>
      </c>
      <c r="Q177" s="416" t="str">
        <f t="shared" si="334"/>
        <v/>
      </c>
      <c r="R177" s="416" t="str">
        <f t="shared" si="335"/>
        <v/>
      </c>
      <c r="S177" s="416" t="str">
        <f t="shared" si="336"/>
        <v/>
      </c>
      <c r="T177" s="416" t="str">
        <f t="shared" si="337"/>
        <v/>
      </c>
      <c r="U177" s="416" t="str">
        <f t="shared" si="338"/>
        <v/>
      </c>
      <c r="V177" s="416">
        <f t="shared" si="330"/>
        <v>0</v>
      </c>
      <c r="W177" s="416">
        <f t="shared" si="331"/>
        <v>76.530000000000001</v>
      </c>
      <c r="X177" s="416"/>
      <c r="Z177" s="402"/>
      <c r="AA177" s="402"/>
      <c r="AB177" s="402"/>
      <c r="AC177" s="402"/>
      <c r="AD177" s="402"/>
      <c r="AE177" s="402"/>
    </row>
    <row r="178" s="32" customFormat="1" ht="18.149999999999999" customHeight="1">
      <c r="A178" s="413" t="s">
        <v>870</v>
      </c>
      <c r="B178" s="413" t="s">
        <v>871</v>
      </c>
      <c r="C178" s="414" t="s">
        <v>155</v>
      </c>
      <c r="D178" s="416">
        <v>3</v>
      </c>
      <c r="E178" s="416"/>
      <c r="F178" s="416"/>
      <c r="G178" s="416"/>
      <c r="H178" s="416"/>
      <c r="I178" s="416"/>
      <c r="J178" s="416"/>
      <c r="K178" s="416"/>
      <c r="L178" s="416">
        <f t="shared" si="322"/>
        <v>0</v>
      </c>
      <c r="M178" s="416">
        <v>111.31</v>
      </c>
      <c r="N178" s="416">
        <f t="shared" si="323"/>
        <v>333.93000000000001</v>
      </c>
      <c r="O178" s="416" t="str">
        <f t="shared" si="339"/>
        <v/>
      </c>
      <c r="P178" s="416" t="str">
        <f t="shared" si="333"/>
        <v/>
      </c>
      <c r="Q178" s="416" t="str">
        <f t="shared" si="334"/>
        <v/>
      </c>
      <c r="R178" s="416" t="str">
        <f t="shared" si="335"/>
        <v/>
      </c>
      <c r="S178" s="416" t="str">
        <f t="shared" si="336"/>
        <v/>
      </c>
      <c r="T178" s="416" t="str">
        <f t="shared" si="337"/>
        <v/>
      </c>
      <c r="U178" s="416" t="str">
        <f t="shared" si="338"/>
        <v/>
      </c>
      <c r="V178" s="416">
        <f t="shared" si="330"/>
        <v>0</v>
      </c>
      <c r="W178" s="416">
        <f t="shared" si="331"/>
        <v>333.93000000000001</v>
      </c>
      <c r="X178" s="416"/>
      <c r="Z178" s="402"/>
      <c r="AA178" s="402"/>
      <c r="AB178" s="402"/>
      <c r="AC178" s="402"/>
      <c r="AD178" s="402"/>
      <c r="AE178" s="402"/>
    </row>
    <row r="179" s="32" customFormat="1" ht="18.149999999999999" customHeight="1">
      <c r="A179" s="413" t="s">
        <v>872</v>
      </c>
      <c r="B179" s="413" t="s">
        <v>873</v>
      </c>
      <c r="C179" s="414" t="s">
        <v>155</v>
      </c>
      <c r="D179" s="416">
        <v>3</v>
      </c>
      <c r="E179" s="416"/>
      <c r="F179" s="416"/>
      <c r="G179" s="416"/>
      <c r="H179" s="416"/>
      <c r="I179" s="416"/>
      <c r="J179" s="416"/>
      <c r="K179" s="416"/>
      <c r="L179" s="416">
        <f t="shared" si="322"/>
        <v>0</v>
      </c>
      <c r="M179" s="416">
        <v>274.58999999999997</v>
      </c>
      <c r="N179" s="416">
        <f t="shared" si="323"/>
        <v>823.76999999999998</v>
      </c>
      <c r="O179" s="416" t="str">
        <f t="shared" si="339"/>
        <v/>
      </c>
      <c r="P179" s="416" t="str">
        <f t="shared" si="333"/>
        <v/>
      </c>
      <c r="Q179" s="416" t="str">
        <f t="shared" si="334"/>
        <v/>
      </c>
      <c r="R179" s="416" t="str">
        <f t="shared" si="335"/>
        <v/>
      </c>
      <c r="S179" s="416" t="str">
        <f t="shared" si="336"/>
        <v/>
      </c>
      <c r="T179" s="416" t="str">
        <f t="shared" si="337"/>
        <v/>
      </c>
      <c r="U179" s="416" t="str">
        <f t="shared" si="338"/>
        <v/>
      </c>
      <c r="V179" s="416">
        <f t="shared" si="330"/>
        <v>0</v>
      </c>
      <c r="W179" s="416">
        <f t="shared" si="331"/>
        <v>823.76999999999998</v>
      </c>
      <c r="X179" s="416"/>
      <c r="Z179" s="402"/>
      <c r="AA179" s="402"/>
      <c r="AB179" s="402"/>
      <c r="AC179" s="402"/>
      <c r="AD179" s="402"/>
      <c r="AE179" s="402"/>
    </row>
    <row r="180" s="32" customFormat="1" ht="18.149999999999999" customHeight="1">
      <c r="A180" s="413" t="s">
        <v>874</v>
      </c>
      <c r="B180" s="413" t="s">
        <v>875</v>
      </c>
      <c r="C180" s="414" t="s">
        <v>155</v>
      </c>
      <c r="D180" s="416">
        <v>4</v>
      </c>
      <c r="E180" s="416"/>
      <c r="F180" s="416"/>
      <c r="G180" s="416"/>
      <c r="H180" s="416"/>
      <c r="I180" s="416"/>
      <c r="J180" s="416"/>
      <c r="K180" s="416"/>
      <c r="L180" s="416">
        <f t="shared" si="322"/>
        <v>0</v>
      </c>
      <c r="M180" s="416">
        <v>3.25</v>
      </c>
      <c r="N180" s="416">
        <f t="shared" si="323"/>
        <v>13</v>
      </c>
      <c r="O180" s="416" t="str">
        <f t="shared" si="339"/>
        <v/>
      </c>
      <c r="P180" s="416" t="str">
        <f t="shared" si="333"/>
        <v/>
      </c>
      <c r="Q180" s="416" t="str">
        <f t="shared" si="334"/>
        <v/>
      </c>
      <c r="R180" s="416" t="str">
        <f t="shared" si="335"/>
        <v/>
      </c>
      <c r="S180" s="416" t="str">
        <f t="shared" si="336"/>
        <v/>
      </c>
      <c r="T180" s="416" t="str">
        <f t="shared" si="337"/>
        <v/>
      </c>
      <c r="U180" s="416" t="str">
        <f t="shared" si="338"/>
        <v/>
      </c>
      <c r="V180" s="416">
        <f t="shared" si="330"/>
        <v>0</v>
      </c>
      <c r="W180" s="416">
        <f t="shared" si="331"/>
        <v>13</v>
      </c>
      <c r="X180" s="416"/>
      <c r="Z180" s="402"/>
      <c r="AA180" s="402"/>
      <c r="AB180" s="402"/>
      <c r="AC180" s="402"/>
      <c r="AD180" s="402"/>
      <c r="AE180" s="402"/>
    </row>
    <row r="181" s="32" customFormat="1" ht="18.149999999999999" customHeight="1">
      <c r="A181" s="413" t="s">
        <v>876</v>
      </c>
      <c r="B181" s="413" t="s">
        <v>877</v>
      </c>
      <c r="C181" s="414" t="s">
        <v>878</v>
      </c>
      <c r="D181" s="416">
        <v>1</v>
      </c>
      <c r="E181" s="416"/>
      <c r="F181" s="416"/>
      <c r="G181" s="416"/>
      <c r="H181" s="416"/>
      <c r="I181" s="416"/>
      <c r="J181" s="416"/>
      <c r="K181" s="416"/>
      <c r="L181" s="416">
        <f t="shared" si="322"/>
        <v>0</v>
      </c>
      <c r="M181" s="416">
        <v>1333.54</v>
      </c>
      <c r="N181" s="416">
        <f t="shared" si="323"/>
        <v>1333.54</v>
      </c>
      <c r="O181" s="416" t="str">
        <f t="shared" si="339"/>
        <v/>
      </c>
      <c r="P181" s="416" t="str">
        <f t="shared" si="333"/>
        <v/>
      </c>
      <c r="Q181" s="416" t="str">
        <f t="shared" si="334"/>
        <v/>
      </c>
      <c r="R181" s="416" t="str">
        <f t="shared" si="335"/>
        <v/>
      </c>
      <c r="S181" s="416" t="str">
        <f t="shared" si="336"/>
        <v/>
      </c>
      <c r="T181" s="416" t="str">
        <f t="shared" si="337"/>
        <v/>
      </c>
      <c r="U181" s="416" t="str">
        <f t="shared" si="338"/>
        <v/>
      </c>
      <c r="V181" s="416">
        <f t="shared" si="330"/>
        <v>0</v>
      </c>
      <c r="W181" s="416">
        <f t="shared" si="331"/>
        <v>1333.54</v>
      </c>
      <c r="X181" s="416"/>
      <c r="Z181" s="402"/>
      <c r="AA181" s="402"/>
      <c r="AB181" s="402"/>
      <c r="AC181" s="402"/>
      <c r="AD181" s="402"/>
      <c r="AE181" s="402"/>
    </row>
    <row r="182" s="32" customFormat="1" ht="18.149999999999999" customHeight="1">
      <c r="A182" s="413" t="s">
        <v>879</v>
      </c>
      <c r="B182" s="413" t="s">
        <v>880</v>
      </c>
      <c r="C182" s="414" t="s">
        <v>155</v>
      </c>
      <c r="D182" s="416">
        <v>2</v>
      </c>
      <c r="E182" s="416"/>
      <c r="F182" s="416"/>
      <c r="G182" s="416"/>
      <c r="H182" s="416"/>
      <c r="I182" s="416"/>
      <c r="J182" s="416"/>
      <c r="K182" s="416"/>
      <c r="L182" s="416">
        <f t="shared" si="322"/>
        <v>0</v>
      </c>
      <c r="M182" s="416">
        <v>753.41999999999996</v>
      </c>
      <c r="N182" s="416">
        <f t="shared" si="323"/>
        <v>1506.8399999999999</v>
      </c>
      <c r="O182" s="416" t="str">
        <f t="shared" si="339"/>
        <v/>
      </c>
      <c r="P182" s="416" t="str">
        <f t="shared" si="333"/>
        <v/>
      </c>
      <c r="Q182" s="416" t="str">
        <f t="shared" si="334"/>
        <v/>
      </c>
      <c r="R182" s="416" t="str">
        <f t="shared" si="335"/>
        <v/>
      </c>
      <c r="S182" s="416" t="str">
        <f t="shared" si="336"/>
        <v/>
      </c>
      <c r="T182" s="416" t="str">
        <f t="shared" si="337"/>
        <v/>
      </c>
      <c r="U182" s="416" t="str">
        <f t="shared" si="338"/>
        <v/>
      </c>
      <c r="V182" s="416">
        <f t="shared" si="330"/>
        <v>0</v>
      </c>
      <c r="W182" s="416">
        <f t="shared" si="331"/>
        <v>1506.8399999999999</v>
      </c>
      <c r="X182" s="416"/>
      <c r="Z182" s="402"/>
      <c r="AA182" s="402"/>
      <c r="AB182" s="402"/>
      <c r="AC182" s="402"/>
      <c r="AD182" s="402"/>
      <c r="AE182" s="402"/>
    </row>
    <row r="183" s="32" customFormat="1" ht="18.149999999999999" customHeight="1">
      <c r="A183" s="413" t="s">
        <v>881</v>
      </c>
      <c r="B183" s="413" t="s">
        <v>882</v>
      </c>
      <c r="C183" s="414" t="s">
        <v>878</v>
      </c>
      <c r="D183" s="416">
        <v>1</v>
      </c>
      <c r="E183" s="416"/>
      <c r="F183" s="416"/>
      <c r="G183" s="416"/>
      <c r="H183" s="416"/>
      <c r="I183" s="416"/>
      <c r="J183" s="416"/>
      <c r="K183" s="416"/>
      <c r="L183" s="416">
        <f t="shared" si="322"/>
        <v>0</v>
      </c>
      <c r="M183" s="416">
        <v>3306.3000000000002</v>
      </c>
      <c r="N183" s="416">
        <f t="shared" si="323"/>
        <v>3306.3000000000002</v>
      </c>
      <c r="O183" s="416" t="str">
        <f t="shared" si="339"/>
        <v/>
      </c>
      <c r="P183" s="416" t="str">
        <f t="shared" si="333"/>
        <v/>
      </c>
      <c r="Q183" s="416" t="str">
        <f t="shared" si="334"/>
        <v/>
      </c>
      <c r="R183" s="416" t="str">
        <f t="shared" si="335"/>
        <v/>
      </c>
      <c r="S183" s="416" t="str">
        <f t="shared" si="336"/>
        <v/>
      </c>
      <c r="T183" s="416" t="str">
        <f t="shared" si="337"/>
        <v/>
      </c>
      <c r="U183" s="416" t="str">
        <f t="shared" si="338"/>
        <v/>
      </c>
      <c r="V183" s="416">
        <f t="shared" si="330"/>
        <v>0</v>
      </c>
      <c r="W183" s="416">
        <f t="shared" si="331"/>
        <v>3306.3000000000002</v>
      </c>
      <c r="X183" s="416"/>
      <c r="Z183" s="402"/>
      <c r="AA183" s="402"/>
      <c r="AB183" s="402"/>
      <c r="AC183" s="402"/>
      <c r="AD183" s="402"/>
      <c r="AE183" s="402"/>
    </row>
    <row r="184" s="32" customFormat="1" ht="18.149999999999999" customHeight="1">
      <c r="A184" s="413" t="s">
        <v>883</v>
      </c>
      <c r="B184" s="413" t="s">
        <v>884</v>
      </c>
      <c r="C184" s="414" t="s">
        <v>155</v>
      </c>
      <c r="D184" s="416">
        <v>1</v>
      </c>
      <c r="E184" s="416"/>
      <c r="F184" s="416"/>
      <c r="G184" s="416"/>
      <c r="H184" s="416"/>
      <c r="I184" s="416"/>
      <c r="J184" s="416"/>
      <c r="K184" s="416"/>
      <c r="L184" s="416">
        <f t="shared" si="322"/>
        <v>0</v>
      </c>
      <c r="M184" s="416">
        <v>2139.21</v>
      </c>
      <c r="N184" s="416">
        <f t="shared" si="323"/>
        <v>2139.21</v>
      </c>
      <c r="O184" s="416" t="str">
        <f t="shared" si="339"/>
        <v/>
      </c>
      <c r="P184" s="416" t="str">
        <f t="shared" si="333"/>
        <v/>
      </c>
      <c r="Q184" s="416" t="str">
        <f t="shared" si="334"/>
        <v/>
      </c>
      <c r="R184" s="416" t="str">
        <f t="shared" si="335"/>
        <v/>
      </c>
      <c r="S184" s="416" t="str">
        <f t="shared" si="336"/>
        <v/>
      </c>
      <c r="T184" s="416" t="str">
        <f t="shared" si="337"/>
        <v/>
      </c>
      <c r="U184" s="416" t="str">
        <f t="shared" si="338"/>
        <v/>
      </c>
      <c r="V184" s="416">
        <f t="shared" si="330"/>
        <v>0</v>
      </c>
      <c r="W184" s="416">
        <f t="shared" si="331"/>
        <v>2139.21</v>
      </c>
      <c r="X184" s="416"/>
      <c r="Z184" s="402"/>
      <c r="AA184" s="402"/>
      <c r="AB184" s="402"/>
      <c r="AC184" s="402"/>
      <c r="AD184" s="402"/>
      <c r="AE184" s="402"/>
    </row>
    <row r="185" s="32" customFormat="1" ht="18.149999999999999" customHeight="1">
      <c r="A185" s="413" t="s">
        <v>885</v>
      </c>
      <c r="B185" s="413" t="s">
        <v>886</v>
      </c>
      <c r="C185" s="414" t="s">
        <v>155</v>
      </c>
      <c r="D185" s="416">
        <v>3</v>
      </c>
      <c r="E185" s="416"/>
      <c r="F185" s="416"/>
      <c r="G185" s="416"/>
      <c r="H185" s="416"/>
      <c r="I185" s="416"/>
      <c r="J185" s="416"/>
      <c r="K185" s="416"/>
      <c r="L185" s="416">
        <f t="shared" si="322"/>
        <v>0</v>
      </c>
      <c r="M185" s="416">
        <v>151.91999999999999</v>
      </c>
      <c r="N185" s="416">
        <f t="shared" si="323"/>
        <v>455.75999999999999</v>
      </c>
      <c r="O185" s="416" t="str">
        <f t="shared" si="339"/>
        <v/>
      </c>
      <c r="P185" s="416" t="str">
        <f t="shared" si="333"/>
        <v/>
      </c>
      <c r="Q185" s="416" t="str">
        <f t="shared" si="334"/>
        <v/>
      </c>
      <c r="R185" s="416" t="str">
        <f t="shared" si="335"/>
        <v/>
      </c>
      <c r="S185" s="416" t="str">
        <f t="shared" si="336"/>
        <v/>
      </c>
      <c r="T185" s="416" t="str">
        <f t="shared" si="337"/>
        <v/>
      </c>
      <c r="U185" s="416" t="str">
        <f t="shared" si="338"/>
        <v/>
      </c>
      <c r="V185" s="416">
        <f t="shared" si="330"/>
        <v>0</v>
      </c>
      <c r="W185" s="416">
        <f t="shared" si="331"/>
        <v>455.75999999999999</v>
      </c>
      <c r="X185" s="416"/>
      <c r="Z185" s="402"/>
      <c r="AA185" s="402"/>
      <c r="AB185" s="402"/>
      <c r="AC185" s="402"/>
      <c r="AD185" s="402"/>
      <c r="AE185" s="402"/>
    </row>
    <row r="186" s="32" customFormat="1" ht="18.149999999999999" customHeight="1">
      <c r="A186" s="413" t="s">
        <v>887</v>
      </c>
      <c r="B186" s="413" t="s">
        <v>888</v>
      </c>
      <c r="C186" s="414" t="s">
        <v>646</v>
      </c>
      <c r="D186" s="416">
        <v>3</v>
      </c>
      <c r="E186" s="416"/>
      <c r="F186" s="416"/>
      <c r="G186" s="416"/>
      <c r="H186" s="416"/>
      <c r="I186" s="416"/>
      <c r="J186" s="416"/>
      <c r="K186" s="416"/>
      <c r="L186" s="416">
        <f t="shared" si="322"/>
        <v>0</v>
      </c>
      <c r="M186" s="416">
        <v>66.680000000000007</v>
      </c>
      <c r="N186" s="416">
        <f t="shared" si="323"/>
        <v>200.03999999999999</v>
      </c>
      <c r="O186" s="416" t="str">
        <f t="shared" si="339"/>
        <v/>
      </c>
      <c r="P186" s="416" t="str">
        <f t="shared" si="333"/>
        <v/>
      </c>
      <c r="Q186" s="416" t="str">
        <f t="shared" si="334"/>
        <v/>
      </c>
      <c r="R186" s="416" t="str">
        <f t="shared" si="335"/>
        <v/>
      </c>
      <c r="S186" s="416" t="str">
        <f t="shared" si="336"/>
        <v/>
      </c>
      <c r="T186" s="416" t="str">
        <f t="shared" si="337"/>
        <v/>
      </c>
      <c r="U186" s="416" t="str">
        <f t="shared" si="338"/>
        <v/>
      </c>
      <c r="V186" s="416">
        <f t="shared" si="330"/>
        <v>0</v>
      </c>
      <c r="W186" s="416">
        <f t="shared" si="331"/>
        <v>200.03999999999999</v>
      </c>
      <c r="X186" s="416"/>
      <c r="Z186" s="402"/>
      <c r="AA186" s="402"/>
      <c r="AB186" s="402"/>
      <c r="AC186" s="402"/>
      <c r="AD186" s="402"/>
      <c r="AE186" s="402"/>
    </row>
    <row r="187" s="32" customFormat="1" ht="18.149999999999999" customHeight="1">
      <c r="A187" s="413" t="s">
        <v>889</v>
      </c>
      <c r="B187" s="413" t="s">
        <v>890</v>
      </c>
      <c r="C187" s="414" t="s">
        <v>646</v>
      </c>
      <c r="D187" s="416">
        <v>4</v>
      </c>
      <c r="E187" s="416"/>
      <c r="F187" s="416"/>
      <c r="G187" s="416"/>
      <c r="H187" s="416"/>
      <c r="I187" s="416"/>
      <c r="J187" s="416"/>
      <c r="K187" s="416"/>
      <c r="L187" s="416">
        <f t="shared" si="322"/>
        <v>0</v>
      </c>
      <c r="M187" s="416">
        <v>122.17</v>
      </c>
      <c r="N187" s="416">
        <f t="shared" si="323"/>
        <v>488.68000000000001</v>
      </c>
      <c r="O187" s="416" t="str">
        <f t="shared" si="339"/>
        <v/>
      </c>
      <c r="P187" s="416" t="str">
        <f t="shared" si="333"/>
        <v/>
      </c>
      <c r="Q187" s="416" t="str">
        <f t="shared" si="334"/>
        <v/>
      </c>
      <c r="R187" s="416" t="str">
        <f t="shared" si="335"/>
        <v/>
      </c>
      <c r="S187" s="416" t="str">
        <f t="shared" si="336"/>
        <v/>
      </c>
      <c r="T187" s="416" t="str">
        <f t="shared" si="337"/>
        <v/>
      </c>
      <c r="U187" s="416" t="str">
        <f t="shared" si="338"/>
        <v/>
      </c>
      <c r="V187" s="416">
        <f t="shared" si="330"/>
        <v>0</v>
      </c>
      <c r="W187" s="416">
        <f t="shared" si="331"/>
        <v>488.68000000000001</v>
      </c>
      <c r="X187" s="416"/>
      <c r="Z187" s="402"/>
      <c r="AA187" s="402"/>
      <c r="AB187" s="402"/>
      <c r="AC187" s="402"/>
      <c r="AD187" s="402"/>
      <c r="AE187" s="402"/>
    </row>
    <row r="188" s="32" customFormat="1" ht="18.149999999999999" customHeight="1">
      <c r="A188" s="413" t="s">
        <v>891</v>
      </c>
      <c r="B188" s="413" t="s">
        <v>892</v>
      </c>
      <c r="C188" s="414" t="s">
        <v>230</v>
      </c>
      <c r="D188" s="416">
        <v>60</v>
      </c>
      <c r="E188" s="416"/>
      <c r="F188" s="416"/>
      <c r="G188" s="416"/>
      <c r="H188" s="416"/>
      <c r="I188" s="416"/>
      <c r="J188" s="416"/>
      <c r="K188" s="416"/>
      <c r="L188" s="416">
        <f t="shared" si="322"/>
        <v>0</v>
      </c>
      <c r="M188" s="416">
        <v>221.09999999999999</v>
      </c>
      <c r="N188" s="416">
        <f t="shared" si="323"/>
        <v>13266</v>
      </c>
      <c r="O188" s="416" t="str">
        <f t="shared" si="339"/>
        <v/>
      </c>
      <c r="P188" s="416" t="str">
        <f t="shared" si="333"/>
        <v/>
      </c>
      <c r="Q188" s="416" t="str">
        <f t="shared" si="334"/>
        <v/>
      </c>
      <c r="R188" s="416" t="str">
        <f t="shared" si="335"/>
        <v/>
      </c>
      <c r="S188" s="416" t="str">
        <f t="shared" si="336"/>
        <v/>
      </c>
      <c r="T188" s="416" t="str">
        <f t="shared" si="337"/>
        <v/>
      </c>
      <c r="U188" s="416" t="str">
        <f t="shared" si="338"/>
        <v/>
      </c>
      <c r="V188" s="416">
        <f t="shared" si="330"/>
        <v>0</v>
      </c>
      <c r="W188" s="416">
        <f t="shared" si="331"/>
        <v>13266</v>
      </c>
      <c r="X188" s="416"/>
      <c r="Z188" s="402"/>
      <c r="AA188" s="402"/>
      <c r="AB188" s="402"/>
      <c r="AC188" s="402"/>
      <c r="AD188" s="402"/>
      <c r="AE188" s="402"/>
    </row>
    <row r="189" s="32" customFormat="1" ht="18.149999999999999" customHeight="1">
      <c r="A189" s="413" t="s">
        <v>893</v>
      </c>
      <c r="B189" s="413" t="s">
        <v>894</v>
      </c>
      <c r="C189" s="414" t="s">
        <v>230</v>
      </c>
      <c r="D189" s="416">
        <v>20</v>
      </c>
      <c r="E189" s="416"/>
      <c r="F189" s="416"/>
      <c r="G189" s="416"/>
      <c r="H189" s="416"/>
      <c r="I189" s="416"/>
      <c r="J189" s="416"/>
      <c r="K189" s="416"/>
      <c r="L189" s="416">
        <f t="shared" si="322"/>
        <v>0</v>
      </c>
      <c r="M189" s="416">
        <v>139.41999999999999</v>
      </c>
      <c r="N189" s="416">
        <f t="shared" si="323"/>
        <v>2788.4000000000001</v>
      </c>
      <c r="O189" s="416" t="str">
        <f t="shared" si="339"/>
        <v/>
      </c>
      <c r="P189" s="416" t="str">
        <f t="shared" si="333"/>
        <v/>
      </c>
      <c r="Q189" s="416" t="str">
        <f t="shared" si="334"/>
        <v/>
      </c>
      <c r="R189" s="416" t="str">
        <f t="shared" si="335"/>
        <v/>
      </c>
      <c r="S189" s="416" t="str">
        <f t="shared" si="336"/>
        <v/>
      </c>
      <c r="T189" s="416" t="str">
        <f t="shared" si="337"/>
        <v/>
      </c>
      <c r="U189" s="416" t="str">
        <f t="shared" si="338"/>
        <v/>
      </c>
      <c r="V189" s="416">
        <f t="shared" si="330"/>
        <v>0</v>
      </c>
      <c r="W189" s="416">
        <f t="shared" si="331"/>
        <v>2788.4000000000001</v>
      </c>
      <c r="X189" s="416"/>
      <c r="Z189" s="402"/>
      <c r="AA189" s="402"/>
      <c r="AB189" s="402"/>
      <c r="AC189" s="402"/>
      <c r="AD189" s="402"/>
      <c r="AE189" s="402"/>
    </row>
    <row r="190" s="32" customFormat="1" ht="18.149999999999999" customHeight="1">
      <c r="A190" s="413" t="s">
        <v>895</v>
      </c>
      <c r="B190" s="413" t="s">
        <v>896</v>
      </c>
      <c r="C190" s="414" t="s">
        <v>155</v>
      </c>
      <c r="D190" s="416">
        <v>3</v>
      </c>
      <c r="E190" s="416"/>
      <c r="F190" s="416"/>
      <c r="G190" s="416"/>
      <c r="H190" s="416"/>
      <c r="I190" s="416"/>
      <c r="J190" s="416"/>
      <c r="K190" s="416"/>
      <c r="L190" s="416">
        <f t="shared" si="322"/>
        <v>0</v>
      </c>
      <c r="M190" s="416">
        <v>991.88999999999999</v>
      </c>
      <c r="N190" s="416">
        <f t="shared" si="323"/>
        <v>2975.6700000000001</v>
      </c>
      <c r="O190" s="416" t="str">
        <f t="shared" si="339"/>
        <v/>
      </c>
      <c r="P190" s="416" t="str">
        <f t="shared" si="333"/>
        <v/>
      </c>
      <c r="Q190" s="416" t="str">
        <f t="shared" si="334"/>
        <v/>
      </c>
      <c r="R190" s="416" t="str">
        <f t="shared" si="335"/>
        <v/>
      </c>
      <c r="S190" s="416" t="str">
        <f t="shared" si="336"/>
        <v/>
      </c>
      <c r="T190" s="416" t="str">
        <f t="shared" si="337"/>
        <v/>
      </c>
      <c r="U190" s="416" t="str">
        <f t="shared" si="338"/>
        <v/>
      </c>
      <c r="V190" s="416">
        <f t="shared" si="330"/>
        <v>0</v>
      </c>
      <c r="W190" s="416">
        <f t="shared" si="331"/>
        <v>2975.6700000000001</v>
      </c>
      <c r="X190" s="416"/>
      <c r="Z190" s="402"/>
      <c r="AA190" s="402"/>
      <c r="AB190" s="402"/>
      <c r="AC190" s="402"/>
      <c r="AD190" s="402"/>
      <c r="AE190" s="402"/>
    </row>
    <row r="191" s="32" customFormat="1" ht="18.149999999999999" customHeight="1">
      <c r="A191" s="413" t="s">
        <v>897</v>
      </c>
      <c r="B191" s="413" t="s">
        <v>898</v>
      </c>
      <c r="C191" s="414" t="s">
        <v>155</v>
      </c>
      <c r="D191" s="416">
        <v>4</v>
      </c>
      <c r="E191" s="416"/>
      <c r="F191" s="416"/>
      <c r="G191" s="416"/>
      <c r="H191" s="416"/>
      <c r="I191" s="416"/>
      <c r="J191" s="416"/>
      <c r="K191" s="416"/>
      <c r="L191" s="416">
        <f t="shared" si="322"/>
        <v>0</v>
      </c>
      <c r="M191" s="416">
        <v>545.20000000000005</v>
      </c>
      <c r="N191" s="416">
        <f t="shared" si="323"/>
        <v>2180.8000000000002</v>
      </c>
      <c r="O191" s="416" t="str">
        <f t="shared" si="339"/>
        <v/>
      </c>
      <c r="P191" s="416" t="str">
        <f t="shared" si="333"/>
        <v/>
      </c>
      <c r="Q191" s="416" t="str">
        <f t="shared" si="334"/>
        <v/>
      </c>
      <c r="R191" s="416" t="str">
        <f t="shared" si="335"/>
        <v/>
      </c>
      <c r="S191" s="416" t="str">
        <f t="shared" si="336"/>
        <v/>
      </c>
      <c r="T191" s="416" t="str">
        <f t="shared" si="337"/>
        <v/>
      </c>
      <c r="U191" s="416" t="str">
        <f t="shared" si="338"/>
        <v/>
      </c>
      <c r="V191" s="416">
        <f t="shared" si="330"/>
        <v>0</v>
      </c>
      <c r="W191" s="416">
        <f t="shared" si="331"/>
        <v>2180.8000000000002</v>
      </c>
      <c r="X191" s="416"/>
      <c r="Z191" s="402"/>
      <c r="AA191" s="402"/>
      <c r="AB191" s="402"/>
      <c r="AC191" s="402"/>
      <c r="AD191" s="402"/>
      <c r="AE191" s="402"/>
    </row>
    <row r="192" s="32" customFormat="1" ht="18.149999999999999" customHeight="1">
      <c r="A192" s="413" t="s">
        <v>899</v>
      </c>
      <c r="B192" s="413" t="s">
        <v>900</v>
      </c>
      <c r="C192" s="414" t="s">
        <v>155</v>
      </c>
      <c r="D192" s="416">
        <v>42</v>
      </c>
      <c r="E192" s="416"/>
      <c r="F192" s="416"/>
      <c r="G192" s="416"/>
      <c r="H192" s="416"/>
      <c r="I192" s="416"/>
      <c r="J192" s="416"/>
      <c r="K192" s="416"/>
      <c r="L192" s="416">
        <f t="shared" si="322"/>
        <v>0</v>
      </c>
      <c r="M192" s="416">
        <v>152.50999999999999</v>
      </c>
      <c r="N192" s="416">
        <f t="shared" si="323"/>
        <v>6405.4200000000001</v>
      </c>
      <c r="O192" s="416" t="str">
        <f t="shared" si="339"/>
        <v/>
      </c>
      <c r="P192" s="416" t="str">
        <f t="shared" si="333"/>
        <v/>
      </c>
      <c r="Q192" s="416" t="str">
        <f t="shared" si="334"/>
        <v/>
      </c>
      <c r="R192" s="416" t="str">
        <f t="shared" si="335"/>
        <v/>
      </c>
      <c r="S192" s="416" t="str">
        <f t="shared" si="336"/>
        <v/>
      </c>
      <c r="T192" s="416" t="str">
        <f t="shared" si="337"/>
        <v/>
      </c>
      <c r="U192" s="416" t="str">
        <f t="shared" si="338"/>
        <v/>
      </c>
      <c r="V192" s="416">
        <f t="shared" si="330"/>
        <v>0</v>
      </c>
      <c r="W192" s="416">
        <f t="shared" si="331"/>
        <v>6405.4200000000001</v>
      </c>
      <c r="X192" s="416"/>
      <c r="Z192" s="402"/>
      <c r="AA192" s="402"/>
      <c r="AB192" s="402"/>
      <c r="AC192" s="402"/>
      <c r="AD192" s="402"/>
      <c r="AE192" s="402"/>
    </row>
    <row r="193" s="32" customFormat="1" ht="18.149999999999999" customHeight="1">
      <c r="A193" s="413" t="s">
        <v>901</v>
      </c>
      <c r="B193" s="413" t="s">
        <v>902</v>
      </c>
      <c r="C193" s="414" t="s">
        <v>155</v>
      </c>
      <c r="D193" s="416">
        <v>11</v>
      </c>
      <c r="E193" s="416"/>
      <c r="F193" s="416"/>
      <c r="G193" s="416"/>
      <c r="H193" s="416"/>
      <c r="I193" s="416"/>
      <c r="J193" s="416"/>
      <c r="K193" s="416"/>
      <c r="L193" s="416">
        <f t="shared" si="322"/>
        <v>0</v>
      </c>
      <c r="M193" s="416">
        <v>6.2999999999999998</v>
      </c>
      <c r="N193" s="416">
        <f t="shared" si="323"/>
        <v>69.299999999999997</v>
      </c>
      <c r="O193" s="416" t="str">
        <f t="shared" si="339"/>
        <v/>
      </c>
      <c r="P193" s="416" t="str">
        <f t="shared" si="333"/>
        <v/>
      </c>
      <c r="Q193" s="416" t="str">
        <f t="shared" si="334"/>
        <v/>
      </c>
      <c r="R193" s="416" t="str">
        <f t="shared" si="335"/>
        <v/>
      </c>
      <c r="S193" s="416" t="str">
        <f t="shared" si="336"/>
        <v/>
      </c>
      <c r="T193" s="416" t="str">
        <f t="shared" si="337"/>
        <v/>
      </c>
      <c r="U193" s="416" t="str">
        <f t="shared" si="338"/>
        <v/>
      </c>
      <c r="V193" s="416">
        <f t="shared" si="330"/>
        <v>0</v>
      </c>
      <c r="W193" s="416">
        <f t="shared" si="331"/>
        <v>69.299999999999997</v>
      </c>
      <c r="X193" s="416"/>
      <c r="Z193" s="402"/>
      <c r="AA193" s="402"/>
      <c r="AB193" s="402"/>
      <c r="AC193" s="402"/>
      <c r="AD193" s="402"/>
      <c r="AE193" s="402"/>
    </row>
    <row r="194" s="32" customFormat="1" ht="18.149999999999999" customHeight="1">
      <c r="A194" s="413" t="s">
        <v>903</v>
      </c>
      <c r="B194" s="413" t="s">
        <v>904</v>
      </c>
      <c r="C194" s="414" t="s">
        <v>230</v>
      </c>
      <c r="D194" s="416">
        <v>400</v>
      </c>
      <c r="E194" s="416"/>
      <c r="F194" s="416"/>
      <c r="G194" s="416"/>
      <c r="H194" s="416"/>
      <c r="I194" s="416"/>
      <c r="J194" s="416"/>
      <c r="K194" s="416"/>
      <c r="L194" s="416">
        <f t="shared" si="322"/>
        <v>0</v>
      </c>
      <c r="M194" s="416">
        <v>8.5399999999999991</v>
      </c>
      <c r="N194" s="416">
        <f t="shared" si="323"/>
        <v>3416</v>
      </c>
      <c r="O194" s="416" t="str">
        <f t="shared" si="339"/>
        <v/>
      </c>
      <c r="P194" s="416" t="str">
        <f t="shared" si="333"/>
        <v/>
      </c>
      <c r="Q194" s="416" t="str">
        <f t="shared" si="334"/>
        <v/>
      </c>
      <c r="R194" s="416" t="str">
        <f t="shared" si="335"/>
        <v/>
      </c>
      <c r="S194" s="416" t="str">
        <f t="shared" si="336"/>
        <v/>
      </c>
      <c r="T194" s="416" t="str">
        <f t="shared" si="337"/>
        <v/>
      </c>
      <c r="U194" s="416" t="str">
        <f t="shared" si="338"/>
        <v/>
      </c>
      <c r="V194" s="416">
        <f t="shared" si="330"/>
        <v>0</v>
      </c>
      <c r="W194" s="416">
        <f t="shared" si="331"/>
        <v>3416</v>
      </c>
      <c r="X194" s="416"/>
      <c r="Z194" s="402"/>
      <c r="AA194" s="402"/>
      <c r="AB194" s="402"/>
      <c r="AC194" s="402"/>
      <c r="AD194" s="402"/>
      <c r="AE194" s="402"/>
    </row>
    <row r="195" s="32" customFormat="1" ht="18.149999999999999" customHeight="1">
      <c r="A195" s="413" t="s">
        <v>905</v>
      </c>
      <c r="B195" s="413" t="s">
        <v>906</v>
      </c>
      <c r="C195" s="414" t="s">
        <v>44</v>
      </c>
      <c r="D195" s="416">
        <v>15</v>
      </c>
      <c r="E195" s="416"/>
      <c r="F195" s="416"/>
      <c r="G195" s="416"/>
      <c r="H195" s="416"/>
      <c r="I195" s="416"/>
      <c r="J195" s="416"/>
      <c r="K195" s="416"/>
      <c r="L195" s="416">
        <f t="shared" si="322"/>
        <v>0</v>
      </c>
      <c r="M195" s="416">
        <v>5.7300000000000004</v>
      </c>
      <c r="N195" s="416">
        <f t="shared" si="323"/>
        <v>85.950000000000003</v>
      </c>
      <c r="O195" s="416" t="str">
        <f t="shared" si="339"/>
        <v/>
      </c>
      <c r="P195" s="416" t="str">
        <f t="shared" si="333"/>
        <v/>
      </c>
      <c r="Q195" s="416" t="str">
        <f t="shared" si="334"/>
        <v/>
      </c>
      <c r="R195" s="416" t="str">
        <f t="shared" si="335"/>
        <v/>
      </c>
      <c r="S195" s="416" t="str">
        <f t="shared" si="336"/>
        <v/>
      </c>
      <c r="T195" s="416" t="str">
        <f t="shared" si="337"/>
        <v/>
      </c>
      <c r="U195" s="416" t="str">
        <f t="shared" si="338"/>
        <v/>
      </c>
      <c r="V195" s="416">
        <f t="shared" si="330"/>
        <v>0</v>
      </c>
      <c r="W195" s="416">
        <f t="shared" si="331"/>
        <v>85.950000000000003</v>
      </c>
      <c r="X195" s="416"/>
      <c r="Z195" s="402"/>
      <c r="AA195" s="402"/>
      <c r="AB195" s="402"/>
      <c r="AC195" s="402"/>
      <c r="AD195" s="402"/>
      <c r="AE195" s="402"/>
    </row>
    <row r="196" s="32" customFormat="1" ht="18.149999999999999" customHeight="1">
      <c r="A196" s="413" t="s">
        <v>907</v>
      </c>
      <c r="B196" s="413" t="s">
        <v>908</v>
      </c>
      <c r="C196" s="414" t="s">
        <v>878</v>
      </c>
      <c r="D196" s="416">
        <v>15</v>
      </c>
      <c r="E196" s="416"/>
      <c r="F196" s="416"/>
      <c r="G196" s="416"/>
      <c r="H196" s="416"/>
      <c r="I196" s="416"/>
      <c r="J196" s="416"/>
      <c r="K196" s="416"/>
      <c r="L196" s="416">
        <f t="shared" si="322"/>
        <v>0</v>
      </c>
      <c r="M196" s="416">
        <v>1.3799999999999999</v>
      </c>
      <c r="N196" s="416">
        <f t="shared" si="323"/>
        <v>20.699999999999999</v>
      </c>
      <c r="O196" s="416" t="str">
        <f t="shared" si="339"/>
        <v/>
      </c>
      <c r="P196" s="416" t="str">
        <f t="shared" si="333"/>
        <v/>
      </c>
      <c r="Q196" s="416" t="str">
        <f t="shared" si="334"/>
        <v/>
      </c>
      <c r="R196" s="416" t="str">
        <f t="shared" si="335"/>
        <v/>
      </c>
      <c r="S196" s="416" t="str">
        <f t="shared" si="336"/>
        <v/>
      </c>
      <c r="T196" s="416" t="str">
        <f t="shared" si="337"/>
        <v/>
      </c>
      <c r="U196" s="416" t="str">
        <f t="shared" si="338"/>
        <v/>
      </c>
      <c r="V196" s="416">
        <f t="shared" si="330"/>
        <v>0</v>
      </c>
      <c r="W196" s="416">
        <f t="shared" si="331"/>
        <v>20.699999999999999</v>
      </c>
      <c r="X196" s="416"/>
      <c r="Z196" s="402"/>
      <c r="AA196" s="402"/>
      <c r="AB196" s="402"/>
      <c r="AC196" s="402"/>
      <c r="AD196" s="402"/>
      <c r="AE196" s="402"/>
    </row>
    <row r="197" s="32" customFormat="1" ht="18.149999999999999" customHeight="1">
      <c r="A197" s="413" t="s">
        <v>909</v>
      </c>
      <c r="B197" s="413" t="s">
        <v>910</v>
      </c>
      <c r="C197" s="414" t="s">
        <v>230</v>
      </c>
      <c r="D197" s="416">
        <v>400</v>
      </c>
      <c r="E197" s="416"/>
      <c r="F197" s="416"/>
      <c r="G197" s="416"/>
      <c r="H197" s="416"/>
      <c r="I197" s="416"/>
      <c r="J197" s="416"/>
      <c r="K197" s="416"/>
      <c r="L197" s="416">
        <f t="shared" si="322"/>
        <v>0</v>
      </c>
      <c r="M197" s="416">
        <v>12.880000000000001</v>
      </c>
      <c r="N197" s="416">
        <f t="shared" si="323"/>
        <v>5152</v>
      </c>
      <c r="O197" s="416" t="str">
        <f t="shared" si="339"/>
        <v/>
      </c>
      <c r="P197" s="416" t="str">
        <f t="shared" si="333"/>
        <v/>
      </c>
      <c r="Q197" s="416" t="str">
        <f t="shared" si="334"/>
        <v/>
      </c>
      <c r="R197" s="416" t="str">
        <f t="shared" si="335"/>
        <v/>
      </c>
      <c r="S197" s="416" t="str">
        <f t="shared" si="336"/>
        <v/>
      </c>
      <c r="T197" s="416" t="str">
        <f t="shared" si="337"/>
        <v/>
      </c>
      <c r="U197" s="416" t="str">
        <f t="shared" si="338"/>
        <v/>
      </c>
      <c r="V197" s="416">
        <f t="shared" si="330"/>
        <v>0</v>
      </c>
      <c r="W197" s="416">
        <f t="shared" si="331"/>
        <v>5152</v>
      </c>
      <c r="X197" s="416"/>
      <c r="Z197" s="402"/>
      <c r="AA197" s="402"/>
      <c r="AB197" s="402"/>
      <c r="AC197" s="402"/>
      <c r="AD197" s="402"/>
      <c r="AE197" s="402"/>
    </row>
    <row r="198" s="32" customFormat="1" ht="18.149999999999999" customHeight="1">
      <c r="A198" s="413" t="s">
        <v>911</v>
      </c>
      <c r="B198" s="413" t="s">
        <v>912</v>
      </c>
      <c r="C198" s="414" t="s">
        <v>155</v>
      </c>
      <c r="D198" s="416">
        <v>1</v>
      </c>
      <c r="E198" s="416"/>
      <c r="F198" s="416"/>
      <c r="G198" s="416"/>
      <c r="H198" s="416"/>
      <c r="I198" s="416"/>
      <c r="J198" s="416"/>
      <c r="K198" s="416"/>
      <c r="L198" s="416">
        <f t="shared" si="322"/>
        <v>0</v>
      </c>
      <c r="M198" s="416">
        <v>820.95000000000005</v>
      </c>
      <c r="N198" s="416">
        <f t="shared" si="323"/>
        <v>820.95000000000005</v>
      </c>
      <c r="O198" s="416" t="str">
        <f t="shared" si="339"/>
        <v/>
      </c>
      <c r="P198" s="416" t="str">
        <f t="shared" si="333"/>
        <v/>
      </c>
      <c r="Q198" s="416" t="str">
        <f t="shared" si="334"/>
        <v/>
      </c>
      <c r="R198" s="416" t="str">
        <f t="shared" si="335"/>
        <v/>
      </c>
      <c r="S198" s="416" t="str">
        <f t="shared" si="336"/>
        <v/>
      </c>
      <c r="T198" s="416" t="str">
        <f t="shared" si="337"/>
        <v/>
      </c>
      <c r="U198" s="416" t="str">
        <f t="shared" si="338"/>
        <v/>
      </c>
      <c r="V198" s="416">
        <f t="shared" si="330"/>
        <v>0</v>
      </c>
      <c r="W198" s="416">
        <f t="shared" si="331"/>
        <v>820.95000000000005</v>
      </c>
      <c r="X198" s="416"/>
      <c r="Z198" s="402"/>
      <c r="AA198" s="402"/>
      <c r="AB198" s="402"/>
      <c r="AC198" s="402"/>
      <c r="AD198" s="402"/>
      <c r="AE198" s="402"/>
    </row>
    <row r="199" s="32" customFormat="1" ht="18.149999999999999" customHeight="1">
      <c r="A199" s="413" t="s">
        <v>913</v>
      </c>
      <c r="B199" s="413" t="s">
        <v>914</v>
      </c>
      <c r="C199" s="414" t="s">
        <v>155</v>
      </c>
      <c r="D199" s="416">
        <v>1</v>
      </c>
      <c r="E199" s="416"/>
      <c r="F199" s="416"/>
      <c r="G199" s="416"/>
      <c r="H199" s="416"/>
      <c r="I199" s="416"/>
      <c r="J199" s="416"/>
      <c r="K199" s="416"/>
      <c r="L199" s="416">
        <f t="shared" si="322"/>
        <v>0</v>
      </c>
      <c r="M199" s="416">
        <v>31.890000000000001</v>
      </c>
      <c r="N199" s="416">
        <f t="shared" si="323"/>
        <v>31.890000000000001</v>
      </c>
      <c r="O199" s="416" t="str">
        <f t="shared" si="339"/>
        <v/>
      </c>
      <c r="P199" s="416" t="str">
        <f t="shared" si="333"/>
        <v/>
      </c>
      <c r="Q199" s="416" t="str">
        <f t="shared" si="334"/>
        <v/>
      </c>
      <c r="R199" s="416" t="str">
        <f t="shared" si="335"/>
        <v/>
      </c>
      <c r="S199" s="416" t="str">
        <f t="shared" si="336"/>
        <v/>
      </c>
      <c r="T199" s="416" t="str">
        <f t="shared" si="337"/>
        <v/>
      </c>
      <c r="U199" s="416" t="str">
        <f t="shared" si="338"/>
        <v/>
      </c>
      <c r="V199" s="416">
        <f t="shared" si="330"/>
        <v>0</v>
      </c>
      <c r="W199" s="416">
        <f t="shared" si="331"/>
        <v>31.890000000000001</v>
      </c>
      <c r="X199" s="416"/>
      <c r="Z199" s="402"/>
      <c r="AA199" s="402"/>
      <c r="AB199" s="402"/>
      <c r="AC199" s="402"/>
      <c r="AD199" s="402"/>
      <c r="AE199" s="402"/>
    </row>
    <row r="200" s="32" customFormat="1" ht="18.149999999999999" customHeight="1">
      <c r="A200" s="413" t="s">
        <v>915</v>
      </c>
      <c r="B200" s="413" t="s">
        <v>916</v>
      </c>
      <c r="C200" s="414" t="s">
        <v>155</v>
      </c>
      <c r="D200" s="416">
        <v>1</v>
      </c>
      <c r="E200" s="416"/>
      <c r="F200" s="416"/>
      <c r="G200" s="416"/>
      <c r="H200" s="416"/>
      <c r="I200" s="416"/>
      <c r="J200" s="416"/>
      <c r="K200" s="416"/>
      <c r="L200" s="416">
        <f t="shared" si="322"/>
        <v>0</v>
      </c>
      <c r="M200" s="416">
        <v>34.979999999999997</v>
      </c>
      <c r="N200" s="416">
        <f t="shared" si="323"/>
        <v>34.979999999999997</v>
      </c>
      <c r="O200" s="416" t="str">
        <f t="shared" si="339"/>
        <v/>
      </c>
      <c r="P200" s="416" t="str">
        <f t="shared" si="333"/>
        <v/>
      </c>
      <c r="Q200" s="416" t="str">
        <f t="shared" si="334"/>
        <v/>
      </c>
      <c r="R200" s="416" t="str">
        <f t="shared" si="335"/>
        <v/>
      </c>
      <c r="S200" s="416" t="str">
        <f t="shared" si="336"/>
        <v/>
      </c>
      <c r="T200" s="416" t="str">
        <f t="shared" si="337"/>
        <v/>
      </c>
      <c r="U200" s="416" t="str">
        <f t="shared" si="338"/>
        <v/>
      </c>
      <c r="V200" s="416">
        <f t="shared" si="330"/>
        <v>0</v>
      </c>
      <c r="W200" s="416">
        <f t="shared" si="331"/>
        <v>34.979999999999997</v>
      </c>
      <c r="X200" s="416"/>
      <c r="Z200" s="402"/>
      <c r="AA200" s="402"/>
      <c r="AB200" s="402"/>
      <c r="AC200" s="402"/>
      <c r="AD200" s="402"/>
      <c r="AE200" s="402"/>
    </row>
    <row r="201" s="32" customFormat="1" ht="18.149999999999999" customHeight="1">
      <c r="A201" s="413" t="s">
        <v>917</v>
      </c>
      <c r="B201" s="413" t="s">
        <v>918</v>
      </c>
      <c r="C201" s="414" t="s">
        <v>155</v>
      </c>
      <c r="D201" s="416">
        <v>1</v>
      </c>
      <c r="E201" s="416"/>
      <c r="F201" s="416"/>
      <c r="G201" s="416"/>
      <c r="H201" s="416"/>
      <c r="I201" s="416"/>
      <c r="J201" s="416"/>
      <c r="K201" s="416"/>
      <c r="L201" s="416">
        <f t="shared" si="322"/>
        <v>0</v>
      </c>
      <c r="M201" s="416">
        <v>28.5</v>
      </c>
      <c r="N201" s="416">
        <f t="shared" si="323"/>
        <v>28.5</v>
      </c>
      <c r="O201" s="416" t="str">
        <f t="shared" si="339"/>
        <v/>
      </c>
      <c r="P201" s="416" t="str">
        <f t="shared" si="333"/>
        <v/>
      </c>
      <c r="Q201" s="416" t="str">
        <f t="shared" si="334"/>
        <v/>
      </c>
      <c r="R201" s="416" t="str">
        <f t="shared" si="335"/>
        <v/>
      </c>
      <c r="S201" s="416" t="str">
        <f t="shared" si="336"/>
        <v/>
      </c>
      <c r="T201" s="416" t="str">
        <f t="shared" si="337"/>
        <v/>
      </c>
      <c r="U201" s="416" t="str">
        <f t="shared" si="338"/>
        <v/>
      </c>
      <c r="V201" s="416">
        <f t="shared" si="330"/>
        <v>0</v>
      </c>
      <c r="W201" s="416">
        <f t="shared" si="331"/>
        <v>28.5</v>
      </c>
      <c r="X201" s="416"/>
      <c r="Z201" s="402"/>
      <c r="AA201" s="402"/>
      <c r="AB201" s="402"/>
      <c r="AC201" s="402"/>
      <c r="AD201" s="402"/>
      <c r="AE201" s="402"/>
    </row>
    <row r="202" s="32" customFormat="1" ht="18.149999999999999" customHeight="1">
      <c r="A202" s="413" t="s">
        <v>919</v>
      </c>
      <c r="B202" s="413" t="s">
        <v>920</v>
      </c>
      <c r="C202" s="414" t="s">
        <v>155</v>
      </c>
      <c r="D202" s="416">
        <v>1</v>
      </c>
      <c r="E202" s="416"/>
      <c r="F202" s="416"/>
      <c r="G202" s="416"/>
      <c r="H202" s="416"/>
      <c r="I202" s="416"/>
      <c r="J202" s="416"/>
      <c r="K202" s="416"/>
      <c r="L202" s="416">
        <f t="shared" ref="L202:L260" si="340">IF(D202="","",SUM(E202:K202))</f>
        <v>0</v>
      </c>
      <c r="M202" s="416">
        <v>30.32</v>
      </c>
      <c r="N202" s="416">
        <f t="shared" ref="N202:N260" si="341">IF(L202="","",ROUND(D202*M202,2))</f>
        <v>30.32</v>
      </c>
      <c r="O202" s="416" t="str">
        <f t="shared" si="339"/>
        <v/>
      </c>
      <c r="P202" s="416" t="str">
        <f t="shared" si="333"/>
        <v/>
      </c>
      <c r="Q202" s="416" t="str">
        <f t="shared" si="334"/>
        <v/>
      </c>
      <c r="R202" s="416" t="str">
        <f t="shared" si="335"/>
        <v/>
      </c>
      <c r="S202" s="416" t="str">
        <f t="shared" si="336"/>
        <v/>
      </c>
      <c r="T202" s="416" t="str">
        <f t="shared" si="337"/>
        <v/>
      </c>
      <c r="U202" s="416" t="str">
        <f t="shared" si="338"/>
        <v/>
      </c>
      <c r="V202" s="416">
        <f t="shared" ref="V202:V260" si="342">IF(N202="","",SUM(O202:U202))</f>
        <v>0</v>
      </c>
      <c r="W202" s="416">
        <f t="shared" ref="W202:W260" si="343">IF(N202="","",N202-V202)</f>
        <v>30.32</v>
      </c>
      <c r="X202" s="416"/>
      <c r="Z202" s="402"/>
      <c r="AA202" s="402"/>
      <c r="AB202" s="402"/>
      <c r="AC202" s="402"/>
      <c r="AD202" s="402"/>
      <c r="AE202" s="402"/>
    </row>
    <row r="203" s="32" customFormat="1" ht="18.149999999999999" customHeight="1">
      <c r="A203" s="413" t="s">
        <v>921</v>
      </c>
      <c r="B203" s="413" t="s">
        <v>922</v>
      </c>
      <c r="C203" s="414" t="s">
        <v>155</v>
      </c>
      <c r="D203" s="416">
        <v>2</v>
      </c>
      <c r="E203" s="416"/>
      <c r="F203" s="416"/>
      <c r="G203" s="416"/>
      <c r="H203" s="416"/>
      <c r="I203" s="416"/>
      <c r="J203" s="416"/>
      <c r="K203" s="416"/>
      <c r="L203" s="416">
        <f t="shared" si="340"/>
        <v>0</v>
      </c>
      <c r="M203" s="416">
        <v>59.509999999999998</v>
      </c>
      <c r="N203" s="416">
        <f t="shared" si="341"/>
        <v>119.02</v>
      </c>
      <c r="O203" s="416" t="str">
        <f t="shared" si="339"/>
        <v/>
      </c>
      <c r="P203" s="416" t="str">
        <f t="shared" si="333"/>
        <v/>
      </c>
      <c r="Q203" s="416" t="str">
        <f t="shared" si="334"/>
        <v/>
      </c>
      <c r="R203" s="416" t="str">
        <f t="shared" si="335"/>
        <v/>
      </c>
      <c r="S203" s="416" t="str">
        <f t="shared" si="336"/>
        <v/>
      </c>
      <c r="T203" s="416" t="str">
        <f t="shared" si="337"/>
        <v/>
      </c>
      <c r="U203" s="416" t="str">
        <f t="shared" si="338"/>
        <v/>
      </c>
      <c r="V203" s="416">
        <f t="shared" si="342"/>
        <v>0</v>
      </c>
      <c r="W203" s="416">
        <f t="shared" si="343"/>
        <v>119.02</v>
      </c>
      <c r="X203" s="416"/>
      <c r="Z203" s="402"/>
      <c r="AA203" s="402"/>
      <c r="AB203" s="402"/>
      <c r="AC203" s="402"/>
      <c r="AD203" s="402"/>
      <c r="AE203" s="402"/>
    </row>
    <row r="204" s="32" customFormat="1" ht="18.149999999999999" customHeight="1">
      <c r="A204" s="413" t="s">
        <v>923</v>
      </c>
      <c r="B204" s="413" t="s">
        <v>924</v>
      </c>
      <c r="C204" s="414" t="s">
        <v>230</v>
      </c>
      <c r="D204" s="416">
        <v>30</v>
      </c>
      <c r="E204" s="416"/>
      <c r="F204" s="416"/>
      <c r="G204" s="416"/>
      <c r="H204" s="416"/>
      <c r="I204" s="416"/>
      <c r="J204" s="416"/>
      <c r="K204" s="416"/>
      <c r="L204" s="416">
        <f t="shared" si="340"/>
        <v>0</v>
      </c>
      <c r="M204" s="416">
        <v>5.3899999999999997</v>
      </c>
      <c r="N204" s="416">
        <f t="shared" si="341"/>
        <v>161.69999999999999</v>
      </c>
      <c r="O204" s="416" t="str">
        <f t="shared" si="339"/>
        <v/>
      </c>
      <c r="P204" s="416" t="str">
        <f t="shared" si="333"/>
        <v/>
      </c>
      <c r="Q204" s="416" t="str">
        <f t="shared" si="334"/>
        <v/>
      </c>
      <c r="R204" s="416" t="str">
        <f t="shared" si="335"/>
        <v/>
      </c>
      <c r="S204" s="416" t="str">
        <f t="shared" si="336"/>
        <v/>
      </c>
      <c r="T204" s="416" t="str">
        <f t="shared" si="337"/>
        <v/>
      </c>
      <c r="U204" s="416" t="str">
        <f t="shared" si="338"/>
        <v/>
      </c>
      <c r="V204" s="416">
        <f t="shared" si="342"/>
        <v>0</v>
      </c>
      <c r="W204" s="416">
        <f t="shared" si="343"/>
        <v>161.69999999999999</v>
      </c>
      <c r="X204" s="416"/>
      <c r="Z204" s="402"/>
      <c r="AA204" s="402"/>
      <c r="AB204" s="402"/>
      <c r="AC204" s="402"/>
      <c r="AD204" s="402"/>
      <c r="AE204" s="402"/>
    </row>
    <row r="205" s="32" customFormat="1" ht="18.149999999999999" customHeight="1">
      <c r="A205" s="413" t="s">
        <v>925</v>
      </c>
      <c r="B205" s="413" t="s">
        <v>926</v>
      </c>
      <c r="C205" s="414" t="s">
        <v>230</v>
      </c>
      <c r="D205" s="416">
        <v>15</v>
      </c>
      <c r="E205" s="416"/>
      <c r="F205" s="416"/>
      <c r="G205" s="416"/>
      <c r="H205" s="416"/>
      <c r="I205" s="416"/>
      <c r="J205" s="416"/>
      <c r="K205" s="416"/>
      <c r="L205" s="416">
        <f t="shared" si="340"/>
        <v>0</v>
      </c>
      <c r="M205" s="416">
        <v>24.030000000000001</v>
      </c>
      <c r="N205" s="416">
        <f t="shared" si="341"/>
        <v>360.44999999999999</v>
      </c>
      <c r="O205" s="416" t="str">
        <f t="shared" si="339"/>
        <v/>
      </c>
      <c r="P205" s="416" t="str">
        <f t="shared" si="333"/>
        <v/>
      </c>
      <c r="Q205" s="416" t="str">
        <f t="shared" si="334"/>
        <v/>
      </c>
      <c r="R205" s="416" t="str">
        <f t="shared" si="335"/>
        <v/>
      </c>
      <c r="S205" s="416" t="str">
        <f t="shared" si="336"/>
        <v/>
      </c>
      <c r="T205" s="416" t="str">
        <f t="shared" si="337"/>
        <v/>
      </c>
      <c r="U205" s="416" t="str">
        <f t="shared" si="338"/>
        <v/>
      </c>
      <c r="V205" s="416">
        <f t="shared" si="342"/>
        <v>0</v>
      </c>
      <c r="W205" s="416">
        <f t="shared" si="343"/>
        <v>360.44999999999999</v>
      </c>
      <c r="X205" s="416"/>
      <c r="Z205" s="402"/>
      <c r="AA205" s="402"/>
      <c r="AB205" s="402"/>
      <c r="AC205" s="402"/>
      <c r="AD205" s="402"/>
      <c r="AE205" s="402"/>
    </row>
    <row r="206" s="32" customFormat="1" ht="18.149999999999999" customHeight="1">
      <c r="A206" s="413" t="s">
        <v>927</v>
      </c>
      <c r="B206" s="413" t="s">
        <v>928</v>
      </c>
      <c r="C206" s="414" t="s">
        <v>155</v>
      </c>
      <c r="D206" s="416">
        <v>6</v>
      </c>
      <c r="E206" s="416"/>
      <c r="F206" s="416"/>
      <c r="G206" s="416"/>
      <c r="H206" s="416"/>
      <c r="I206" s="416"/>
      <c r="J206" s="416"/>
      <c r="K206" s="416"/>
      <c r="L206" s="416">
        <f t="shared" si="340"/>
        <v>0</v>
      </c>
      <c r="M206" s="416">
        <v>12.880000000000001</v>
      </c>
      <c r="N206" s="416">
        <f t="shared" si="341"/>
        <v>77.280000000000001</v>
      </c>
      <c r="O206" s="416" t="str">
        <f t="shared" si="339"/>
        <v/>
      </c>
      <c r="P206" s="416" t="str">
        <f t="shared" si="333"/>
        <v/>
      </c>
      <c r="Q206" s="416" t="str">
        <f t="shared" si="334"/>
        <v/>
      </c>
      <c r="R206" s="416" t="str">
        <f t="shared" si="335"/>
        <v/>
      </c>
      <c r="S206" s="416" t="str">
        <f t="shared" si="336"/>
        <v/>
      </c>
      <c r="T206" s="416" t="str">
        <f t="shared" si="337"/>
        <v/>
      </c>
      <c r="U206" s="416" t="str">
        <f t="shared" si="338"/>
        <v/>
      </c>
      <c r="V206" s="416">
        <f t="shared" si="342"/>
        <v>0</v>
      </c>
      <c r="W206" s="416">
        <f t="shared" si="343"/>
        <v>77.280000000000001</v>
      </c>
      <c r="X206" s="416"/>
      <c r="Z206" s="402"/>
      <c r="AA206" s="402"/>
      <c r="AB206" s="402"/>
      <c r="AC206" s="402"/>
      <c r="AD206" s="402"/>
      <c r="AE206" s="402"/>
    </row>
    <row r="207" s="32" customFormat="1" ht="18.149999999999999" customHeight="1">
      <c r="A207" s="413" t="s">
        <v>929</v>
      </c>
      <c r="B207" s="413" t="s">
        <v>930</v>
      </c>
      <c r="C207" s="414" t="s">
        <v>230</v>
      </c>
      <c r="D207" s="416">
        <v>40</v>
      </c>
      <c r="E207" s="416"/>
      <c r="F207" s="416"/>
      <c r="G207" s="416"/>
      <c r="H207" s="416"/>
      <c r="I207" s="416"/>
      <c r="J207" s="416"/>
      <c r="K207" s="416"/>
      <c r="L207" s="416">
        <f t="shared" si="340"/>
        <v>0</v>
      </c>
      <c r="M207" s="416">
        <v>86.180000000000007</v>
      </c>
      <c r="N207" s="416">
        <f t="shared" si="341"/>
        <v>3447.1999999999998</v>
      </c>
      <c r="O207" s="416" t="str">
        <f t="shared" si="339"/>
        <v/>
      </c>
      <c r="P207" s="416" t="str">
        <f t="shared" si="333"/>
        <v/>
      </c>
      <c r="Q207" s="416" t="str">
        <f t="shared" si="334"/>
        <v/>
      </c>
      <c r="R207" s="416" t="str">
        <f t="shared" si="335"/>
        <v/>
      </c>
      <c r="S207" s="416" t="str">
        <f t="shared" si="336"/>
        <v/>
      </c>
      <c r="T207" s="416" t="str">
        <f t="shared" si="337"/>
        <v/>
      </c>
      <c r="U207" s="416" t="str">
        <f t="shared" si="338"/>
        <v/>
      </c>
      <c r="V207" s="416">
        <f t="shared" si="342"/>
        <v>0</v>
      </c>
      <c r="W207" s="416">
        <f t="shared" si="343"/>
        <v>3447.1999999999998</v>
      </c>
      <c r="X207" s="416"/>
      <c r="Z207" s="402"/>
      <c r="AA207" s="402"/>
      <c r="AB207" s="402"/>
      <c r="AC207" s="402"/>
      <c r="AD207" s="402"/>
      <c r="AE207" s="402"/>
    </row>
    <row r="208" s="32" customFormat="1" ht="18.149999999999999" customHeight="1">
      <c r="A208" s="413" t="s">
        <v>931</v>
      </c>
      <c r="B208" s="413" t="s">
        <v>932</v>
      </c>
      <c r="C208" s="414" t="s">
        <v>155</v>
      </c>
      <c r="D208" s="416">
        <v>6</v>
      </c>
      <c r="E208" s="416"/>
      <c r="F208" s="416"/>
      <c r="G208" s="416"/>
      <c r="H208" s="416"/>
      <c r="I208" s="416"/>
      <c r="J208" s="416"/>
      <c r="K208" s="416"/>
      <c r="L208" s="416">
        <f t="shared" si="340"/>
        <v>0</v>
      </c>
      <c r="M208" s="416">
        <v>186.21000000000001</v>
      </c>
      <c r="N208" s="416">
        <f t="shared" si="341"/>
        <v>1117.26</v>
      </c>
      <c r="O208" s="416" t="str">
        <f t="shared" si="339"/>
        <v/>
      </c>
      <c r="P208" s="416" t="str">
        <f t="shared" si="333"/>
        <v/>
      </c>
      <c r="Q208" s="416" t="str">
        <f t="shared" si="334"/>
        <v/>
      </c>
      <c r="R208" s="416" t="str">
        <f t="shared" si="335"/>
        <v/>
      </c>
      <c r="S208" s="416" t="str">
        <f t="shared" si="336"/>
        <v/>
      </c>
      <c r="T208" s="416" t="str">
        <f t="shared" si="337"/>
        <v/>
      </c>
      <c r="U208" s="416" t="str">
        <f t="shared" si="338"/>
        <v/>
      </c>
      <c r="V208" s="416">
        <f t="shared" si="342"/>
        <v>0</v>
      </c>
      <c r="W208" s="416">
        <f t="shared" si="343"/>
        <v>1117.26</v>
      </c>
      <c r="X208" s="416"/>
      <c r="Z208" s="402"/>
      <c r="AA208" s="402"/>
      <c r="AB208" s="402"/>
      <c r="AC208" s="402"/>
      <c r="AD208" s="402"/>
      <c r="AE208" s="402"/>
    </row>
    <row r="209" s="32" customFormat="1" ht="18.149999999999999" customHeight="1">
      <c r="A209" s="413" t="s">
        <v>933</v>
      </c>
      <c r="B209" s="413" t="s">
        <v>934</v>
      </c>
      <c r="C209" s="414" t="s">
        <v>155</v>
      </c>
      <c r="D209" s="416">
        <v>1</v>
      </c>
      <c r="E209" s="416"/>
      <c r="F209" s="416"/>
      <c r="G209" s="416"/>
      <c r="H209" s="416"/>
      <c r="I209" s="416"/>
      <c r="J209" s="416"/>
      <c r="K209" s="416"/>
      <c r="L209" s="416">
        <f t="shared" si="340"/>
        <v>0</v>
      </c>
      <c r="M209" s="416">
        <v>495.74000000000001</v>
      </c>
      <c r="N209" s="416">
        <f t="shared" si="341"/>
        <v>495.74000000000001</v>
      </c>
      <c r="O209" s="416" t="str">
        <f t="shared" si="339"/>
        <v/>
      </c>
      <c r="P209" s="416" t="str">
        <f t="shared" si="333"/>
        <v/>
      </c>
      <c r="Q209" s="416" t="str">
        <f t="shared" si="334"/>
        <v/>
      </c>
      <c r="R209" s="416" t="str">
        <f t="shared" si="335"/>
        <v/>
      </c>
      <c r="S209" s="416" t="str">
        <f t="shared" si="336"/>
        <v/>
      </c>
      <c r="T209" s="416" t="str">
        <f t="shared" si="337"/>
        <v/>
      </c>
      <c r="U209" s="416" t="str">
        <f t="shared" si="338"/>
        <v/>
      </c>
      <c r="V209" s="416">
        <f t="shared" si="342"/>
        <v>0</v>
      </c>
      <c r="W209" s="416">
        <f t="shared" si="343"/>
        <v>495.74000000000001</v>
      </c>
      <c r="X209" s="416"/>
      <c r="Z209" s="402"/>
      <c r="AA209" s="402"/>
      <c r="AB209" s="402"/>
      <c r="AC209" s="402"/>
      <c r="AD209" s="402"/>
      <c r="AE209" s="402"/>
    </row>
    <row r="210" s="32" customFormat="1" ht="18.149999999999999" customHeight="1">
      <c r="A210" s="413" t="s">
        <v>935</v>
      </c>
      <c r="B210" s="413" t="s">
        <v>936</v>
      </c>
      <c r="C210" s="414" t="s">
        <v>230</v>
      </c>
      <c r="D210" s="416">
        <v>60</v>
      </c>
      <c r="E210" s="416"/>
      <c r="F210" s="416"/>
      <c r="G210" s="416"/>
      <c r="H210" s="416"/>
      <c r="I210" s="416"/>
      <c r="J210" s="416"/>
      <c r="K210" s="416"/>
      <c r="L210" s="416">
        <f t="shared" si="340"/>
        <v>0</v>
      </c>
      <c r="M210" s="416">
        <v>5.75</v>
      </c>
      <c r="N210" s="416">
        <f t="shared" si="341"/>
        <v>345</v>
      </c>
      <c r="O210" s="416" t="str">
        <f t="shared" si="339"/>
        <v/>
      </c>
      <c r="P210" s="416" t="str">
        <f t="shared" si="333"/>
        <v/>
      </c>
      <c r="Q210" s="416" t="str">
        <f t="shared" si="334"/>
        <v/>
      </c>
      <c r="R210" s="416" t="str">
        <f t="shared" si="335"/>
        <v/>
      </c>
      <c r="S210" s="416" t="str">
        <f t="shared" si="336"/>
        <v/>
      </c>
      <c r="T210" s="416" t="str">
        <f t="shared" si="337"/>
        <v/>
      </c>
      <c r="U210" s="416" t="str">
        <f t="shared" si="338"/>
        <v/>
      </c>
      <c r="V210" s="416">
        <f t="shared" si="342"/>
        <v>0</v>
      </c>
      <c r="W210" s="416">
        <f t="shared" si="343"/>
        <v>345</v>
      </c>
      <c r="X210" s="416"/>
      <c r="Z210" s="402"/>
      <c r="AA210" s="402"/>
      <c r="AB210" s="402"/>
      <c r="AC210" s="402"/>
      <c r="AD210" s="402"/>
      <c r="AE210" s="402"/>
    </row>
    <row r="211" s="32" customFormat="1" ht="18.149999999999999" customHeight="1">
      <c r="A211" s="413" t="s">
        <v>937</v>
      </c>
      <c r="B211" s="413" t="s">
        <v>938</v>
      </c>
      <c r="C211" s="414" t="s">
        <v>155</v>
      </c>
      <c r="D211" s="416">
        <v>1</v>
      </c>
      <c r="E211" s="416"/>
      <c r="F211" s="416"/>
      <c r="G211" s="416"/>
      <c r="H211" s="416"/>
      <c r="I211" s="416"/>
      <c r="J211" s="416"/>
      <c r="K211" s="416"/>
      <c r="L211" s="416">
        <f t="shared" si="340"/>
        <v>0</v>
      </c>
      <c r="M211" s="416">
        <v>4948.7200000000003</v>
      </c>
      <c r="N211" s="416">
        <f t="shared" si="341"/>
        <v>4948.7200000000003</v>
      </c>
      <c r="O211" s="416" t="str">
        <f t="shared" si="339"/>
        <v/>
      </c>
      <c r="P211" s="416" t="str">
        <f t="shared" si="333"/>
        <v/>
      </c>
      <c r="Q211" s="416" t="str">
        <f t="shared" si="334"/>
        <v/>
      </c>
      <c r="R211" s="416" t="str">
        <f t="shared" si="335"/>
        <v/>
      </c>
      <c r="S211" s="416" t="str">
        <f t="shared" si="336"/>
        <v/>
      </c>
      <c r="T211" s="416" t="str">
        <f t="shared" si="337"/>
        <v/>
      </c>
      <c r="U211" s="416" t="str">
        <f t="shared" si="338"/>
        <v/>
      </c>
      <c r="V211" s="416">
        <f t="shared" si="342"/>
        <v>0</v>
      </c>
      <c r="W211" s="416">
        <f t="shared" si="343"/>
        <v>4948.7200000000003</v>
      </c>
      <c r="X211" s="416"/>
      <c r="Z211" s="402"/>
      <c r="AA211" s="402"/>
      <c r="AB211" s="402"/>
      <c r="AC211" s="402"/>
      <c r="AD211" s="402"/>
      <c r="AE211" s="402"/>
    </row>
    <row r="212" s="32" customFormat="1" ht="18.149999999999999" customHeight="1">
      <c r="A212" s="410" t="s">
        <v>939</v>
      </c>
      <c r="B212" s="410" t="s">
        <v>940</v>
      </c>
      <c r="C212" s="411"/>
      <c r="D212" s="412"/>
      <c r="E212" s="412" t="s">
        <v>570</v>
      </c>
      <c r="F212" s="412"/>
      <c r="G212" s="412"/>
      <c r="H212" s="412"/>
      <c r="I212" s="412"/>
      <c r="J212" s="412"/>
      <c r="K212" s="412"/>
      <c r="L212" s="412" t="str">
        <f t="shared" si="340"/>
        <v/>
      </c>
      <c r="M212" s="412"/>
      <c r="N212" s="412" t="str">
        <f t="shared" si="341"/>
        <v/>
      </c>
      <c r="O212" s="412"/>
      <c r="P212" s="412" t="str">
        <f t="shared" si="333"/>
        <v/>
      </c>
      <c r="Q212" s="412" t="str">
        <f t="shared" si="334"/>
        <v/>
      </c>
      <c r="R212" s="412" t="str">
        <f t="shared" si="335"/>
        <v/>
      </c>
      <c r="S212" s="412" t="str">
        <f t="shared" si="336"/>
        <v/>
      </c>
      <c r="T212" s="412" t="str">
        <f t="shared" si="337"/>
        <v/>
      </c>
      <c r="U212" s="412" t="str">
        <f t="shared" si="338"/>
        <v/>
      </c>
      <c r="V212" s="412" t="str">
        <f t="shared" si="342"/>
        <v/>
      </c>
      <c r="W212" s="412" t="str">
        <f t="shared" si="343"/>
        <v/>
      </c>
      <c r="X212" s="412"/>
      <c r="Z212" s="402"/>
      <c r="AA212" s="402"/>
      <c r="AB212" s="402"/>
      <c r="AC212" s="402"/>
      <c r="AD212" s="402"/>
      <c r="AE212" s="402"/>
    </row>
    <row r="213" s="32" customFormat="1" ht="18.149999999999999" customHeight="1">
      <c r="A213" s="413" t="s">
        <v>941</v>
      </c>
      <c r="B213" s="413" t="s">
        <v>830</v>
      </c>
      <c r="C213" s="414" t="s">
        <v>134</v>
      </c>
      <c r="D213" s="416">
        <v>3</v>
      </c>
      <c r="E213" s="416"/>
      <c r="F213" s="416"/>
      <c r="G213" s="416"/>
      <c r="H213" s="416"/>
      <c r="I213" s="416"/>
      <c r="J213" s="416"/>
      <c r="K213" s="416"/>
      <c r="L213" s="416">
        <f t="shared" si="340"/>
        <v>0</v>
      </c>
      <c r="M213" s="416">
        <v>21272.18</v>
      </c>
      <c r="N213" s="416">
        <f t="shared" si="341"/>
        <v>63816.540000000001</v>
      </c>
      <c r="O213" s="416" t="str">
        <f t="shared" si="339"/>
        <v/>
      </c>
      <c r="P213" s="416" t="str">
        <f t="shared" si="333"/>
        <v/>
      </c>
      <c r="Q213" s="416" t="str">
        <f t="shared" si="334"/>
        <v/>
      </c>
      <c r="R213" s="416" t="str">
        <f t="shared" si="335"/>
        <v/>
      </c>
      <c r="S213" s="416" t="str">
        <f t="shared" si="336"/>
        <v/>
      </c>
      <c r="T213" s="416" t="str">
        <f t="shared" si="337"/>
        <v/>
      </c>
      <c r="U213" s="416" t="str">
        <f t="shared" si="338"/>
        <v/>
      </c>
      <c r="V213" s="416">
        <f t="shared" si="342"/>
        <v>0</v>
      </c>
      <c r="W213" s="416">
        <f t="shared" si="343"/>
        <v>63816.540000000001</v>
      </c>
      <c r="X213" s="416"/>
      <c r="AA213" s="402"/>
      <c r="AB213" s="402"/>
      <c r="AC213" s="402"/>
      <c r="AD213" s="402"/>
      <c r="AE213" s="402"/>
    </row>
    <row r="214" s="32" customFormat="1" ht="18.149999999999999" customHeight="1">
      <c r="A214" s="413" t="s">
        <v>942</v>
      </c>
      <c r="B214" s="413" t="s">
        <v>943</v>
      </c>
      <c r="C214" s="414" t="s">
        <v>155</v>
      </c>
      <c r="D214" s="416">
        <v>6</v>
      </c>
      <c r="E214" s="416"/>
      <c r="F214" s="416"/>
      <c r="G214" s="416"/>
      <c r="H214" s="416"/>
      <c r="I214" s="416"/>
      <c r="J214" s="416"/>
      <c r="K214" s="416"/>
      <c r="L214" s="416">
        <f t="shared" si="340"/>
        <v>0</v>
      </c>
      <c r="M214" s="416">
        <v>9.6099999999999994</v>
      </c>
      <c r="N214" s="416">
        <f t="shared" si="341"/>
        <v>57.659999999999997</v>
      </c>
      <c r="O214" s="416" t="str">
        <f t="shared" si="339"/>
        <v/>
      </c>
      <c r="P214" s="416" t="str">
        <f t="shared" si="333"/>
        <v/>
      </c>
      <c r="Q214" s="416" t="str">
        <f t="shared" si="334"/>
        <v/>
      </c>
      <c r="R214" s="416" t="str">
        <f t="shared" si="335"/>
        <v/>
      </c>
      <c r="S214" s="416" t="str">
        <f t="shared" si="336"/>
        <v/>
      </c>
      <c r="T214" s="416" t="str">
        <f t="shared" si="337"/>
        <v/>
      </c>
      <c r="U214" s="416" t="str">
        <f t="shared" si="338"/>
        <v/>
      </c>
      <c r="V214" s="416">
        <f t="shared" si="342"/>
        <v>0</v>
      </c>
      <c r="W214" s="416">
        <f t="shared" si="343"/>
        <v>57.659999999999997</v>
      </c>
      <c r="X214" s="416"/>
      <c r="AA214" s="402"/>
      <c r="AB214" s="402"/>
      <c r="AC214" s="402"/>
      <c r="AD214" s="402"/>
      <c r="AE214" s="402"/>
    </row>
    <row r="215" s="32" customFormat="1" ht="18.149999999999999" customHeight="1">
      <c r="A215" s="413" t="s">
        <v>944</v>
      </c>
      <c r="B215" s="413" t="s">
        <v>945</v>
      </c>
      <c r="C215" s="414" t="s">
        <v>155</v>
      </c>
      <c r="D215" s="416">
        <v>3</v>
      </c>
      <c r="E215" s="416"/>
      <c r="F215" s="416"/>
      <c r="G215" s="416"/>
      <c r="H215" s="416"/>
      <c r="I215" s="416"/>
      <c r="J215" s="416"/>
      <c r="K215" s="416"/>
      <c r="L215" s="416">
        <f t="shared" si="340"/>
        <v>0</v>
      </c>
      <c r="M215" s="416">
        <v>30.719999999999999</v>
      </c>
      <c r="N215" s="416">
        <f t="shared" si="341"/>
        <v>92.159999999999997</v>
      </c>
      <c r="O215" s="416" t="str">
        <f t="shared" si="339"/>
        <v/>
      </c>
      <c r="P215" s="416" t="str">
        <f t="shared" si="333"/>
        <v/>
      </c>
      <c r="Q215" s="416" t="str">
        <f t="shared" si="334"/>
        <v/>
      </c>
      <c r="R215" s="416" t="str">
        <f t="shared" si="335"/>
        <v/>
      </c>
      <c r="S215" s="416" t="str">
        <f t="shared" si="336"/>
        <v/>
      </c>
      <c r="T215" s="416" t="str">
        <f t="shared" si="337"/>
        <v/>
      </c>
      <c r="U215" s="416" t="str">
        <f t="shared" si="338"/>
        <v/>
      </c>
      <c r="V215" s="416">
        <f t="shared" si="342"/>
        <v>0</v>
      </c>
      <c r="W215" s="416">
        <f t="shared" si="343"/>
        <v>92.159999999999997</v>
      </c>
      <c r="X215" s="416"/>
      <c r="Z215" s="402"/>
      <c r="AA215" s="402"/>
      <c r="AB215" s="402"/>
      <c r="AC215" s="402"/>
      <c r="AD215" s="402"/>
      <c r="AE215" s="402"/>
    </row>
    <row r="216" s="32" customFormat="1" ht="18.149999999999999" customHeight="1">
      <c r="A216" s="413" t="s">
        <v>946</v>
      </c>
      <c r="B216" s="413" t="s">
        <v>832</v>
      </c>
      <c r="C216" s="414" t="s">
        <v>230</v>
      </c>
      <c r="D216" s="416">
        <v>48.5</v>
      </c>
      <c r="E216" s="416"/>
      <c r="F216" s="416">
        <v>48.5</v>
      </c>
      <c r="G216" s="416"/>
      <c r="H216" s="416"/>
      <c r="I216" s="416"/>
      <c r="J216" s="416"/>
      <c r="K216" s="416"/>
      <c r="L216" s="416">
        <f t="shared" si="340"/>
        <v>48.5</v>
      </c>
      <c r="M216" s="416">
        <v>1053.1600000000001</v>
      </c>
      <c r="N216" s="416">
        <f t="shared" si="341"/>
        <v>51078.260000000002</v>
      </c>
      <c r="O216" s="416" t="str">
        <f t="shared" si="339"/>
        <v/>
      </c>
      <c r="P216" s="416">
        <f t="shared" si="333"/>
        <v>51078.260000000002</v>
      </c>
      <c r="Q216" s="416" t="str">
        <f t="shared" si="334"/>
        <v/>
      </c>
      <c r="R216" s="416" t="str">
        <f t="shared" si="335"/>
        <v/>
      </c>
      <c r="S216" s="416" t="str">
        <f t="shared" si="336"/>
        <v/>
      </c>
      <c r="T216" s="416" t="str">
        <f t="shared" si="337"/>
        <v/>
      </c>
      <c r="U216" s="416" t="str">
        <f t="shared" si="338"/>
        <v/>
      </c>
      <c r="V216" s="416">
        <f t="shared" si="342"/>
        <v>51078.260000000002</v>
      </c>
      <c r="W216" s="416">
        <f t="shared" si="343"/>
        <v>0</v>
      </c>
      <c r="X216" s="416"/>
      <c r="Z216" s="402"/>
      <c r="AA216" s="402"/>
      <c r="AB216" s="402"/>
      <c r="AC216" s="402"/>
      <c r="AD216" s="402"/>
      <c r="AE216" s="402"/>
    </row>
    <row r="217" s="32" customFormat="1" ht="18.149999999999999" customHeight="1">
      <c r="A217" s="413" t="s">
        <v>947</v>
      </c>
      <c r="B217" s="413" t="s">
        <v>948</v>
      </c>
      <c r="C217" s="414" t="s">
        <v>134</v>
      </c>
      <c r="D217" s="416">
        <v>1</v>
      </c>
      <c r="E217" s="416"/>
      <c r="F217" s="416"/>
      <c r="G217" s="416"/>
      <c r="H217" s="416"/>
      <c r="I217" s="416"/>
      <c r="J217" s="416"/>
      <c r="K217" s="416"/>
      <c r="L217" s="416">
        <f t="shared" si="340"/>
        <v>0</v>
      </c>
      <c r="M217" s="416">
        <v>34512.260000000002</v>
      </c>
      <c r="N217" s="416">
        <f t="shared" si="341"/>
        <v>34512.260000000002</v>
      </c>
      <c r="O217" s="416" t="str">
        <f t="shared" si="339"/>
        <v/>
      </c>
      <c r="P217" s="416" t="str">
        <f t="shared" si="333"/>
        <v/>
      </c>
      <c r="Q217" s="416" t="str">
        <f t="shared" si="334"/>
        <v/>
      </c>
      <c r="R217" s="416" t="str">
        <f t="shared" si="335"/>
        <v/>
      </c>
      <c r="S217" s="416" t="str">
        <f t="shared" si="336"/>
        <v/>
      </c>
      <c r="T217" s="416" t="str">
        <f t="shared" si="337"/>
        <v/>
      </c>
      <c r="U217" s="416" t="str">
        <f t="shared" si="338"/>
        <v/>
      </c>
      <c r="V217" s="416">
        <f t="shared" si="342"/>
        <v>0</v>
      </c>
      <c r="W217" s="416">
        <f t="shared" si="343"/>
        <v>34512.260000000002</v>
      </c>
      <c r="X217" s="416"/>
      <c r="Z217" s="402"/>
      <c r="AA217" s="402"/>
      <c r="AB217" s="402"/>
      <c r="AC217" s="402"/>
      <c r="AD217" s="402"/>
      <c r="AE217" s="402"/>
    </row>
    <row r="218" s="32" customFormat="1" ht="18.149999999999999" customHeight="1">
      <c r="A218" s="413" t="s">
        <v>949</v>
      </c>
      <c r="B218" s="413" t="s">
        <v>950</v>
      </c>
      <c r="C218" s="414" t="s">
        <v>847</v>
      </c>
      <c r="D218" s="416">
        <v>1</v>
      </c>
      <c r="E218" s="416"/>
      <c r="F218" s="416"/>
      <c r="G218" s="416"/>
      <c r="H218" s="416"/>
      <c r="I218" s="416"/>
      <c r="J218" s="416"/>
      <c r="K218" s="416"/>
      <c r="L218" s="416">
        <f t="shared" si="340"/>
        <v>0</v>
      </c>
      <c r="M218" s="416">
        <v>18298.490000000002</v>
      </c>
      <c r="N218" s="416">
        <f t="shared" si="341"/>
        <v>18298.490000000002</v>
      </c>
      <c r="O218" s="416" t="str">
        <f t="shared" si="339"/>
        <v/>
      </c>
      <c r="P218" s="416" t="str">
        <f t="shared" si="333"/>
        <v/>
      </c>
      <c r="Q218" s="416" t="str">
        <f t="shared" si="334"/>
        <v/>
      </c>
      <c r="R218" s="416" t="str">
        <f t="shared" si="335"/>
        <v/>
      </c>
      <c r="S218" s="416" t="str">
        <f t="shared" si="336"/>
        <v/>
      </c>
      <c r="T218" s="416" t="str">
        <f t="shared" si="337"/>
        <v/>
      </c>
      <c r="U218" s="416" t="str">
        <f t="shared" si="338"/>
        <v/>
      </c>
      <c r="V218" s="416">
        <f t="shared" si="342"/>
        <v>0</v>
      </c>
      <c r="W218" s="416">
        <f t="shared" si="343"/>
        <v>18298.490000000002</v>
      </c>
      <c r="X218" s="416"/>
      <c r="Z218" s="402"/>
      <c r="AA218" s="402"/>
      <c r="AB218" s="402"/>
      <c r="AC218" s="402"/>
      <c r="AD218" s="402"/>
      <c r="AE218" s="402"/>
    </row>
    <row r="219" s="32" customFormat="1" ht="18.149999999999999" customHeight="1">
      <c r="A219" s="413" t="s">
        <v>951</v>
      </c>
      <c r="B219" s="413" t="s">
        <v>849</v>
      </c>
      <c r="C219" s="414" t="s">
        <v>646</v>
      </c>
      <c r="D219" s="416">
        <v>251.55000000000001</v>
      </c>
      <c r="E219" s="416"/>
      <c r="F219" s="416">
        <v>251.55000000000001</v>
      </c>
      <c r="G219" s="416"/>
      <c r="H219" s="416"/>
      <c r="I219" s="416"/>
      <c r="J219" s="416"/>
      <c r="K219" s="416"/>
      <c r="L219" s="416">
        <f t="shared" si="340"/>
        <v>251.55000000000001</v>
      </c>
      <c r="M219" s="416">
        <v>11.75</v>
      </c>
      <c r="N219" s="416">
        <f t="shared" si="341"/>
        <v>2955.71</v>
      </c>
      <c r="O219" s="416" t="str">
        <f t="shared" si="339"/>
        <v/>
      </c>
      <c r="P219" s="416">
        <f t="shared" ref="P219:P260" si="344">IF(F219="","",ROUND(F219*M219,2))</f>
        <v>2955.71</v>
      </c>
      <c r="Q219" s="416" t="str">
        <f t="shared" ref="Q219:Q260" si="345">IF(G219="","",ROUND(G219*M219,2))</f>
        <v/>
      </c>
      <c r="R219" s="416" t="str">
        <f t="shared" ref="R219:R260" si="346">IF(H219="","",ROUND(H219*M219,2))</f>
        <v/>
      </c>
      <c r="S219" s="416" t="str">
        <f t="shared" ref="S219:S260" si="347">IF(I219="","",ROUND(I219*M219,2))</f>
        <v/>
      </c>
      <c r="T219" s="416" t="str">
        <f t="shared" ref="T219:T260" si="348">IF(J219="","",ROUND(J219*M219,2))</f>
        <v/>
      </c>
      <c r="U219" s="416" t="str">
        <f t="shared" ref="U219:U260" si="349">IF(K219="","",ROUND(K219*M219,2))</f>
        <v/>
      </c>
      <c r="V219" s="416">
        <f t="shared" si="342"/>
        <v>2955.71</v>
      </c>
      <c r="W219" s="416">
        <f t="shared" si="343"/>
        <v>0</v>
      </c>
      <c r="X219" s="416"/>
      <c r="Z219" s="402"/>
      <c r="AA219" s="402"/>
      <c r="AB219" s="402"/>
      <c r="AC219" s="402"/>
      <c r="AD219" s="402"/>
      <c r="AE219" s="402"/>
    </row>
    <row r="220" s="32" customFormat="1" ht="18.149999999999999" customHeight="1">
      <c r="A220" s="413" t="s">
        <v>952</v>
      </c>
      <c r="B220" s="413" t="s">
        <v>851</v>
      </c>
      <c r="C220" s="414" t="s">
        <v>155</v>
      </c>
      <c r="D220" s="416">
        <v>1</v>
      </c>
      <c r="E220" s="416"/>
      <c r="F220" s="416"/>
      <c r="G220" s="416"/>
      <c r="H220" s="416"/>
      <c r="I220" s="416"/>
      <c r="J220" s="416"/>
      <c r="K220" s="416"/>
      <c r="L220" s="416">
        <f t="shared" si="340"/>
        <v>0</v>
      </c>
      <c r="M220" s="416">
        <v>33147.809999999998</v>
      </c>
      <c r="N220" s="416">
        <f t="shared" si="341"/>
        <v>33147.809999999998</v>
      </c>
      <c r="O220" s="416" t="str">
        <f t="shared" si="339"/>
        <v/>
      </c>
      <c r="P220" s="416" t="str">
        <f t="shared" si="344"/>
        <v/>
      </c>
      <c r="Q220" s="416" t="str">
        <f t="shared" si="345"/>
        <v/>
      </c>
      <c r="R220" s="416" t="str">
        <f t="shared" si="346"/>
        <v/>
      </c>
      <c r="S220" s="416" t="str">
        <f t="shared" si="347"/>
        <v/>
      </c>
      <c r="T220" s="416" t="str">
        <f t="shared" si="348"/>
        <v/>
      </c>
      <c r="U220" s="416" t="str">
        <f t="shared" si="349"/>
        <v/>
      </c>
      <c r="V220" s="416">
        <f t="shared" si="342"/>
        <v>0</v>
      </c>
      <c r="W220" s="416">
        <f t="shared" si="343"/>
        <v>33147.809999999998</v>
      </c>
      <c r="X220" s="416"/>
      <c r="Z220" s="402"/>
      <c r="AA220" s="402"/>
      <c r="AB220" s="402"/>
      <c r="AC220" s="402"/>
      <c r="AD220" s="402"/>
      <c r="AE220" s="402"/>
    </row>
    <row r="221" s="32" customFormat="1" ht="18.149999999999999" customHeight="1">
      <c r="A221" s="410" t="s">
        <v>953</v>
      </c>
      <c r="B221" s="410" t="s">
        <v>954</v>
      </c>
      <c r="C221" s="411"/>
      <c r="D221" s="412"/>
      <c r="E221" s="412" t="s">
        <v>570</v>
      </c>
      <c r="F221" s="412"/>
      <c r="G221" s="412"/>
      <c r="H221" s="412"/>
      <c r="I221" s="412"/>
      <c r="J221" s="412"/>
      <c r="K221" s="412"/>
      <c r="L221" s="412" t="str">
        <f t="shared" si="340"/>
        <v/>
      </c>
      <c r="M221" s="412"/>
      <c r="N221" s="412" t="str">
        <f t="shared" si="341"/>
        <v/>
      </c>
      <c r="O221" s="412"/>
      <c r="P221" s="412" t="str">
        <f t="shared" si="344"/>
        <v/>
      </c>
      <c r="Q221" s="412" t="str">
        <f t="shared" si="345"/>
        <v/>
      </c>
      <c r="R221" s="412" t="str">
        <f t="shared" si="346"/>
        <v/>
      </c>
      <c r="S221" s="412" t="str">
        <f t="shared" si="347"/>
        <v/>
      </c>
      <c r="T221" s="412" t="str">
        <f t="shared" si="348"/>
        <v/>
      </c>
      <c r="U221" s="412" t="str">
        <f t="shared" si="349"/>
        <v/>
      </c>
      <c r="V221" s="412" t="str">
        <f t="shared" si="342"/>
        <v/>
      </c>
      <c r="W221" s="412" t="str">
        <f t="shared" si="343"/>
        <v/>
      </c>
      <c r="X221" s="412"/>
      <c r="Z221" s="402"/>
      <c r="AA221" s="402"/>
      <c r="AB221" s="402"/>
      <c r="AC221" s="402"/>
      <c r="AD221" s="402"/>
      <c r="AE221" s="402"/>
    </row>
    <row r="222" s="32" customFormat="1" ht="18.149999999999999" customHeight="1">
      <c r="A222" s="413" t="s">
        <v>955</v>
      </c>
      <c r="B222" s="413" t="s">
        <v>857</v>
      </c>
      <c r="C222" s="414" t="s">
        <v>155</v>
      </c>
      <c r="D222" s="416">
        <v>2</v>
      </c>
      <c r="E222" s="416"/>
      <c r="F222" s="416"/>
      <c r="G222" s="416"/>
      <c r="H222" s="416"/>
      <c r="I222" s="416"/>
      <c r="J222" s="416"/>
      <c r="K222" s="416"/>
      <c r="L222" s="416">
        <f t="shared" si="340"/>
        <v>0</v>
      </c>
      <c r="M222" s="416">
        <v>1840.51</v>
      </c>
      <c r="N222" s="416">
        <f t="shared" si="341"/>
        <v>3681.02</v>
      </c>
      <c r="O222" s="416" t="str">
        <f t="shared" si="339"/>
        <v/>
      </c>
      <c r="P222" s="416" t="str">
        <f t="shared" si="344"/>
        <v/>
      </c>
      <c r="Q222" s="416" t="str">
        <f t="shared" si="345"/>
        <v/>
      </c>
      <c r="R222" s="416" t="str">
        <f t="shared" si="346"/>
        <v/>
      </c>
      <c r="S222" s="416" t="str">
        <f t="shared" si="347"/>
        <v/>
      </c>
      <c r="T222" s="416" t="str">
        <f t="shared" si="348"/>
        <v/>
      </c>
      <c r="U222" s="416" t="str">
        <f t="shared" si="349"/>
        <v/>
      </c>
      <c r="V222" s="416">
        <f t="shared" si="342"/>
        <v>0</v>
      </c>
      <c r="W222" s="416">
        <f t="shared" si="343"/>
        <v>3681.02</v>
      </c>
      <c r="X222" s="416"/>
      <c r="Z222" s="402"/>
      <c r="AA222" s="402"/>
      <c r="AB222" s="402"/>
      <c r="AC222" s="402"/>
      <c r="AD222" s="402"/>
      <c r="AE222" s="402"/>
    </row>
    <row r="223" s="32" customFormat="1" ht="18.149999999999999" customHeight="1">
      <c r="A223" s="413" t="s">
        <v>956</v>
      </c>
      <c r="B223" s="413" t="s">
        <v>859</v>
      </c>
      <c r="C223" s="414" t="s">
        <v>155</v>
      </c>
      <c r="D223" s="416">
        <v>12</v>
      </c>
      <c r="E223" s="416"/>
      <c r="F223" s="416"/>
      <c r="G223" s="416"/>
      <c r="H223" s="416"/>
      <c r="I223" s="416"/>
      <c r="J223" s="416"/>
      <c r="K223" s="416"/>
      <c r="L223" s="416">
        <f t="shared" si="340"/>
        <v>0</v>
      </c>
      <c r="M223" s="416">
        <v>15.94</v>
      </c>
      <c r="N223" s="416">
        <f t="shared" si="341"/>
        <v>191.28</v>
      </c>
      <c r="O223" s="416" t="str">
        <f t="shared" si="339"/>
        <v/>
      </c>
      <c r="P223" s="416" t="str">
        <f t="shared" si="344"/>
        <v/>
      </c>
      <c r="Q223" s="416" t="str">
        <f t="shared" si="345"/>
        <v/>
      </c>
      <c r="R223" s="416" t="str">
        <f t="shared" si="346"/>
        <v/>
      </c>
      <c r="S223" s="416" t="str">
        <f t="shared" si="347"/>
        <v/>
      </c>
      <c r="T223" s="416" t="str">
        <f t="shared" si="348"/>
        <v/>
      </c>
      <c r="U223" s="416" t="str">
        <f t="shared" si="349"/>
        <v/>
      </c>
      <c r="V223" s="416">
        <f t="shared" si="342"/>
        <v>0</v>
      </c>
      <c r="W223" s="416">
        <f t="shared" si="343"/>
        <v>191.28</v>
      </c>
      <c r="X223" s="416"/>
      <c r="Z223" s="402"/>
      <c r="AA223" s="402"/>
      <c r="AB223" s="402"/>
      <c r="AC223" s="402"/>
      <c r="AD223" s="402"/>
      <c r="AE223" s="402"/>
    </row>
    <row r="224" s="32" customFormat="1" ht="18.149999999999999" customHeight="1">
      <c r="A224" s="413" t="s">
        <v>957</v>
      </c>
      <c r="B224" s="413" t="s">
        <v>861</v>
      </c>
      <c r="C224" s="414" t="s">
        <v>155</v>
      </c>
      <c r="D224" s="416">
        <v>3</v>
      </c>
      <c r="E224" s="416"/>
      <c r="F224" s="416"/>
      <c r="G224" s="416"/>
      <c r="H224" s="416"/>
      <c r="I224" s="416"/>
      <c r="J224" s="416"/>
      <c r="K224" s="416"/>
      <c r="L224" s="416">
        <f t="shared" si="340"/>
        <v>0</v>
      </c>
      <c r="M224" s="416">
        <v>27.77</v>
      </c>
      <c r="N224" s="416">
        <f t="shared" si="341"/>
        <v>83.310000000000002</v>
      </c>
      <c r="O224" s="416" t="str">
        <f t="shared" si="339"/>
        <v/>
      </c>
      <c r="P224" s="416" t="str">
        <f t="shared" si="344"/>
        <v/>
      </c>
      <c r="Q224" s="416" t="str">
        <f t="shared" si="345"/>
        <v/>
      </c>
      <c r="R224" s="416" t="str">
        <f t="shared" si="346"/>
        <v/>
      </c>
      <c r="S224" s="416" t="str">
        <f t="shared" si="347"/>
        <v/>
      </c>
      <c r="T224" s="416" t="str">
        <f t="shared" si="348"/>
        <v/>
      </c>
      <c r="U224" s="416" t="str">
        <f t="shared" si="349"/>
        <v/>
      </c>
      <c r="V224" s="416">
        <f t="shared" si="342"/>
        <v>0</v>
      </c>
      <c r="W224" s="416">
        <f t="shared" si="343"/>
        <v>83.310000000000002</v>
      </c>
      <c r="X224" s="416"/>
      <c r="Z224" s="402"/>
      <c r="AA224" s="402"/>
      <c r="AB224" s="402"/>
      <c r="AC224" s="402"/>
      <c r="AD224" s="402"/>
      <c r="AE224" s="402"/>
    </row>
    <row r="225" s="32" customFormat="1" ht="18.149999999999999" customHeight="1">
      <c r="A225" s="413" t="s">
        <v>958</v>
      </c>
      <c r="B225" s="413" t="s">
        <v>863</v>
      </c>
      <c r="C225" s="414" t="s">
        <v>155</v>
      </c>
      <c r="D225" s="416">
        <v>22</v>
      </c>
      <c r="E225" s="416"/>
      <c r="F225" s="416"/>
      <c r="G225" s="416"/>
      <c r="H225" s="416"/>
      <c r="I225" s="416"/>
      <c r="J225" s="416"/>
      <c r="K225" s="416"/>
      <c r="L225" s="416">
        <f t="shared" si="340"/>
        <v>0</v>
      </c>
      <c r="M225" s="416">
        <v>1.0700000000000001</v>
      </c>
      <c r="N225" s="416">
        <f t="shared" si="341"/>
        <v>23.539999999999999</v>
      </c>
      <c r="O225" s="416" t="str">
        <f t="shared" si="339"/>
        <v/>
      </c>
      <c r="P225" s="416" t="str">
        <f t="shared" si="344"/>
        <v/>
      </c>
      <c r="Q225" s="416" t="str">
        <f t="shared" si="345"/>
        <v/>
      </c>
      <c r="R225" s="416" t="str">
        <f t="shared" si="346"/>
        <v/>
      </c>
      <c r="S225" s="416" t="str">
        <f t="shared" si="347"/>
        <v/>
      </c>
      <c r="T225" s="416" t="str">
        <f t="shared" si="348"/>
        <v/>
      </c>
      <c r="U225" s="416" t="str">
        <f t="shared" si="349"/>
        <v/>
      </c>
      <c r="V225" s="416">
        <f t="shared" si="342"/>
        <v>0</v>
      </c>
      <c r="W225" s="416">
        <f t="shared" si="343"/>
        <v>23.539999999999999</v>
      </c>
      <c r="X225" s="416"/>
      <c r="Z225" s="402"/>
      <c r="AA225" s="402"/>
      <c r="AB225" s="402"/>
      <c r="AC225" s="402"/>
      <c r="AD225" s="402"/>
      <c r="AE225" s="402"/>
    </row>
    <row r="226" s="32" customFormat="1" ht="18.149999999999999" customHeight="1">
      <c r="A226" s="413" t="s">
        <v>959</v>
      </c>
      <c r="B226" s="413" t="s">
        <v>865</v>
      </c>
      <c r="C226" s="414" t="s">
        <v>155</v>
      </c>
      <c r="D226" s="416">
        <v>5</v>
      </c>
      <c r="E226" s="416"/>
      <c r="F226" s="416"/>
      <c r="G226" s="416"/>
      <c r="H226" s="416"/>
      <c r="I226" s="416"/>
      <c r="J226" s="416"/>
      <c r="K226" s="416"/>
      <c r="L226" s="416">
        <f t="shared" si="340"/>
        <v>0</v>
      </c>
      <c r="M226" s="416">
        <v>15.69</v>
      </c>
      <c r="N226" s="416">
        <f t="shared" si="341"/>
        <v>78.450000000000003</v>
      </c>
      <c r="O226" s="416" t="str">
        <f t="shared" si="339"/>
        <v/>
      </c>
      <c r="P226" s="416" t="str">
        <f t="shared" si="344"/>
        <v/>
      </c>
      <c r="Q226" s="416" t="str">
        <f t="shared" si="345"/>
        <v/>
      </c>
      <c r="R226" s="416" t="str">
        <f t="shared" si="346"/>
        <v/>
      </c>
      <c r="S226" s="416" t="str">
        <f t="shared" si="347"/>
        <v/>
      </c>
      <c r="T226" s="416" t="str">
        <f t="shared" si="348"/>
        <v/>
      </c>
      <c r="U226" s="416" t="str">
        <f t="shared" si="349"/>
        <v/>
      </c>
      <c r="V226" s="416">
        <f t="shared" si="342"/>
        <v>0</v>
      </c>
      <c r="W226" s="416">
        <f t="shared" si="343"/>
        <v>78.450000000000003</v>
      </c>
      <c r="X226" s="416"/>
      <c r="Z226" s="402"/>
      <c r="AA226" s="402"/>
      <c r="AB226" s="402"/>
      <c r="AC226" s="402"/>
      <c r="AD226" s="402"/>
      <c r="AE226" s="402"/>
    </row>
    <row r="227" s="32" customFormat="1" ht="18.149999999999999" customHeight="1">
      <c r="A227" s="413" t="s">
        <v>960</v>
      </c>
      <c r="B227" s="413" t="s">
        <v>867</v>
      </c>
      <c r="C227" s="414" t="s">
        <v>155</v>
      </c>
      <c r="D227" s="416">
        <v>3</v>
      </c>
      <c r="E227" s="416"/>
      <c r="F227" s="416"/>
      <c r="G227" s="416"/>
      <c r="H227" s="416"/>
      <c r="I227" s="416"/>
      <c r="J227" s="416"/>
      <c r="K227" s="416"/>
      <c r="L227" s="416">
        <f t="shared" si="340"/>
        <v>0</v>
      </c>
      <c r="M227" s="416">
        <v>17.620000000000001</v>
      </c>
      <c r="N227" s="416">
        <f t="shared" si="341"/>
        <v>52.859999999999999</v>
      </c>
      <c r="O227" s="416" t="str">
        <f t="shared" si="339"/>
        <v/>
      </c>
      <c r="P227" s="416" t="str">
        <f t="shared" si="344"/>
        <v/>
      </c>
      <c r="Q227" s="416" t="str">
        <f t="shared" si="345"/>
        <v/>
      </c>
      <c r="R227" s="416" t="str">
        <f t="shared" si="346"/>
        <v/>
      </c>
      <c r="S227" s="416" t="str">
        <f t="shared" si="347"/>
        <v/>
      </c>
      <c r="T227" s="416" t="str">
        <f t="shared" si="348"/>
        <v/>
      </c>
      <c r="U227" s="416" t="str">
        <f t="shared" si="349"/>
        <v/>
      </c>
      <c r="V227" s="416">
        <f t="shared" si="342"/>
        <v>0</v>
      </c>
      <c r="W227" s="416">
        <f t="shared" si="343"/>
        <v>52.859999999999999</v>
      </c>
      <c r="X227" s="416"/>
      <c r="Z227" s="402"/>
      <c r="AA227" s="402"/>
      <c r="AB227" s="402"/>
      <c r="AC227" s="402"/>
      <c r="AD227" s="402"/>
      <c r="AE227" s="402"/>
    </row>
    <row r="228" s="32" customFormat="1" ht="18.149999999999999" customHeight="1">
      <c r="A228" s="413" t="s">
        <v>961</v>
      </c>
      <c r="B228" s="413" t="s">
        <v>869</v>
      </c>
      <c r="C228" s="414" t="s">
        <v>155</v>
      </c>
      <c r="D228" s="416">
        <v>3</v>
      </c>
      <c r="E228" s="416"/>
      <c r="F228" s="416"/>
      <c r="G228" s="416"/>
      <c r="H228" s="416"/>
      <c r="I228" s="416"/>
      <c r="J228" s="416"/>
      <c r="K228" s="416"/>
      <c r="L228" s="416">
        <f t="shared" si="340"/>
        <v>0</v>
      </c>
      <c r="M228" s="416">
        <v>25.510000000000002</v>
      </c>
      <c r="N228" s="416">
        <f t="shared" si="341"/>
        <v>76.530000000000001</v>
      </c>
      <c r="O228" s="416" t="str">
        <f t="shared" si="339"/>
        <v/>
      </c>
      <c r="P228" s="416" t="str">
        <f t="shared" si="344"/>
        <v/>
      </c>
      <c r="Q228" s="416" t="str">
        <f t="shared" si="345"/>
        <v/>
      </c>
      <c r="R228" s="416" t="str">
        <f t="shared" si="346"/>
        <v/>
      </c>
      <c r="S228" s="416" t="str">
        <f t="shared" si="347"/>
        <v/>
      </c>
      <c r="T228" s="416" t="str">
        <f t="shared" si="348"/>
        <v/>
      </c>
      <c r="U228" s="416" t="str">
        <f t="shared" si="349"/>
        <v/>
      </c>
      <c r="V228" s="416">
        <f t="shared" si="342"/>
        <v>0</v>
      </c>
      <c r="W228" s="416">
        <f t="shared" si="343"/>
        <v>76.530000000000001</v>
      </c>
      <c r="X228" s="416"/>
      <c r="Z228" s="402"/>
      <c r="AA228" s="402"/>
      <c r="AB228" s="402"/>
      <c r="AC228" s="402"/>
      <c r="AD228" s="402"/>
      <c r="AE228" s="402"/>
    </row>
    <row r="229" s="32" customFormat="1" ht="18.149999999999999" customHeight="1">
      <c r="A229" s="413" t="s">
        <v>962</v>
      </c>
      <c r="B229" s="413" t="s">
        <v>871</v>
      </c>
      <c r="C229" s="414" t="s">
        <v>155</v>
      </c>
      <c r="D229" s="416">
        <v>3</v>
      </c>
      <c r="E229" s="416"/>
      <c r="F229" s="416"/>
      <c r="G229" s="416"/>
      <c r="H229" s="416"/>
      <c r="I229" s="416"/>
      <c r="J229" s="416"/>
      <c r="K229" s="416"/>
      <c r="L229" s="416">
        <f t="shared" si="340"/>
        <v>0</v>
      </c>
      <c r="M229" s="416">
        <v>111.31</v>
      </c>
      <c r="N229" s="416">
        <f t="shared" si="341"/>
        <v>333.93000000000001</v>
      </c>
      <c r="O229" s="416" t="str">
        <f t="shared" si="339"/>
        <v/>
      </c>
      <c r="P229" s="416" t="str">
        <f t="shared" si="344"/>
        <v/>
      </c>
      <c r="Q229" s="416" t="str">
        <f t="shared" si="345"/>
        <v/>
      </c>
      <c r="R229" s="416" t="str">
        <f t="shared" si="346"/>
        <v/>
      </c>
      <c r="S229" s="416" t="str">
        <f t="shared" si="347"/>
        <v/>
      </c>
      <c r="T229" s="416" t="str">
        <f t="shared" si="348"/>
        <v/>
      </c>
      <c r="U229" s="416" t="str">
        <f t="shared" si="349"/>
        <v/>
      </c>
      <c r="V229" s="416">
        <f t="shared" si="342"/>
        <v>0</v>
      </c>
      <c r="W229" s="416">
        <f t="shared" si="343"/>
        <v>333.93000000000001</v>
      </c>
      <c r="X229" s="416"/>
      <c r="Z229" s="402"/>
      <c r="AA229" s="402"/>
      <c r="AB229" s="402"/>
      <c r="AC229" s="402"/>
      <c r="AD229" s="402"/>
      <c r="AE229" s="402"/>
    </row>
    <row r="230" s="32" customFormat="1" ht="18.149999999999999" customHeight="1">
      <c r="A230" s="413" t="s">
        <v>963</v>
      </c>
      <c r="B230" s="413" t="s">
        <v>873</v>
      </c>
      <c r="C230" s="414" t="s">
        <v>155</v>
      </c>
      <c r="D230" s="416">
        <v>3</v>
      </c>
      <c r="E230" s="416"/>
      <c r="F230" s="416"/>
      <c r="G230" s="416"/>
      <c r="H230" s="416"/>
      <c r="I230" s="416"/>
      <c r="J230" s="416"/>
      <c r="K230" s="416"/>
      <c r="L230" s="416">
        <f t="shared" si="340"/>
        <v>0</v>
      </c>
      <c r="M230" s="416">
        <v>274.58999999999997</v>
      </c>
      <c r="N230" s="416">
        <f t="shared" si="341"/>
        <v>823.76999999999998</v>
      </c>
      <c r="O230" s="416" t="str">
        <f t="shared" si="339"/>
        <v/>
      </c>
      <c r="P230" s="416" t="str">
        <f t="shared" si="344"/>
        <v/>
      </c>
      <c r="Q230" s="416" t="str">
        <f t="shared" si="345"/>
        <v/>
      </c>
      <c r="R230" s="416" t="str">
        <f t="shared" si="346"/>
        <v/>
      </c>
      <c r="S230" s="416" t="str">
        <f t="shared" si="347"/>
        <v/>
      </c>
      <c r="T230" s="416" t="str">
        <f t="shared" si="348"/>
        <v/>
      </c>
      <c r="U230" s="416" t="str">
        <f t="shared" si="349"/>
        <v/>
      </c>
      <c r="V230" s="416">
        <f t="shared" si="342"/>
        <v>0</v>
      </c>
      <c r="W230" s="416">
        <f t="shared" si="343"/>
        <v>823.76999999999998</v>
      </c>
      <c r="X230" s="416"/>
      <c r="Z230" s="402"/>
      <c r="AA230" s="402"/>
      <c r="AB230" s="402"/>
      <c r="AC230" s="402"/>
      <c r="AD230" s="402"/>
      <c r="AE230" s="402"/>
    </row>
    <row r="231" s="32" customFormat="1" ht="18.149999999999999" customHeight="1">
      <c r="A231" s="413" t="s">
        <v>964</v>
      </c>
      <c r="B231" s="413" t="s">
        <v>875</v>
      </c>
      <c r="C231" s="414" t="s">
        <v>155</v>
      </c>
      <c r="D231" s="416">
        <v>4</v>
      </c>
      <c r="E231" s="416"/>
      <c r="F231" s="416"/>
      <c r="G231" s="416"/>
      <c r="H231" s="416"/>
      <c r="I231" s="416"/>
      <c r="J231" s="416"/>
      <c r="K231" s="416"/>
      <c r="L231" s="416">
        <f t="shared" si="340"/>
        <v>0</v>
      </c>
      <c r="M231" s="416">
        <v>3.25</v>
      </c>
      <c r="N231" s="416">
        <f t="shared" si="341"/>
        <v>13</v>
      </c>
      <c r="O231" s="416" t="str">
        <f t="shared" si="339"/>
        <v/>
      </c>
      <c r="P231" s="416" t="str">
        <f t="shared" si="344"/>
        <v/>
      </c>
      <c r="Q231" s="416" t="str">
        <f t="shared" si="345"/>
        <v/>
      </c>
      <c r="R231" s="416" t="str">
        <f t="shared" si="346"/>
        <v/>
      </c>
      <c r="S231" s="416" t="str">
        <f t="shared" si="347"/>
        <v/>
      </c>
      <c r="T231" s="416" t="str">
        <f t="shared" si="348"/>
        <v/>
      </c>
      <c r="U231" s="416" t="str">
        <f t="shared" si="349"/>
        <v/>
      </c>
      <c r="V231" s="416">
        <f t="shared" si="342"/>
        <v>0</v>
      </c>
      <c r="W231" s="416">
        <f t="shared" si="343"/>
        <v>13</v>
      </c>
      <c r="X231" s="416"/>
      <c r="Z231" s="402"/>
      <c r="AA231" s="402"/>
      <c r="AB231" s="402"/>
      <c r="AC231" s="402"/>
      <c r="AD231" s="402"/>
      <c r="AE231" s="402"/>
    </row>
    <row r="232" s="32" customFormat="1" ht="18.149999999999999" customHeight="1">
      <c r="A232" s="413" t="s">
        <v>965</v>
      </c>
      <c r="B232" s="413" t="s">
        <v>877</v>
      </c>
      <c r="C232" s="414" t="s">
        <v>878</v>
      </c>
      <c r="D232" s="416">
        <v>1</v>
      </c>
      <c r="E232" s="416"/>
      <c r="F232" s="416"/>
      <c r="G232" s="416"/>
      <c r="H232" s="416"/>
      <c r="I232" s="416"/>
      <c r="J232" s="416"/>
      <c r="K232" s="416"/>
      <c r="L232" s="416">
        <f t="shared" si="340"/>
        <v>0</v>
      </c>
      <c r="M232" s="416">
        <v>1333.54</v>
      </c>
      <c r="N232" s="416">
        <f t="shared" si="341"/>
        <v>1333.54</v>
      </c>
      <c r="O232" s="416" t="str">
        <f t="shared" si="339"/>
        <v/>
      </c>
      <c r="P232" s="416" t="str">
        <f t="shared" si="344"/>
        <v/>
      </c>
      <c r="Q232" s="416" t="str">
        <f t="shared" si="345"/>
        <v/>
      </c>
      <c r="R232" s="416" t="str">
        <f t="shared" si="346"/>
        <v/>
      </c>
      <c r="S232" s="416" t="str">
        <f t="shared" si="347"/>
        <v/>
      </c>
      <c r="T232" s="416" t="str">
        <f t="shared" si="348"/>
        <v/>
      </c>
      <c r="U232" s="416" t="str">
        <f t="shared" si="349"/>
        <v/>
      </c>
      <c r="V232" s="416">
        <f t="shared" si="342"/>
        <v>0</v>
      </c>
      <c r="W232" s="416">
        <f t="shared" si="343"/>
        <v>1333.54</v>
      </c>
      <c r="X232" s="416"/>
      <c r="Z232" s="402"/>
      <c r="AA232" s="402"/>
      <c r="AB232" s="402"/>
      <c r="AC232" s="402"/>
      <c r="AD232" s="402"/>
      <c r="AE232" s="402"/>
    </row>
    <row r="233" s="32" customFormat="1" ht="18.149999999999999" customHeight="1">
      <c r="A233" s="413" t="s">
        <v>966</v>
      </c>
      <c r="B233" s="413" t="s">
        <v>880</v>
      </c>
      <c r="C233" s="414" t="s">
        <v>155</v>
      </c>
      <c r="D233" s="416">
        <v>2</v>
      </c>
      <c r="E233" s="416"/>
      <c r="F233" s="416"/>
      <c r="G233" s="416"/>
      <c r="H233" s="416"/>
      <c r="I233" s="416"/>
      <c r="J233" s="416"/>
      <c r="K233" s="416"/>
      <c r="L233" s="416">
        <f t="shared" si="340"/>
        <v>0</v>
      </c>
      <c r="M233" s="416">
        <v>753.41999999999996</v>
      </c>
      <c r="N233" s="416">
        <f t="shared" si="341"/>
        <v>1506.8399999999999</v>
      </c>
      <c r="O233" s="416" t="str">
        <f t="shared" si="339"/>
        <v/>
      </c>
      <c r="P233" s="416" t="str">
        <f t="shared" si="344"/>
        <v/>
      </c>
      <c r="Q233" s="416" t="str">
        <f t="shared" si="345"/>
        <v/>
      </c>
      <c r="R233" s="416" t="str">
        <f t="shared" si="346"/>
        <v/>
      </c>
      <c r="S233" s="416" t="str">
        <f t="shared" si="347"/>
        <v/>
      </c>
      <c r="T233" s="416" t="str">
        <f t="shared" si="348"/>
        <v/>
      </c>
      <c r="U233" s="416" t="str">
        <f t="shared" si="349"/>
        <v/>
      </c>
      <c r="V233" s="416">
        <f t="shared" si="342"/>
        <v>0</v>
      </c>
      <c r="W233" s="416">
        <f t="shared" si="343"/>
        <v>1506.8399999999999</v>
      </c>
      <c r="X233" s="416"/>
      <c r="Z233" s="402"/>
      <c r="AA233" s="402"/>
      <c r="AB233" s="402"/>
      <c r="AC233" s="402"/>
      <c r="AD233" s="402"/>
      <c r="AE233" s="402"/>
    </row>
    <row r="234" s="32" customFormat="1" ht="18.149999999999999" customHeight="1">
      <c r="A234" s="413" t="s">
        <v>967</v>
      </c>
      <c r="B234" s="413" t="s">
        <v>882</v>
      </c>
      <c r="C234" s="414" t="s">
        <v>878</v>
      </c>
      <c r="D234" s="416">
        <v>1</v>
      </c>
      <c r="E234" s="416"/>
      <c r="F234" s="416"/>
      <c r="G234" s="416"/>
      <c r="H234" s="416"/>
      <c r="I234" s="416"/>
      <c r="J234" s="416"/>
      <c r="K234" s="416"/>
      <c r="L234" s="416">
        <f t="shared" si="340"/>
        <v>0</v>
      </c>
      <c r="M234" s="416">
        <v>3306.3000000000002</v>
      </c>
      <c r="N234" s="416">
        <f t="shared" si="341"/>
        <v>3306.3000000000002</v>
      </c>
      <c r="O234" s="416" t="str">
        <f t="shared" si="339"/>
        <v/>
      </c>
      <c r="P234" s="416" t="str">
        <f t="shared" si="344"/>
        <v/>
      </c>
      <c r="Q234" s="416" t="str">
        <f t="shared" si="345"/>
        <v/>
      </c>
      <c r="R234" s="416" t="str">
        <f t="shared" si="346"/>
        <v/>
      </c>
      <c r="S234" s="416" t="str">
        <f t="shared" si="347"/>
        <v/>
      </c>
      <c r="T234" s="416" t="str">
        <f t="shared" si="348"/>
        <v/>
      </c>
      <c r="U234" s="416" t="str">
        <f t="shared" si="349"/>
        <v/>
      </c>
      <c r="V234" s="416">
        <f t="shared" si="342"/>
        <v>0</v>
      </c>
      <c r="W234" s="416">
        <f t="shared" si="343"/>
        <v>3306.3000000000002</v>
      </c>
      <c r="X234" s="416"/>
      <c r="Z234" s="402"/>
      <c r="AA234" s="402"/>
      <c r="AB234" s="402"/>
      <c r="AC234" s="402"/>
      <c r="AD234" s="402"/>
      <c r="AE234" s="402"/>
    </row>
    <row r="235" s="32" customFormat="1" ht="18.149999999999999" customHeight="1">
      <c r="A235" s="413" t="s">
        <v>968</v>
      </c>
      <c r="B235" s="413" t="s">
        <v>884</v>
      </c>
      <c r="C235" s="414" t="s">
        <v>155</v>
      </c>
      <c r="D235" s="416">
        <v>1</v>
      </c>
      <c r="E235" s="416"/>
      <c r="F235" s="416"/>
      <c r="G235" s="416"/>
      <c r="H235" s="416"/>
      <c r="I235" s="416"/>
      <c r="J235" s="416"/>
      <c r="K235" s="416"/>
      <c r="L235" s="416">
        <f t="shared" si="340"/>
        <v>0</v>
      </c>
      <c r="M235" s="416">
        <v>2139.21</v>
      </c>
      <c r="N235" s="416">
        <f t="shared" si="341"/>
        <v>2139.21</v>
      </c>
      <c r="O235" s="416" t="str">
        <f t="shared" si="339"/>
        <v/>
      </c>
      <c r="P235" s="416" t="str">
        <f t="shared" si="344"/>
        <v/>
      </c>
      <c r="Q235" s="416" t="str">
        <f t="shared" si="345"/>
        <v/>
      </c>
      <c r="R235" s="416" t="str">
        <f t="shared" si="346"/>
        <v/>
      </c>
      <c r="S235" s="416" t="str">
        <f t="shared" si="347"/>
        <v/>
      </c>
      <c r="T235" s="416" t="str">
        <f t="shared" si="348"/>
        <v/>
      </c>
      <c r="U235" s="416" t="str">
        <f t="shared" si="349"/>
        <v/>
      </c>
      <c r="V235" s="416">
        <f t="shared" si="342"/>
        <v>0</v>
      </c>
      <c r="W235" s="416">
        <f t="shared" si="343"/>
        <v>2139.21</v>
      </c>
      <c r="X235" s="416"/>
      <c r="Z235" s="402"/>
      <c r="AA235" s="402"/>
      <c r="AB235" s="402"/>
      <c r="AC235" s="402"/>
      <c r="AD235" s="402"/>
      <c r="AE235" s="402"/>
    </row>
    <row r="236" s="32" customFormat="1" ht="18.149999999999999" customHeight="1">
      <c r="A236" s="413" t="s">
        <v>969</v>
      </c>
      <c r="B236" s="413" t="s">
        <v>886</v>
      </c>
      <c r="C236" s="414" t="s">
        <v>155</v>
      </c>
      <c r="D236" s="416">
        <v>3</v>
      </c>
      <c r="E236" s="416"/>
      <c r="F236" s="416"/>
      <c r="G236" s="416"/>
      <c r="H236" s="416"/>
      <c r="I236" s="416"/>
      <c r="J236" s="416"/>
      <c r="K236" s="416"/>
      <c r="L236" s="416">
        <f t="shared" si="340"/>
        <v>0</v>
      </c>
      <c r="M236" s="416">
        <v>151.91999999999999</v>
      </c>
      <c r="N236" s="416">
        <f t="shared" si="341"/>
        <v>455.75999999999999</v>
      </c>
      <c r="O236" s="416" t="str">
        <f t="shared" ref="O236:O260" si="350">IF(E236="","",ROUND(E236*M236,2))</f>
        <v/>
      </c>
      <c r="P236" s="416" t="str">
        <f t="shared" si="344"/>
        <v/>
      </c>
      <c r="Q236" s="416" t="str">
        <f t="shared" si="345"/>
        <v/>
      </c>
      <c r="R236" s="416" t="str">
        <f t="shared" si="346"/>
        <v/>
      </c>
      <c r="S236" s="416" t="str">
        <f t="shared" si="347"/>
        <v/>
      </c>
      <c r="T236" s="416" t="str">
        <f t="shared" si="348"/>
        <v/>
      </c>
      <c r="U236" s="416" t="str">
        <f t="shared" si="349"/>
        <v/>
      </c>
      <c r="V236" s="416">
        <f t="shared" si="342"/>
        <v>0</v>
      </c>
      <c r="W236" s="416">
        <f t="shared" si="343"/>
        <v>455.75999999999999</v>
      </c>
      <c r="X236" s="416"/>
      <c r="Z236" s="402"/>
      <c r="AA236" s="402"/>
      <c r="AB236" s="402"/>
      <c r="AC236" s="402"/>
      <c r="AD236" s="402"/>
      <c r="AE236" s="402"/>
    </row>
    <row r="237" s="32" customFormat="1" ht="18.149999999999999" customHeight="1">
      <c r="A237" s="413" t="s">
        <v>970</v>
      </c>
      <c r="B237" s="413" t="s">
        <v>888</v>
      </c>
      <c r="C237" s="414" t="s">
        <v>646</v>
      </c>
      <c r="D237" s="416">
        <v>3</v>
      </c>
      <c r="E237" s="416"/>
      <c r="F237" s="416"/>
      <c r="G237" s="416"/>
      <c r="H237" s="416"/>
      <c r="I237" s="416"/>
      <c r="J237" s="416"/>
      <c r="K237" s="416"/>
      <c r="L237" s="416">
        <f t="shared" si="340"/>
        <v>0</v>
      </c>
      <c r="M237" s="416">
        <v>66.680000000000007</v>
      </c>
      <c r="N237" s="416">
        <f t="shared" si="341"/>
        <v>200.03999999999999</v>
      </c>
      <c r="O237" s="416" t="str">
        <f t="shared" si="350"/>
        <v/>
      </c>
      <c r="P237" s="416" t="str">
        <f t="shared" si="344"/>
        <v/>
      </c>
      <c r="Q237" s="416" t="str">
        <f t="shared" si="345"/>
        <v/>
      </c>
      <c r="R237" s="416" t="str">
        <f t="shared" si="346"/>
        <v/>
      </c>
      <c r="S237" s="416" t="str">
        <f t="shared" si="347"/>
        <v/>
      </c>
      <c r="T237" s="416" t="str">
        <f t="shared" si="348"/>
        <v/>
      </c>
      <c r="U237" s="416" t="str">
        <f t="shared" si="349"/>
        <v/>
      </c>
      <c r="V237" s="416">
        <f t="shared" si="342"/>
        <v>0</v>
      </c>
      <c r="W237" s="416">
        <f t="shared" si="343"/>
        <v>200.03999999999999</v>
      </c>
      <c r="X237" s="416"/>
      <c r="Z237" s="402"/>
      <c r="AA237" s="402"/>
      <c r="AB237" s="402"/>
      <c r="AC237" s="402"/>
      <c r="AD237" s="402"/>
      <c r="AE237" s="402"/>
    </row>
    <row r="238" s="32" customFormat="1" ht="18.149999999999999" customHeight="1">
      <c r="A238" s="413" t="s">
        <v>971</v>
      </c>
      <c r="B238" s="413" t="s">
        <v>890</v>
      </c>
      <c r="C238" s="414" t="s">
        <v>646</v>
      </c>
      <c r="D238" s="416">
        <v>4</v>
      </c>
      <c r="E238" s="416"/>
      <c r="F238" s="416"/>
      <c r="G238" s="416"/>
      <c r="H238" s="416"/>
      <c r="I238" s="416"/>
      <c r="J238" s="416"/>
      <c r="K238" s="416"/>
      <c r="L238" s="416">
        <f t="shared" si="340"/>
        <v>0</v>
      </c>
      <c r="M238" s="416">
        <v>122.17</v>
      </c>
      <c r="N238" s="416">
        <f t="shared" si="341"/>
        <v>488.68000000000001</v>
      </c>
      <c r="O238" s="416" t="str">
        <f t="shared" si="350"/>
        <v/>
      </c>
      <c r="P238" s="416" t="str">
        <f t="shared" si="344"/>
        <v/>
      </c>
      <c r="Q238" s="416" t="str">
        <f t="shared" si="345"/>
        <v/>
      </c>
      <c r="R238" s="416" t="str">
        <f t="shared" si="346"/>
        <v/>
      </c>
      <c r="S238" s="416" t="str">
        <f t="shared" si="347"/>
        <v/>
      </c>
      <c r="T238" s="416" t="str">
        <f t="shared" si="348"/>
        <v/>
      </c>
      <c r="U238" s="416" t="str">
        <f t="shared" si="349"/>
        <v/>
      </c>
      <c r="V238" s="416">
        <f t="shared" si="342"/>
        <v>0</v>
      </c>
      <c r="W238" s="416">
        <f t="shared" si="343"/>
        <v>488.68000000000001</v>
      </c>
      <c r="X238" s="416"/>
      <c r="Z238" s="402"/>
      <c r="AA238" s="402"/>
      <c r="AB238" s="402"/>
      <c r="AC238" s="402"/>
      <c r="AD238" s="402"/>
      <c r="AE238" s="402"/>
    </row>
    <row r="239" s="32" customFormat="1" ht="18.149999999999999" customHeight="1">
      <c r="A239" s="413" t="s">
        <v>972</v>
      </c>
      <c r="B239" s="413" t="s">
        <v>892</v>
      </c>
      <c r="C239" s="414" t="s">
        <v>230</v>
      </c>
      <c r="D239" s="416">
        <v>120</v>
      </c>
      <c r="E239" s="416"/>
      <c r="F239" s="416"/>
      <c r="G239" s="416"/>
      <c r="H239" s="416"/>
      <c r="I239" s="416"/>
      <c r="J239" s="416"/>
      <c r="K239" s="416"/>
      <c r="L239" s="416">
        <f t="shared" si="340"/>
        <v>0</v>
      </c>
      <c r="M239" s="416">
        <v>221.09999999999999</v>
      </c>
      <c r="N239" s="416">
        <f t="shared" si="341"/>
        <v>26532</v>
      </c>
      <c r="O239" s="416" t="str">
        <f t="shared" si="350"/>
        <v/>
      </c>
      <c r="P239" s="416" t="str">
        <f t="shared" si="344"/>
        <v/>
      </c>
      <c r="Q239" s="416" t="str">
        <f t="shared" si="345"/>
        <v/>
      </c>
      <c r="R239" s="416" t="str">
        <f t="shared" si="346"/>
        <v/>
      </c>
      <c r="S239" s="416" t="str">
        <f t="shared" si="347"/>
        <v/>
      </c>
      <c r="T239" s="416" t="str">
        <f t="shared" si="348"/>
        <v/>
      </c>
      <c r="U239" s="416" t="str">
        <f t="shared" si="349"/>
        <v/>
      </c>
      <c r="V239" s="416">
        <f t="shared" si="342"/>
        <v>0</v>
      </c>
      <c r="W239" s="416">
        <f t="shared" si="343"/>
        <v>26532</v>
      </c>
      <c r="X239" s="416"/>
      <c r="Z239" s="402"/>
      <c r="AA239" s="402"/>
      <c r="AB239" s="402"/>
      <c r="AC239" s="402"/>
      <c r="AD239" s="402"/>
      <c r="AE239" s="402"/>
    </row>
    <row r="240" s="32" customFormat="1" ht="18.149999999999999" customHeight="1">
      <c r="A240" s="413" t="s">
        <v>973</v>
      </c>
      <c r="B240" s="413" t="s">
        <v>894</v>
      </c>
      <c r="C240" s="414" t="s">
        <v>230</v>
      </c>
      <c r="D240" s="416">
        <v>40</v>
      </c>
      <c r="E240" s="416"/>
      <c r="F240" s="416"/>
      <c r="G240" s="416"/>
      <c r="H240" s="416"/>
      <c r="I240" s="416"/>
      <c r="J240" s="416"/>
      <c r="K240" s="416"/>
      <c r="L240" s="416">
        <f t="shared" si="340"/>
        <v>0</v>
      </c>
      <c r="M240" s="416">
        <v>139.41999999999999</v>
      </c>
      <c r="N240" s="416">
        <f t="shared" si="341"/>
        <v>5576.8000000000002</v>
      </c>
      <c r="O240" s="416" t="str">
        <f t="shared" si="350"/>
        <v/>
      </c>
      <c r="P240" s="416" t="str">
        <f t="shared" si="344"/>
        <v/>
      </c>
      <c r="Q240" s="416" t="str">
        <f t="shared" si="345"/>
        <v/>
      </c>
      <c r="R240" s="416" t="str">
        <f t="shared" si="346"/>
        <v/>
      </c>
      <c r="S240" s="416" t="str">
        <f t="shared" si="347"/>
        <v/>
      </c>
      <c r="T240" s="416" t="str">
        <f t="shared" si="348"/>
        <v/>
      </c>
      <c r="U240" s="416" t="str">
        <f t="shared" si="349"/>
        <v/>
      </c>
      <c r="V240" s="416">
        <f t="shared" si="342"/>
        <v>0</v>
      </c>
      <c r="W240" s="416">
        <f t="shared" si="343"/>
        <v>5576.8000000000002</v>
      </c>
      <c r="X240" s="416"/>
      <c r="Z240" s="402"/>
      <c r="AA240" s="402"/>
      <c r="AB240" s="402"/>
      <c r="AC240" s="402"/>
      <c r="AD240" s="402"/>
      <c r="AE240" s="402"/>
    </row>
    <row r="241" s="32" customFormat="1" ht="18.149999999999999" customHeight="1">
      <c r="A241" s="413" t="s">
        <v>974</v>
      </c>
      <c r="B241" s="413" t="s">
        <v>896</v>
      </c>
      <c r="C241" s="414" t="s">
        <v>155</v>
      </c>
      <c r="D241" s="416">
        <v>7</v>
      </c>
      <c r="E241" s="416"/>
      <c r="F241" s="416"/>
      <c r="G241" s="416"/>
      <c r="H241" s="416"/>
      <c r="I241" s="416"/>
      <c r="J241" s="416"/>
      <c r="K241" s="416"/>
      <c r="L241" s="416">
        <f t="shared" si="340"/>
        <v>0</v>
      </c>
      <c r="M241" s="416">
        <v>991.88999999999999</v>
      </c>
      <c r="N241" s="416">
        <f t="shared" si="341"/>
        <v>6943.2299999999996</v>
      </c>
      <c r="O241" s="416" t="str">
        <f t="shared" si="350"/>
        <v/>
      </c>
      <c r="P241" s="416" t="str">
        <f t="shared" si="344"/>
        <v/>
      </c>
      <c r="Q241" s="416" t="str">
        <f t="shared" si="345"/>
        <v/>
      </c>
      <c r="R241" s="416" t="str">
        <f t="shared" si="346"/>
        <v/>
      </c>
      <c r="S241" s="416" t="str">
        <f t="shared" si="347"/>
        <v/>
      </c>
      <c r="T241" s="416" t="str">
        <f t="shared" si="348"/>
        <v/>
      </c>
      <c r="U241" s="416" t="str">
        <f t="shared" si="349"/>
        <v/>
      </c>
      <c r="V241" s="416">
        <f t="shared" si="342"/>
        <v>0</v>
      </c>
      <c r="W241" s="416">
        <f t="shared" si="343"/>
        <v>6943.2299999999996</v>
      </c>
      <c r="X241" s="416"/>
      <c r="Z241" s="402"/>
      <c r="AA241" s="402"/>
      <c r="AB241" s="402"/>
      <c r="AC241" s="402"/>
      <c r="AD241" s="402"/>
      <c r="AE241" s="402"/>
    </row>
    <row r="242" s="32" customFormat="1" ht="18.149999999999999" customHeight="1">
      <c r="A242" s="413" t="s">
        <v>975</v>
      </c>
      <c r="B242" s="413" t="s">
        <v>898</v>
      </c>
      <c r="C242" s="414" t="s">
        <v>155</v>
      </c>
      <c r="D242" s="416">
        <v>7</v>
      </c>
      <c r="E242" s="416"/>
      <c r="F242" s="416"/>
      <c r="G242" s="416"/>
      <c r="H242" s="416"/>
      <c r="I242" s="416"/>
      <c r="J242" s="416"/>
      <c r="K242" s="416"/>
      <c r="L242" s="416">
        <f t="shared" si="340"/>
        <v>0</v>
      </c>
      <c r="M242" s="416">
        <v>545.20000000000005</v>
      </c>
      <c r="N242" s="416">
        <f t="shared" si="341"/>
        <v>3816.4000000000001</v>
      </c>
      <c r="O242" s="416" t="str">
        <f t="shared" si="350"/>
        <v/>
      </c>
      <c r="P242" s="416" t="str">
        <f t="shared" si="344"/>
        <v/>
      </c>
      <c r="Q242" s="416" t="str">
        <f t="shared" si="345"/>
        <v/>
      </c>
      <c r="R242" s="416" t="str">
        <f t="shared" si="346"/>
        <v/>
      </c>
      <c r="S242" s="416" t="str">
        <f t="shared" si="347"/>
        <v/>
      </c>
      <c r="T242" s="416" t="str">
        <f t="shared" si="348"/>
        <v/>
      </c>
      <c r="U242" s="416" t="str">
        <f t="shared" si="349"/>
        <v/>
      </c>
      <c r="V242" s="416">
        <f t="shared" si="342"/>
        <v>0</v>
      </c>
      <c r="W242" s="416">
        <f t="shared" si="343"/>
        <v>3816.4000000000001</v>
      </c>
      <c r="X242" s="416"/>
      <c r="Z242" s="402"/>
      <c r="AA242" s="402"/>
      <c r="AB242" s="402"/>
      <c r="AC242" s="402"/>
      <c r="AD242" s="402"/>
      <c r="AE242" s="402"/>
    </row>
    <row r="243" s="32" customFormat="1" ht="18.149999999999999" customHeight="1">
      <c r="A243" s="413" t="s">
        <v>976</v>
      </c>
      <c r="B243" s="413" t="s">
        <v>900</v>
      </c>
      <c r="C243" s="414" t="s">
        <v>155</v>
      </c>
      <c r="D243" s="416">
        <v>14</v>
      </c>
      <c r="E243" s="416"/>
      <c r="F243" s="416"/>
      <c r="G243" s="416"/>
      <c r="H243" s="416"/>
      <c r="I243" s="416"/>
      <c r="J243" s="416"/>
      <c r="K243" s="416"/>
      <c r="L243" s="416">
        <f t="shared" si="340"/>
        <v>0</v>
      </c>
      <c r="M243" s="416">
        <v>152.50999999999999</v>
      </c>
      <c r="N243" s="416">
        <f t="shared" si="341"/>
        <v>2135.1399999999999</v>
      </c>
      <c r="O243" s="416" t="str">
        <f t="shared" si="350"/>
        <v/>
      </c>
      <c r="P243" s="416" t="str">
        <f t="shared" si="344"/>
        <v/>
      </c>
      <c r="Q243" s="416" t="str">
        <f t="shared" si="345"/>
        <v/>
      </c>
      <c r="R243" s="416" t="str">
        <f t="shared" si="346"/>
        <v/>
      </c>
      <c r="S243" s="416" t="str">
        <f t="shared" si="347"/>
        <v/>
      </c>
      <c r="T243" s="416" t="str">
        <f t="shared" si="348"/>
        <v/>
      </c>
      <c r="U243" s="416" t="str">
        <f t="shared" si="349"/>
        <v/>
      </c>
      <c r="V243" s="416">
        <f t="shared" si="342"/>
        <v>0</v>
      </c>
      <c r="W243" s="416">
        <f t="shared" si="343"/>
        <v>2135.1399999999999</v>
      </c>
      <c r="X243" s="416"/>
      <c r="Z243" s="402"/>
      <c r="AA243" s="402"/>
      <c r="AB243" s="402"/>
      <c r="AC243" s="402"/>
      <c r="AD243" s="402"/>
      <c r="AE243" s="402"/>
    </row>
    <row r="244" s="32" customFormat="1" ht="18.149999999999999" customHeight="1">
      <c r="A244" s="413" t="s">
        <v>977</v>
      </c>
      <c r="B244" s="413" t="s">
        <v>902</v>
      </c>
      <c r="C244" s="414" t="s">
        <v>155</v>
      </c>
      <c r="D244" s="416">
        <v>14</v>
      </c>
      <c r="E244" s="416"/>
      <c r="F244" s="416"/>
      <c r="G244" s="416"/>
      <c r="H244" s="416"/>
      <c r="I244" s="416"/>
      <c r="J244" s="416"/>
      <c r="K244" s="416"/>
      <c r="L244" s="416">
        <f t="shared" si="340"/>
        <v>0</v>
      </c>
      <c r="M244" s="416">
        <v>6.2999999999999998</v>
      </c>
      <c r="N244" s="416">
        <f t="shared" si="341"/>
        <v>88.200000000000003</v>
      </c>
      <c r="O244" s="416" t="str">
        <f t="shared" si="350"/>
        <v/>
      </c>
      <c r="P244" s="416" t="str">
        <f t="shared" si="344"/>
        <v/>
      </c>
      <c r="Q244" s="416" t="str">
        <f t="shared" si="345"/>
        <v/>
      </c>
      <c r="R244" s="416" t="str">
        <f t="shared" si="346"/>
        <v/>
      </c>
      <c r="S244" s="416" t="str">
        <f t="shared" si="347"/>
        <v/>
      </c>
      <c r="T244" s="416" t="str">
        <f t="shared" si="348"/>
        <v/>
      </c>
      <c r="U244" s="416" t="str">
        <f t="shared" si="349"/>
        <v/>
      </c>
      <c r="V244" s="416">
        <f t="shared" si="342"/>
        <v>0</v>
      </c>
      <c r="W244" s="416">
        <f t="shared" si="343"/>
        <v>88.200000000000003</v>
      </c>
      <c r="X244" s="416"/>
      <c r="Z244" s="402"/>
      <c r="AA244" s="402"/>
      <c r="AB244" s="402"/>
      <c r="AC244" s="402"/>
      <c r="AD244" s="402"/>
      <c r="AE244" s="402"/>
    </row>
    <row r="245" s="32" customFormat="1" ht="18.149999999999999" customHeight="1">
      <c r="A245" s="413" t="s">
        <v>978</v>
      </c>
      <c r="B245" s="413" t="s">
        <v>904</v>
      </c>
      <c r="C245" s="414" t="s">
        <v>230</v>
      </c>
      <c r="D245" s="416">
        <v>350</v>
      </c>
      <c r="E245" s="416"/>
      <c r="F245" s="416"/>
      <c r="G245" s="416"/>
      <c r="H245" s="416"/>
      <c r="I245" s="416"/>
      <c r="J245" s="416"/>
      <c r="K245" s="416"/>
      <c r="L245" s="416">
        <f t="shared" si="340"/>
        <v>0</v>
      </c>
      <c r="M245" s="416">
        <v>8.5399999999999991</v>
      </c>
      <c r="N245" s="416">
        <f t="shared" si="341"/>
        <v>2989</v>
      </c>
      <c r="O245" s="416" t="str">
        <f t="shared" si="350"/>
        <v/>
      </c>
      <c r="P245" s="416" t="str">
        <f t="shared" si="344"/>
        <v/>
      </c>
      <c r="Q245" s="416" t="str">
        <f t="shared" si="345"/>
        <v/>
      </c>
      <c r="R245" s="416" t="str">
        <f t="shared" si="346"/>
        <v/>
      </c>
      <c r="S245" s="416" t="str">
        <f t="shared" si="347"/>
        <v/>
      </c>
      <c r="T245" s="416" t="str">
        <f t="shared" si="348"/>
        <v/>
      </c>
      <c r="U245" s="416" t="str">
        <f t="shared" si="349"/>
        <v/>
      </c>
      <c r="V245" s="416">
        <f t="shared" si="342"/>
        <v>0</v>
      </c>
      <c r="W245" s="416">
        <f t="shared" si="343"/>
        <v>2989</v>
      </c>
      <c r="X245" s="416"/>
      <c r="Z245" s="402"/>
      <c r="AA245" s="402"/>
      <c r="AB245" s="402"/>
      <c r="AC245" s="402"/>
      <c r="AD245" s="402"/>
      <c r="AE245" s="402"/>
    </row>
    <row r="246" s="32" customFormat="1" ht="18.149999999999999" customHeight="1">
      <c r="A246" s="413" t="s">
        <v>979</v>
      </c>
      <c r="B246" s="413" t="s">
        <v>906</v>
      </c>
      <c r="C246" s="414" t="s">
        <v>44</v>
      </c>
      <c r="D246" s="416">
        <v>20</v>
      </c>
      <c r="E246" s="416"/>
      <c r="F246" s="416"/>
      <c r="G246" s="416"/>
      <c r="H246" s="416"/>
      <c r="I246" s="416"/>
      <c r="J246" s="416"/>
      <c r="K246" s="416"/>
      <c r="L246" s="416">
        <f t="shared" si="340"/>
        <v>0</v>
      </c>
      <c r="M246" s="416">
        <v>5.7300000000000004</v>
      </c>
      <c r="N246" s="416">
        <f t="shared" si="341"/>
        <v>114.59999999999999</v>
      </c>
      <c r="O246" s="416" t="str">
        <f t="shared" si="350"/>
        <v/>
      </c>
      <c r="P246" s="416" t="str">
        <f t="shared" si="344"/>
        <v/>
      </c>
      <c r="Q246" s="416" t="str">
        <f t="shared" si="345"/>
        <v/>
      </c>
      <c r="R246" s="416" t="str">
        <f t="shared" si="346"/>
        <v/>
      </c>
      <c r="S246" s="416" t="str">
        <f t="shared" si="347"/>
        <v/>
      </c>
      <c r="T246" s="416" t="str">
        <f t="shared" si="348"/>
        <v/>
      </c>
      <c r="U246" s="416" t="str">
        <f t="shared" si="349"/>
        <v/>
      </c>
      <c r="V246" s="416">
        <f t="shared" si="342"/>
        <v>0</v>
      </c>
      <c r="W246" s="416">
        <f t="shared" si="343"/>
        <v>114.59999999999999</v>
      </c>
      <c r="X246" s="416"/>
      <c r="Z246" s="402"/>
      <c r="AA246" s="402"/>
      <c r="AB246" s="402"/>
      <c r="AC246" s="402"/>
      <c r="AD246" s="402"/>
      <c r="AE246" s="402"/>
    </row>
    <row r="247" s="32" customFormat="1" ht="18.149999999999999" customHeight="1">
      <c r="A247" s="413" t="s">
        <v>980</v>
      </c>
      <c r="B247" s="413" t="s">
        <v>908</v>
      </c>
      <c r="C247" s="414" t="s">
        <v>878</v>
      </c>
      <c r="D247" s="416">
        <v>20</v>
      </c>
      <c r="E247" s="416"/>
      <c r="F247" s="416"/>
      <c r="G247" s="416"/>
      <c r="H247" s="416"/>
      <c r="I247" s="416"/>
      <c r="J247" s="416"/>
      <c r="K247" s="416"/>
      <c r="L247" s="416">
        <f t="shared" si="340"/>
        <v>0</v>
      </c>
      <c r="M247" s="416">
        <v>1.3799999999999999</v>
      </c>
      <c r="N247" s="416">
        <f t="shared" si="341"/>
        <v>27.600000000000001</v>
      </c>
      <c r="O247" s="416" t="str">
        <f t="shared" si="350"/>
        <v/>
      </c>
      <c r="P247" s="416" t="str">
        <f t="shared" si="344"/>
        <v/>
      </c>
      <c r="Q247" s="416" t="str">
        <f t="shared" si="345"/>
        <v/>
      </c>
      <c r="R247" s="416" t="str">
        <f t="shared" si="346"/>
        <v/>
      </c>
      <c r="S247" s="416" t="str">
        <f t="shared" si="347"/>
        <v/>
      </c>
      <c r="T247" s="416" t="str">
        <f t="shared" si="348"/>
        <v/>
      </c>
      <c r="U247" s="416" t="str">
        <f t="shared" si="349"/>
        <v/>
      </c>
      <c r="V247" s="416">
        <f t="shared" si="342"/>
        <v>0</v>
      </c>
      <c r="W247" s="416">
        <f t="shared" si="343"/>
        <v>27.600000000000001</v>
      </c>
      <c r="X247" s="416"/>
      <c r="Z247" s="402"/>
      <c r="AA247" s="402"/>
      <c r="AB247" s="402"/>
      <c r="AC247" s="402"/>
      <c r="AD247" s="402"/>
      <c r="AE247" s="402"/>
    </row>
    <row r="248" s="32" customFormat="1" ht="18.149999999999999" customHeight="1">
      <c r="A248" s="413" t="s">
        <v>981</v>
      </c>
      <c r="B248" s="413" t="s">
        <v>910</v>
      </c>
      <c r="C248" s="414" t="s">
        <v>230</v>
      </c>
      <c r="D248" s="416">
        <v>150</v>
      </c>
      <c r="E248" s="416"/>
      <c r="F248" s="416"/>
      <c r="G248" s="416"/>
      <c r="H248" s="416"/>
      <c r="I248" s="416"/>
      <c r="J248" s="416"/>
      <c r="K248" s="416"/>
      <c r="L248" s="416">
        <f t="shared" si="340"/>
        <v>0</v>
      </c>
      <c r="M248" s="416">
        <v>12.880000000000001</v>
      </c>
      <c r="N248" s="416">
        <f t="shared" si="341"/>
        <v>1932</v>
      </c>
      <c r="O248" s="416" t="str">
        <f t="shared" si="350"/>
        <v/>
      </c>
      <c r="P248" s="416" t="str">
        <f t="shared" si="344"/>
        <v/>
      </c>
      <c r="Q248" s="416" t="str">
        <f t="shared" si="345"/>
        <v/>
      </c>
      <c r="R248" s="416" t="str">
        <f t="shared" si="346"/>
        <v/>
      </c>
      <c r="S248" s="416" t="str">
        <f t="shared" si="347"/>
        <v/>
      </c>
      <c r="T248" s="416" t="str">
        <f t="shared" si="348"/>
        <v/>
      </c>
      <c r="U248" s="416" t="str">
        <f t="shared" si="349"/>
        <v/>
      </c>
      <c r="V248" s="416">
        <f t="shared" si="342"/>
        <v>0</v>
      </c>
      <c r="W248" s="416">
        <f t="shared" si="343"/>
        <v>1932</v>
      </c>
      <c r="X248" s="416"/>
      <c r="Z248" s="402"/>
      <c r="AA248" s="402"/>
      <c r="AB248" s="402"/>
      <c r="AC248" s="402"/>
      <c r="AD248" s="402"/>
      <c r="AE248" s="402"/>
    </row>
    <row r="249" s="32" customFormat="1" ht="18.149999999999999" customHeight="1">
      <c r="A249" s="413" t="s">
        <v>982</v>
      </c>
      <c r="B249" s="413" t="s">
        <v>983</v>
      </c>
      <c r="C249" s="414" t="s">
        <v>155</v>
      </c>
      <c r="D249" s="416">
        <v>1</v>
      </c>
      <c r="E249" s="416"/>
      <c r="F249" s="416"/>
      <c r="G249" s="416"/>
      <c r="H249" s="416"/>
      <c r="I249" s="416"/>
      <c r="J249" s="416"/>
      <c r="K249" s="416"/>
      <c r="L249" s="416">
        <f t="shared" si="340"/>
        <v>0</v>
      </c>
      <c r="M249" s="416">
        <v>42.890000000000001</v>
      </c>
      <c r="N249" s="416">
        <f t="shared" si="341"/>
        <v>42.890000000000001</v>
      </c>
      <c r="O249" s="416" t="str">
        <f t="shared" si="350"/>
        <v/>
      </c>
      <c r="P249" s="416" t="str">
        <f t="shared" si="344"/>
        <v/>
      </c>
      <c r="Q249" s="416" t="str">
        <f t="shared" si="345"/>
        <v/>
      </c>
      <c r="R249" s="416" t="str">
        <f t="shared" si="346"/>
        <v/>
      </c>
      <c r="S249" s="416" t="str">
        <f t="shared" si="347"/>
        <v/>
      </c>
      <c r="T249" s="416" t="str">
        <f t="shared" si="348"/>
        <v/>
      </c>
      <c r="U249" s="416" t="str">
        <f t="shared" si="349"/>
        <v/>
      </c>
      <c r="V249" s="416">
        <f t="shared" si="342"/>
        <v>0</v>
      </c>
      <c r="W249" s="416">
        <f t="shared" si="343"/>
        <v>42.890000000000001</v>
      </c>
      <c r="X249" s="416"/>
      <c r="Z249" s="402"/>
      <c r="AA249" s="402"/>
      <c r="AB249" s="402"/>
      <c r="AC249" s="402"/>
      <c r="AD249" s="402"/>
      <c r="AE249" s="402"/>
    </row>
    <row r="250" s="32" customFormat="1" ht="18.149999999999999" customHeight="1">
      <c r="A250" s="413" t="s">
        <v>984</v>
      </c>
      <c r="B250" s="413" t="s">
        <v>914</v>
      </c>
      <c r="C250" s="414" t="s">
        <v>155</v>
      </c>
      <c r="D250" s="416">
        <v>31</v>
      </c>
      <c r="E250" s="416"/>
      <c r="F250" s="416"/>
      <c r="G250" s="416"/>
      <c r="H250" s="416"/>
      <c r="I250" s="416"/>
      <c r="J250" s="416"/>
      <c r="K250" s="416"/>
      <c r="L250" s="416">
        <f t="shared" si="340"/>
        <v>0</v>
      </c>
      <c r="M250" s="416">
        <v>31.890000000000001</v>
      </c>
      <c r="N250" s="416">
        <f t="shared" si="341"/>
        <v>988.59000000000003</v>
      </c>
      <c r="O250" s="416" t="str">
        <f t="shared" si="350"/>
        <v/>
      </c>
      <c r="P250" s="416" t="str">
        <f t="shared" si="344"/>
        <v/>
      </c>
      <c r="Q250" s="416" t="str">
        <f t="shared" si="345"/>
        <v/>
      </c>
      <c r="R250" s="416" t="str">
        <f t="shared" si="346"/>
        <v/>
      </c>
      <c r="S250" s="416" t="str">
        <f t="shared" si="347"/>
        <v/>
      </c>
      <c r="T250" s="416" t="str">
        <f t="shared" si="348"/>
        <v/>
      </c>
      <c r="U250" s="416" t="str">
        <f t="shared" si="349"/>
        <v/>
      </c>
      <c r="V250" s="416">
        <f t="shared" si="342"/>
        <v>0</v>
      </c>
      <c r="W250" s="416">
        <f t="shared" si="343"/>
        <v>988.59000000000003</v>
      </c>
      <c r="X250" s="416"/>
      <c r="Z250" s="402"/>
      <c r="AA250" s="402"/>
      <c r="AB250" s="402"/>
      <c r="AC250" s="402"/>
      <c r="AD250" s="402"/>
      <c r="AE250" s="402"/>
    </row>
    <row r="251" s="32" customFormat="1" ht="18.149999999999999" customHeight="1">
      <c r="A251" s="413" t="s">
        <v>985</v>
      </c>
      <c r="B251" s="413" t="s">
        <v>916</v>
      </c>
      <c r="C251" s="414" t="s">
        <v>155</v>
      </c>
      <c r="D251" s="416">
        <v>6</v>
      </c>
      <c r="E251" s="416"/>
      <c r="F251" s="416"/>
      <c r="G251" s="416"/>
      <c r="H251" s="416"/>
      <c r="I251" s="416"/>
      <c r="J251" s="416"/>
      <c r="K251" s="416"/>
      <c r="L251" s="416">
        <f t="shared" si="340"/>
        <v>0</v>
      </c>
      <c r="M251" s="416">
        <v>34.979999999999997</v>
      </c>
      <c r="N251" s="416">
        <f t="shared" si="341"/>
        <v>209.88</v>
      </c>
      <c r="O251" s="416" t="str">
        <f t="shared" si="350"/>
        <v/>
      </c>
      <c r="P251" s="416" t="str">
        <f t="shared" si="344"/>
        <v/>
      </c>
      <c r="Q251" s="416" t="str">
        <f t="shared" si="345"/>
        <v/>
      </c>
      <c r="R251" s="416" t="str">
        <f t="shared" si="346"/>
        <v/>
      </c>
      <c r="S251" s="416" t="str">
        <f t="shared" si="347"/>
        <v/>
      </c>
      <c r="T251" s="416" t="str">
        <f t="shared" si="348"/>
        <v/>
      </c>
      <c r="U251" s="416" t="str">
        <f t="shared" si="349"/>
        <v/>
      </c>
      <c r="V251" s="416">
        <f t="shared" si="342"/>
        <v>0</v>
      </c>
      <c r="W251" s="416">
        <f t="shared" si="343"/>
        <v>209.88</v>
      </c>
      <c r="X251" s="416"/>
      <c r="Z251" s="402"/>
      <c r="AA251" s="402"/>
      <c r="AB251" s="402"/>
      <c r="AC251" s="402"/>
      <c r="AD251" s="402"/>
      <c r="AE251" s="402"/>
    </row>
    <row r="252" s="32" customFormat="1" ht="18.149999999999999" customHeight="1">
      <c r="A252" s="413" t="s">
        <v>986</v>
      </c>
      <c r="B252" s="413" t="s">
        <v>918</v>
      </c>
      <c r="C252" s="414" t="s">
        <v>155</v>
      </c>
      <c r="D252" s="416">
        <v>1</v>
      </c>
      <c r="E252" s="416"/>
      <c r="F252" s="416"/>
      <c r="G252" s="416"/>
      <c r="H252" s="416"/>
      <c r="I252" s="416"/>
      <c r="J252" s="416"/>
      <c r="K252" s="416"/>
      <c r="L252" s="416">
        <f t="shared" si="340"/>
        <v>0</v>
      </c>
      <c r="M252" s="416">
        <v>28.5</v>
      </c>
      <c r="N252" s="416">
        <f t="shared" si="341"/>
        <v>28.5</v>
      </c>
      <c r="O252" s="416" t="str">
        <f t="shared" si="350"/>
        <v/>
      </c>
      <c r="P252" s="416" t="str">
        <f t="shared" si="344"/>
        <v/>
      </c>
      <c r="Q252" s="416" t="str">
        <f t="shared" si="345"/>
        <v/>
      </c>
      <c r="R252" s="416" t="str">
        <f t="shared" si="346"/>
        <v/>
      </c>
      <c r="S252" s="416" t="str">
        <f t="shared" si="347"/>
        <v/>
      </c>
      <c r="T252" s="416" t="str">
        <f t="shared" si="348"/>
        <v/>
      </c>
      <c r="U252" s="416" t="str">
        <f t="shared" si="349"/>
        <v/>
      </c>
      <c r="V252" s="416">
        <f t="shared" si="342"/>
        <v>0</v>
      </c>
      <c r="W252" s="416">
        <f t="shared" si="343"/>
        <v>28.5</v>
      </c>
      <c r="X252" s="416"/>
      <c r="Z252" s="402"/>
      <c r="AA252" s="402"/>
      <c r="AB252" s="402"/>
      <c r="AC252" s="402"/>
      <c r="AD252" s="402"/>
      <c r="AE252" s="402"/>
    </row>
    <row r="253" s="32" customFormat="1" ht="18.149999999999999" customHeight="1">
      <c r="A253" s="413" t="s">
        <v>987</v>
      </c>
      <c r="B253" s="413" t="s">
        <v>920</v>
      </c>
      <c r="C253" s="414" t="s">
        <v>155</v>
      </c>
      <c r="D253" s="416">
        <v>1</v>
      </c>
      <c r="E253" s="416"/>
      <c r="F253" s="416"/>
      <c r="G253" s="416"/>
      <c r="H253" s="416"/>
      <c r="I253" s="416"/>
      <c r="J253" s="416"/>
      <c r="K253" s="416"/>
      <c r="L253" s="416">
        <f t="shared" si="340"/>
        <v>0</v>
      </c>
      <c r="M253" s="416">
        <v>30.32</v>
      </c>
      <c r="N253" s="416">
        <f t="shared" si="341"/>
        <v>30.32</v>
      </c>
      <c r="O253" s="416" t="str">
        <f t="shared" si="350"/>
        <v/>
      </c>
      <c r="P253" s="416" t="str">
        <f t="shared" si="344"/>
        <v/>
      </c>
      <c r="Q253" s="416" t="str">
        <f t="shared" si="345"/>
        <v/>
      </c>
      <c r="R253" s="416" t="str">
        <f t="shared" si="346"/>
        <v/>
      </c>
      <c r="S253" s="416" t="str">
        <f t="shared" si="347"/>
        <v/>
      </c>
      <c r="T253" s="416" t="str">
        <f t="shared" si="348"/>
        <v/>
      </c>
      <c r="U253" s="416" t="str">
        <f t="shared" si="349"/>
        <v/>
      </c>
      <c r="V253" s="416">
        <f t="shared" si="342"/>
        <v>0</v>
      </c>
      <c r="W253" s="416">
        <f t="shared" si="343"/>
        <v>30.32</v>
      </c>
      <c r="X253" s="416"/>
      <c r="Z253" s="402"/>
      <c r="AA253" s="402"/>
      <c r="AB253" s="402"/>
      <c r="AC253" s="402"/>
      <c r="AD253" s="402"/>
      <c r="AE253" s="402"/>
    </row>
    <row r="254" s="32" customFormat="1" ht="18.149999999999999" customHeight="1">
      <c r="A254" s="413" t="s">
        <v>988</v>
      </c>
      <c r="B254" s="413" t="s">
        <v>922</v>
      </c>
      <c r="C254" s="414" t="s">
        <v>155</v>
      </c>
      <c r="D254" s="416">
        <v>2</v>
      </c>
      <c r="E254" s="416"/>
      <c r="F254" s="416"/>
      <c r="G254" s="416"/>
      <c r="H254" s="416"/>
      <c r="I254" s="416"/>
      <c r="J254" s="416"/>
      <c r="K254" s="416"/>
      <c r="L254" s="416">
        <f t="shared" si="340"/>
        <v>0</v>
      </c>
      <c r="M254" s="416">
        <v>59.509999999999998</v>
      </c>
      <c r="N254" s="416">
        <f t="shared" si="341"/>
        <v>119.02</v>
      </c>
      <c r="O254" s="416" t="str">
        <f t="shared" si="350"/>
        <v/>
      </c>
      <c r="P254" s="416" t="str">
        <f t="shared" si="344"/>
        <v/>
      </c>
      <c r="Q254" s="416" t="str">
        <f t="shared" si="345"/>
        <v/>
      </c>
      <c r="R254" s="416" t="str">
        <f t="shared" si="346"/>
        <v/>
      </c>
      <c r="S254" s="416" t="str">
        <f t="shared" si="347"/>
        <v/>
      </c>
      <c r="T254" s="416" t="str">
        <f t="shared" si="348"/>
        <v/>
      </c>
      <c r="U254" s="416" t="str">
        <f t="shared" si="349"/>
        <v/>
      </c>
      <c r="V254" s="416">
        <f t="shared" si="342"/>
        <v>0</v>
      </c>
      <c r="W254" s="416">
        <f t="shared" si="343"/>
        <v>119.02</v>
      </c>
      <c r="X254" s="416"/>
      <c r="Z254" s="402"/>
      <c r="AA254" s="402"/>
      <c r="AB254" s="402"/>
      <c r="AC254" s="402"/>
      <c r="AD254" s="402"/>
      <c r="AE254" s="402"/>
    </row>
    <row r="255" s="32" customFormat="1" ht="18.149999999999999" customHeight="1">
      <c r="A255" s="413" t="s">
        <v>989</v>
      </c>
      <c r="B255" s="413" t="s">
        <v>924</v>
      </c>
      <c r="C255" s="414" t="s">
        <v>230</v>
      </c>
      <c r="D255" s="416">
        <v>130</v>
      </c>
      <c r="E255" s="416"/>
      <c r="F255" s="416"/>
      <c r="G255" s="416"/>
      <c r="H255" s="416"/>
      <c r="I255" s="416"/>
      <c r="J255" s="416"/>
      <c r="K255" s="416"/>
      <c r="L255" s="416">
        <f t="shared" si="340"/>
        <v>0</v>
      </c>
      <c r="M255" s="416">
        <v>5.3899999999999997</v>
      </c>
      <c r="N255" s="416">
        <f t="shared" si="341"/>
        <v>700.70000000000005</v>
      </c>
      <c r="O255" s="416" t="str">
        <f t="shared" si="350"/>
        <v/>
      </c>
      <c r="P255" s="416" t="str">
        <f t="shared" si="344"/>
        <v/>
      </c>
      <c r="Q255" s="416" t="str">
        <f t="shared" si="345"/>
        <v/>
      </c>
      <c r="R255" s="416" t="str">
        <f t="shared" si="346"/>
        <v/>
      </c>
      <c r="S255" s="416" t="str">
        <f t="shared" si="347"/>
        <v/>
      </c>
      <c r="T255" s="416" t="str">
        <f t="shared" si="348"/>
        <v/>
      </c>
      <c r="U255" s="416" t="str">
        <f t="shared" si="349"/>
        <v/>
      </c>
      <c r="V255" s="416">
        <f t="shared" si="342"/>
        <v>0</v>
      </c>
      <c r="W255" s="416">
        <f t="shared" si="343"/>
        <v>700.70000000000005</v>
      </c>
      <c r="X255" s="416"/>
      <c r="Z255" s="402"/>
      <c r="AA255" s="402"/>
      <c r="AB255" s="402"/>
      <c r="AC255" s="402"/>
      <c r="AD255" s="402"/>
      <c r="AE255" s="402"/>
    </row>
    <row r="256" s="32" customFormat="1" ht="18.149999999999999" customHeight="1">
      <c r="A256" s="413" t="s">
        <v>990</v>
      </c>
      <c r="B256" s="413" t="s">
        <v>926</v>
      </c>
      <c r="C256" s="414" t="s">
        <v>230</v>
      </c>
      <c r="D256" s="416">
        <v>33</v>
      </c>
      <c r="E256" s="416"/>
      <c r="F256" s="416"/>
      <c r="G256" s="416"/>
      <c r="H256" s="416"/>
      <c r="I256" s="416"/>
      <c r="J256" s="416"/>
      <c r="K256" s="416"/>
      <c r="L256" s="416">
        <f t="shared" si="340"/>
        <v>0</v>
      </c>
      <c r="M256" s="416">
        <v>24.030000000000001</v>
      </c>
      <c r="N256" s="416">
        <f t="shared" si="341"/>
        <v>792.99000000000001</v>
      </c>
      <c r="O256" s="416" t="str">
        <f t="shared" si="350"/>
        <v/>
      </c>
      <c r="P256" s="416" t="str">
        <f t="shared" si="344"/>
        <v/>
      </c>
      <c r="Q256" s="416" t="str">
        <f t="shared" si="345"/>
        <v/>
      </c>
      <c r="R256" s="416" t="str">
        <f t="shared" si="346"/>
        <v/>
      </c>
      <c r="S256" s="416" t="str">
        <f t="shared" si="347"/>
        <v/>
      </c>
      <c r="T256" s="416" t="str">
        <f t="shared" si="348"/>
        <v/>
      </c>
      <c r="U256" s="416" t="str">
        <f t="shared" si="349"/>
        <v/>
      </c>
      <c r="V256" s="416">
        <f t="shared" si="342"/>
        <v>0</v>
      </c>
      <c r="W256" s="416">
        <f t="shared" si="343"/>
        <v>792.99000000000001</v>
      </c>
      <c r="X256" s="416"/>
      <c r="Z256" s="402"/>
      <c r="AA256" s="402"/>
      <c r="AB256" s="402"/>
      <c r="AC256" s="402"/>
      <c r="AD256" s="402"/>
      <c r="AE256" s="402"/>
    </row>
    <row r="257" s="32" customFormat="1" ht="18.149999999999999" customHeight="1">
      <c r="A257" s="413" t="s">
        <v>991</v>
      </c>
      <c r="B257" s="413" t="s">
        <v>928</v>
      </c>
      <c r="C257" s="414" t="s">
        <v>155</v>
      </c>
      <c r="D257" s="416">
        <v>3</v>
      </c>
      <c r="E257" s="416"/>
      <c r="F257" s="416"/>
      <c r="G257" s="416"/>
      <c r="H257" s="416"/>
      <c r="I257" s="416"/>
      <c r="J257" s="416"/>
      <c r="K257" s="416"/>
      <c r="L257" s="416">
        <f t="shared" si="340"/>
        <v>0</v>
      </c>
      <c r="M257" s="416">
        <v>12.880000000000001</v>
      </c>
      <c r="N257" s="416">
        <f t="shared" si="341"/>
        <v>38.640000000000001</v>
      </c>
      <c r="O257" s="416" t="str">
        <f t="shared" si="350"/>
        <v/>
      </c>
      <c r="P257" s="416" t="str">
        <f t="shared" si="344"/>
        <v/>
      </c>
      <c r="Q257" s="416" t="str">
        <f t="shared" si="345"/>
        <v/>
      </c>
      <c r="R257" s="416" t="str">
        <f t="shared" si="346"/>
        <v/>
      </c>
      <c r="S257" s="416" t="str">
        <f t="shared" si="347"/>
        <v/>
      </c>
      <c r="T257" s="416" t="str">
        <f t="shared" si="348"/>
        <v/>
      </c>
      <c r="U257" s="416" t="str">
        <f t="shared" si="349"/>
        <v/>
      </c>
      <c r="V257" s="416">
        <f t="shared" si="342"/>
        <v>0</v>
      </c>
      <c r="W257" s="416">
        <f t="shared" si="343"/>
        <v>38.640000000000001</v>
      </c>
      <c r="X257" s="416"/>
      <c r="Z257" s="402"/>
      <c r="AA257" s="402"/>
      <c r="AB257" s="402"/>
      <c r="AC257" s="402"/>
      <c r="AD257" s="402"/>
      <c r="AE257" s="402"/>
    </row>
    <row r="258" s="32" customFormat="1" ht="18.149999999999999" customHeight="1">
      <c r="A258" s="413" t="s">
        <v>992</v>
      </c>
      <c r="B258" s="413" t="s">
        <v>930</v>
      </c>
      <c r="C258" s="414" t="s">
        <v>230</v>
      </c>
      <c r="D258" s="416">
        <v>50</v>
      </c>
      <c r="E258" s="416"/>
      <c r="F258" s="416"/>
      <c r="G258" s="416"/>
      <c r="H258" s="416"/>
      <c r="I258" s="416"/>
      <c r="J258" s="416"/>
      <c r="K258" s="416"/>
      <c r="L258" s="416">
        <f t="shared" si="340"/>
        <v>0</v>
      </c>
      <c r="M258" s="416">
        <v>86.180000000000007</v>
      </c>
      <c r="N258" s="416">
        <f t="shared" si="341"/>
        <v>4309</v>
      </c>
      <c r="O258" s="416" t="str">
        <f t="shared" si="350"/>
        <v/>
      </c>
      <c r="P258" s="416" t="str">
        <f t="shared" si="344"/>
        <v/>
      </c>
      <c r="Q258" s="416" t="str">
        <f t="shared" si="345"/>
        <v/>
      </c>
      <c r="R258" s="416" t="str">
        <f t="shared" si="346"/>
        <v/>
      </c>
      <c r="S258" s="416" t="str">
        <f t="shared" si="347"/>
        <v/>
      </c>
      <c r="T258" s="416" t="str">
        <f t="shared" si="348"/>
        <v/>
      </c>
      <c r="U258" s="416" t="str">
        <f t="shared" si="349"/>
        <v/>
      </c>
      <c r="V258" s="416">
        <f t="shared" si="342"/>
        <v>0</v>
      </c>
      <c r="W258" s="416">
        <f t="shared" si="343"/>
        <v>4309</v>
      </c>
      <c r="X258" s="416"/>
      <c r="Z258" s="402"/>
      <c r="AA258" s="402"/>
      <c r="AB258" s="402"/>
      <c r="AC258" s="402"/>
      <c r="AD258" s="402"/>
      <c r="AE258" s="402"/>
    </row>
    <row r="259" s="32" customFormat="1" ht="18.149999999999999" customHeight="1">
      <c r="A259" s="413" t="s">
        <v>993</v>
      </c>
      <c r="B259" s="413" t="s">
        <v>932</v>
      </c>
      <c r="C259" s="414" t="s">
        <v>155</v>
      </c>
      <c r="D259" s="416">
        <v>6</v>
      </c>
      <c r="E259" s="416"/>
      <c r="F259" s="416"/>
      <c r="G259" s="416"/>
      <c r="H259" s="416"/>
      <c r="I259" s="416"/>
      <c r="J259" s="416"/>
      <c r="K259" s="416"/>
      <c r="L259" s="416">
        <f t="shared" si="340"/>
        <v>0</v>
      </c>
      <c r="M259" s="416">
        <v>186.21000000000001</v>
      </c>
      <c r="N259" s="416">
        <f t="shared" si="341"/>
        <v>1117.26</v>
      </c>
      <c r="O259" s="416" t="str">
        <f t="shared" si="350"/>
        <v/>
      </c>
      <c r="P259" s="416" t="str">
        <f t="shared" si="344"/>
        <v/>
      </c>
      <c r="Q259" s="416" t="str">
        <f t="shared" si="345"/>
        <v/>
      </c>
      <c r="R259" s="416" t="str">
        <f t="shared" si="346"/>
        <v/>
      </c>
      <c r="S259" s="416" t="str">
        <f t="shared" si="347"/>
        <v/>
      </c>
      <c r="T259" s="416" t="str">
        <f t="shared" si="348"/>
        <v/>
      </c>
      <c r="U259" s="416" t="str">
        <f t="shared" si="349"/>
        <v/>
      </c>
      <c r="V259" s="416">
        <f t="shared" si="342"/>
        <v>0</v>
      </c>
      <c r="W259" s="416">
        <f t="shared" si="343"/>
        <v>1117.26</v>
      </c>
      <c r="X259" s="416"/>
      <c r="Z259" s="402"/>
      <c r="AA259" s="402"/>
      <c r="AB259" s="402"/>
      <c r="AC259" s="402"/>
      <c r="AD259" s="402"/>
      <c r="AE259" s="402"/>
    </row>
    <row r="260" s="32" customFormat="1" ht="18.149999999999999" customHeight="1">
      <c r="A260" s="413" t="s">
        <v>994</v>
      </c>
      <c r="B260" s="413" t="s">
        <v>934</v>
      </c>
      <c r="C260" s="414" t="s">
        <v>155</v>
      </c>
      <c r="D260" s="416">
        <v>1</v>
      </c>
      <c r="E260" s="416"/>
      <c r="F260" s="416"/>
      <c r="G260" s="416"/>
      <c r="H260" s="416"/>
      <c r="I260" s="416"/>
      <c r="J260" s="416"/>
      <c r="K260" s="416"/>
      <c r="L260" s="416">
        <f t="shared" si="340"/>
        <v>0</v>
      </c>
      <c r="M260" s="416">
        <v>495.74000000000001</v>
      </c>
      <c r="N260" s="416">
        <f t="shared" si="341"/>
        <v>495.74000000000001</v>
      </c>
      <c r="O260" s="416" t="str">
        <f t="shared" si="350"/>
        <v/>
      </c>
      <c r="P260" s="416" t="str">
        <f t="shared" si="344"/>
        <v/>
      </c>
      <c r="Q260" s="416" t="str">
        <f t="shared" si="345"/>
        <v/>
      </c>
      <c r="R260" s="416" t="str">
        <f t="shared" si="346"/>
        <v/>
      </c>
      <c r="S260" s="416" t="str">
        <f t="shared" si="347"/>
        <v/>
      </c>
      <c r="T260" s="416" t="str">
        <f t="shared" si="348"/>
        <v/>
      </c>
      <c r="U260" s="416" t="str">
        <f t="shared" si="349"/>
        <v/>
      </c>
      <c r="V260" s="416">
        <f t="shared" si="342"/>
        <v>0</v>
      </c>
      <c r="W260" s="416">
        <f t="shared" si="343"/>
        <v>495.74000000000001</v>
      </c>
      <c r="X260" s="416"/>
      <c r="Z260" s="402"/>
      <c r="AA260" s="402"/>
      <c r="AB260" s="402"/>
      <c r="AC260" s="402"/>
      <c r="AD260" s="402"/>
      <c r="AE260" s="402"/>
    </row>
    <row r="65533" ht="12.75" customHeight="1"/>
    <row r="65534" ht="12.75" customHeight="1"/>
    <row r="65535" ht="12.75" customHeight="1"/>
    <row r="65536" ht="12.75" customHeight="1"/>
  </sheetData>
  <sheetProtection autoFilter="1" deleteColumns="1" deleteRows="1" formatCells="1" formatColumns="1" formatRows="1" insertColumns="1" insertHyperlinks="1" insertRows="1" pivotTables="1" selectLockedCells="1" selectUnlockedCells="1" sheet="0" sort="1"/>
  <autoFilter ref="A5:X260"/>
  <mergeCells count="6">
    <mergeCell ref="A1:C3"/>
    <mergeCell ref="D1:L3"/>
    <mergeCell ref="W1:X3"/>
    <mergeCell ref="D4:L4"/>
    <mergeCell ref="N4:W4"/>
    <mergeCell ref="X4:X5"/>
  </mergeCells>
  <printOptions headings="0" gridLines="0"/>
  <pageMargins left="0.39375000000000004" right="0.39375000000000004" top="0.39375000000000004" bottom="0.74791666666666634" header="0.51181102362204722" footer="0.59027777777777779"/>
  <pageSetup paperSize="9" scale="27" firstPageNumber="0" fitToWidth="1" fitToHeight="1" pageOrder="downThenOver" orientation="landscape" usePrinterDefaults="1" blackAndWhite="0" draft="0" cellComments="none" useFirstPageNumber="0" errors="displayed" horizontalDpi="300" verticalDpi="300" copies="1"/>
  <headerFooter alignWithMargins="0">
    <oddFooter>&amp;L&amp;"Times New Roman,Normal"INOVE CONSTRUÇÕES E LOCAÇÕES &amp;C&amp;"Times New Roman,Normal"Página &amp;P de &amp;N&amp;R&amp;"Times New Roman,Normal"DESO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pane ySplit="5" topLeftCell="A6" activePane="bottomLeft" state="frozen"/>
      <selection activeCell="F24" activeCellId="0" sqref="F24"/>
    </sheetView>
  </sheetViews>
  <sheetFormatPr defaultColWidth="10.09765625" defaultRowHeight="19.5" customHeight="1"/>
  <cols>
    <col customWidth="1" min="1" max="1" style="1" width="18.69921875"/>
    <col customWidth="1" min="2" max="2" style="1" width="103"/>
    <col min="3" max="3" style="386" width="10.09765625"/>
    <col customWidth="1" min="4" max="4" style="386" width="17.59765625"/>
    <col customWidth="1" min="5" max="5" style="1" width="14"/>
    <col customWidth="1" min="6" max="9" style="4" width="14"/>
    <col customWidth="1" min="10" max="11" style="1" width="14"/>
    <col customWidth="1" min="12" max="12" style="1" width="17.59765625"/>
    <col customWidth="1" min="13" max="13" style="2" width="17.59765625"/>
    <col customWidth="1" min="14" max="23" style="1" width="17.59765625"/>
    <col customWidth="1" min="24" max="24" style="1" width="13.09765625"/>
    <col min="25" max="25" style="1" width="10.09765625"/>
    <col customWidth="1" min="26" max="26" style="1" width="13.8984375"/>
    <col customWidth="1" min="27" max="27" style="1" width="16.69921875"/>
    <col customWidth="1" min="28" max="28" style="1" width="14.59765625"/>
    <col min="29" max="29" style="1" width="10.09765625"/>
    <col customWidth="1" min="30" max="30" style="1" width="23"/>
    <col min="31" max="32" style="1" width="10.09765625"/>
    <col customWidth="1" min="33" max="33" style="1" width="16.19921875"/>
    <col min="34" max="34" style="1" width="10.09765625"/>
    <col customWidth="1" min="35" max="35" style="1" width="14.59765625"/>
    <col min="36" max="16384" style="1" width="10.09765625"/>
  </cols>
  <sheetData>
    <row r="1" ht="54" customHeight="1">
      <c r="A1" s="5" t="s">
        <v>558</v>
      </c>
      <c r="B1" s="5"/>
      <c r="C1" s="5"/>
      <c r="D1" s="387" t="s">
        <v>995</v>
      </c>
      <c r="E1" s="387"/>
      <c r="F1" s="387"/>
      <c r="G1" s="387"/>
      <c r="H1" s="387"/>
      <c r="I1" s="387"/>
      <c r="J1" s="387"/>
      <c r="K1" s="387"/>
      <c r="L1" s="387"/>
      <c r="M1" s="388" t="s">
        <v>560</v>
      </c>
      <c r="N1" s="13" t="e">
        <f>#REF!</f>
        <v>#REF!</v>
      </c>
      <c r="O1" s="9"/>
      <c r="P1" s="9"/>
      <c r="Q1" s="9"/>
      <c r="R1" s="9"/>
      <c r="S1" s="9"/>
      <c r="T1" s="9"/>
      <c r="U1" s="9"/>
      <c r="V1" s="9"/>
      <c r="W1" s="10" t="s">
        <v>561</v>
      </c>
      <c r="X1" s="10"/>
    </row>
    <row r="2" ht="19.5" customHeight="1">
      <c r="A2" s="5"/>
      <c r="B2" s="5"/>
      <c r="C2" s="5"/>
      <c r="D2" s="387"/>
      <c r="E2" s="387"/>
      <c r="F2" s="387"/>
      <c r="G2" s="387"/>
      <c r="H2" s="387"/>
      <c r="I2" s="387"/>
      <c r="J2" s="387"/>
      <c r="K2" s="387"/>
      <c r="L2" s="387"/>
      <c r="M2" s="389" t="s">
        <v>5</v>
      </c>
      <c r="N2" s="13" t="e">
        <f>#REF!</f>
        <v>#REF!</v>
      </c>
      <c r="O2" s="14"/>
      <c r="P2" s="14"/>
      <c r="Q2" s="14"/>
      <c r="R2" s="14"/>
      <c r="S2" s="13"/>
      <c r="T2" s="13"/>
      <c r="U2" s="13"/>
      <c r="V2" s="15"/>
      <c r="W2" s="10"/>
      <c r="X2" s="10"/>
    </row>
    <row r="3" ht="21.75" customHeight="1">
      <c r="A3" s="5"/>
      <c r="B3" s="5"/>
      <c r="C3" s="5"/>
      <c r="D3" s="387"/>
      <c r="E3" s="387"/>
      <c r="F3" s="387"/>
      <c r="G3" s="387"/>
      <c r="H3" s="387"/>
      <c r="I3" s="387"/>
      <c r="J3" s="387"/>
      <c r="K3" s="387"/>
      <c r="L3" s="387"/>
      <c r="M3" s="390" t="s">
        <v>8</v>
      </c>
      <c r="N3" s="13" t="e">
        <f>#REF!</f>
        <v>#REF!</v>
      </c>
      <c r="O3" s="13" t="e">
        <f>#REF!</f>
        <v>#REF!</v>
      </c>
      <c r="P3" s="21"/>
      <c r="Q3" s="21"/>
      <c r="R3" s="21"/>
      <c r="S3" s="13"/>
      <c r="T3" s="13"/>
      <c r="U3" s="13"/>
      <c r="V3" s="22"/>
      <c r="W3" s="10"/>
      <c r="X3" s="10"/>
    </row>
    <row r="4" ht="24.899999999999999" customHeight="1">
      <c r="A4" s="24" t="s">
        <v>10</v>
      </c>
      <c r="B4" s="24" t="s">
        <v>11</v>
      </c>
      <c r="C4" s="24" t="s">
        <v>12</v>
      </c>
      <c r="D4" s="391" t="s">
        <v>13</v>
      </c>
      <c r="E4" s="391"/>
      <c r="F4" s="391"/>
      <c r="G4" s="391"/>
      <c r="H4" s="391"/>
      <c r="I4" s="391"/>
      <c r="J4" s="391"/>
      <c r="K4" s="391"/>
      <c r="L4" s="391"/>
      <c r="M4" s="392"/>
      <c r="N4" s="28" t="s">
        <v>14</v>
      </c>
      <c r="O4" s="28"/>
      <c r="P4" s="28"/>
      <c r="Q4" s="28"/>
      <c r="R4" s="28"/>
      <c r="S4" s="28"/>
      <c r="T4" s="28"/>
      <c r="U4" s="28"/>
      <c r="V4" s="28"/>
      <c r="W4" s="28"/>
      <c r="X4" s="28" t="s">
        <v>15</v>
      </c>
      <c r="Z4" s="393"/>
    </row>
    <row r="5" ht="82.650000000000006" customHeight="1">
      <c r="A5" s="24"/>
      <c r="B5" s="24"/>
      <c r="C5" s="24"/>
      <c r="D5" s="31" t="s">
        <v>16</v>
      </c>
      <c r="E5" s="31" t="s">
        <v>562</v>
      </c>
      <c r="F5" s="31" t="s">
        <v>563</v>
      </c>
      <c r="G5" s="31" t="s">
        <v>564</v>
      </c>
      <c r="H5" s="31" t="s">
        <v>565</v>
      </c>
      <c r="I5" s="31" t="s">
        <v>566</v>
      </c>
      <c r="J5" s="31" t="s">
        <v>567</v>
      </c>
      <c r="K5" s="31" t="s">
        <v>568</v>
      </c>
      <c r="L5" s="31" t="s">
        <v>569</v>
      </c>
      <c r="M5" s="31" t="s">
        <v>21</v>
      </c>
      <c r="N5" s="31" t="s">
        <v>16</v>
      </c>
      <c r="O5" s="31" t="s">
        <v>562</v>
      </c>
      <c r="P5" s="31" t="s">
        <v>563</v>
      </c>
      <c r="Q5" s="31" t="s">
        <v>564</v>
      </c>
      <c r="R5" s="31" t="s">
        <v>565</v>
      </c>
      <c r="S5" s="31" t="s">
        <v>566</v>
      </c>
      <c r="T5" s="31" t="s">
        <v>567</v>
      </c>
      <c r="U5" s="31" t="s">
        <v>568</v>
      </c>
      <c r="V5" s="31" t="s">
        <v>19</v>
      </c>
      <c r="W5" s="31" t="s">
        <v>20</v>
      </c>
      <c r="X5" s="28"/>
      <c r="Z5" s="394"/>
    </row>
    <row r="6" s="32" customFormat="1" ht="36.600000000000001" customHeight="1">
      <c r="A6" s="395" t="s">
        <v>570</v>
      </c>
      <c r="B6" s="396" t="s">
        <v>561</v>
      </c>
      <c r="C6" s="397"/>
      <c r="D6" s="398"/>
      <c r="E6" s="399"/>
      <c r="F6" s="399"/>
      <c r="G6" s="399"/>
      <c r="H6" s="399"/>
      <c r="I6" s="399"/>
      <c r="J6" s="399"/>
      <c r="K6" s="399"/>
      <c r="L6" s="399"/>
      <c r="M6" s="400"/>
      <c r="N6" s="399">
        <f>SUM(N8:N260)</f>
        <v>2005906.169999999</v>
      </c>
      <c r="O6" s="399">
        <f t="shared" ref="O6:T6" si="351">SUM(O7,O154)</f>
        <v>551737.35999999999</v>
      </c>
      <c r="P6" s="399">
        <f t="shared" si="351"/>
        <v>360158.35999999993</v>
      </c>
      <c r="Q6" s="399">
        <f t="shared" si="351"/>
        <v>380308.16000000003</v>
      </c>
      <c r="R6" s="399">
        <f t="shared" si="351"/>
        <v>299997.25</v>
      </c>
      <c r="S6" s="399">
        <f t="shared" si="351"/>
        <v>278867.18999999994</v>
      </c>
      <c r="T6" s="399">
        <f t="shared" si="351"/>
        <v>134837.85000000001</v>
      </c>
      <c r="U6" s="399">
        <f>SUM(U8:U260)</f>
        <v>0</v>
      </c>
      <c r="V6" s="399">
        <f>SUM(V8:V260)</f>
        <v>2005906.169999999</v>
      </c>
      <c r="W6" s="399">
        <f>SUM(W8:W260)</f>
        <v>2.8137492336099967e-012</v>
      </c>
      <c r="X6" s="401">
        <f>V6/N6</f>
        <v>1</v>
      </c>
      <c r="AA6" s="402"/>
      <c r="AB6" s="402"/>
      <c r="AC6" s="402"/>
      <c r="AD6" s="402"/>
      <c r="AE6" s="402"/>
      <c r="AG6" s="403"/>
      <c r="AI6" s="403"/>
    </row>
    <row r="7" s="32" customFormat="1" ht="18.149999999999999" customHeight="1">
      <c r="A7" s="404" t="s">
        <v>571</v>
      </c>
      <c r="B7" s="404" t="s">
        <v>193</v>
      </c>
      <c r="C7" s="405"/>
      <c r="D7" s="406"/>
      <c r="E7" s="406"/>
      <c r="F7" s="406"/>
      <c r="G7" s="406"/>
      <c r="H7" s="406"/>
      <c r="I7" s="406"/>
      <c r="J7" s="406"/>
      <c r="K7" s="406"/>
      <c r="L7" s="406"/>
      <c r="M7" s="406"/>
      <c r="N7" s="406"/>
      <c r="O7" s="406">
        <f t="shared" ref="O7:U7" si="352">SUM(O10:O153)</f>
        <v>347954.28999999998</v>
      </c>
      <c r="P7" s="406">
        <f t="shared" si="352"/>
        <v>326340.22999999992</v>
      </c>
      <c r="Q7" s="406">
        <f t="shared" si="352"/>
        <v>350958.98000000004</v>
      </c>
      <c r="R7" s="406">
        <f t="shared" si="352"/>
        <v>184952.62999999998</v>
      </c>
      <c r="S7" s="406">
        <f t="shared" si="352"/>
        <v>148632.85999999999</v>
      </c>
      <c r="T7" s="406">
        <f t="shared" si="352"/>
        <v>102341.35000000001</v>
      </c>
      <c r="U7" s="406">
        <f t="shared" si="352"/>
        <v>0</v>
      </c>
      <c r="V7" s="406"/>
      <c r="W7" s="406"/>
      <c r="X7" s="406"/>
      <c r="Z7" s="402"/>
      <c r="AA7" s="402"/>
      <c r="AB7" s="402"/>
      <c r="AC7" s="402"/>
      <c r="AD7" s="402"/>
      <c r="AE7" s="402"/>
    </row>
    <row r="8" s="32" customFormat="1" ht="18.149999999999999" customHeight="1">
      <c r="A8" s="407" t="s">
        <v>572</v>
      </c>
      <c r="B8" s="407" t="s">
        <v>573</v>
      </c>
      <c r="C8" s="408"/>
      <c r="D8" s="409"/>
      <c r="E8" s="409"/>
      <c r="F8" s="409"/>
      <c r="G8" s="409"/>
      <c r="H8" s="409"/>
      <c r="I8" s="409"/>
      <c r="J8" s="409"/>
      <c r="K8" s="409"/>
      <c r="L8" s="409"/>
      <c r="M8" s="409"/>
      <c r="N8" s="409"/>
      <c r="O8" s="409"/>
      <c r="P8" s="409"/>
      <c r="Q8" s="409"/>
      <c r="R8" s="409"/>
      <c r="S8" s="409"/>
      <c r="T8" s="409"/>
      <c r="U8" s="409"/>
      <c r="V8" s="409"/>
      <c r="W8" s="409"/>
      <c r="X8" s="409"/>
      <c r="Z8" s="402"/>
      <c r="AA8" s="402"/>
      <c r="AB8" s="402"/>
      <c r="AC8" s="402"/>
      <c r="AD8" s="402"/>
      <c r="AE8" s="402"/>
    </row>
    <row r="9" s="32" customFormat="1" ht="18.149999999999999" customHeight="1">
      <c r="A9" s="410" t="s">
        <v>574</v>
      </c>
      <c r="B9" s="410" t="s">
        <v>575</v>
      </c>
      <c r="C9" s="411"/>
      <c r="D9" s="412"/>
      <c r="E9" s="412"/>
      <c r="F9" s="412"/>
      <c r="G9" s="412"/>
      <c r="H9" s="412"/>
      <c r="I9" s="412"/>
      <c r="J9" s="412"/>
      <c r="K9" s="412"/>
      <c r="L9" s="412"/>
      <c r="M9" s="412"/>
      <c r="N9" s="412"/>
      <c r="O9" s="412"/>
      <c r="P9" s="412"/>
      <c r="Q9" s="412"/>
      <c r="R9" s="412"/>
      <c r="S9" s="412"/>
      <c r="T9" s="412"/>
      <c r="U9" s="412"/>
      <c r="V9" s="412"/>
      <c r="W9" s="412"/>
      <c r="X9" s="412"/>
      <c r="Z9" s="402"/>
      <c r="AA9" s="402"/>
      <c r="AB9" s="402"/>
      <c r="AC9" s="402"/>
      <c r="AD9" s="402"/>
      <c r="AE9" s="402"/>
    </row>
    <row r="10" s="32" customFormat="1" ht="18.149999999999999" customHeight="1">
      <c r="A10" s="413" t="s">
        <v>576</v>
      </c>
      <c r="B10" s="413" t="s">
        <v>577</v>
      </c>
      <c r="C10" s="414" t="s">
        <v>299</v>
      </c>
      <c r="D10" s="415">
        <v>6</v>
      </c>
      <c r="E10" s="415">
        <f>$D$10*0.165</f>
        <v>0.98999999999999999</v>
      </c>
      <c r="F10" s="415">
        <f>$D$10*0.165</f>
        <v>0.98999999999999999</v>
      </c>
      <c r="G10" s="415">
        <f>$D$10*0.165</f>
        <v>0.98999999999999999</v>
      </c>
      <c r="H10" s="415">
        <f>$D$10*0.165</f>
        <v>0.98999999999999999</v>
      </c>
      <c r="I10" s="415">
        <f>$D$10*0.165</f>
        <v>0.98999999999999999</v>
      </c>
      <c r="J10" s="415">
        <v>1.0500100000000001</v>
      </c>
      <c r="K10" s="415"/>
      <c r="L10" s="415">
        <f t="shared" ref="L10:L73" si="353">IF(D10="","",SUM(E10:K10))</f>
        <v>6.0000100000000005</v>
      </c>
      <c r="M10" s="415">
        <v>1480.6800000000001</v>
      </c>
      <c r="N10" s="415">
        <f t="shared" ref="N10:N73" si="354">IF(L10="","",ROUND(D10*M10,2))</f>
        <v>8884.0799999999999</v>
      </c>
      <c r="O10" s="415">
        <f t="shared" ref="O10:O73" si="355">IF(E10="","",ROUND(E10*M10,2))</f>
        <v>1465.8699999999999</v>
      </c>
      <c r="P10" s="415">
        <f t="shared" ref="P10:P73" si="356">IF(F10="","",ROUND(F10*M10,2))</f>
        <v>1465.8699999999999</v>
      </c>
      <c r="Q10" s="415">
        <f t="shared" ref="Q10:Q73" si="357">IF(G10="","",ROUND(G10*M10,2))</f>
        <v>1465.8699999999999</v>
      </c>
      <c r="R10" s="415">
        <f t="shared" ref="R10:R73" si="358">IF(H10="","",ROUND(H10*M10,2))</f>
        <v>1465.8699999999999</v>
      </c>
      <c r="S10" s="415">
        <f t="shared" ref="S10:S73" si="359">IF(I10="","",ROUND(I10*M10,2))</f>
        <v>1465.8699999999999</v>
      </c>
      <c r="T10" s="415">
        <f t="shared" ref="T10:T73" si="360">IF(J10="","",ROUND(J10*M10,2))</f>
        <v>1554.73</v>
      </c>
      <c r="U10" s="415" t="str">
        <f t="shared" ref="U10:U73" si="361">IF(K10="","",ROUND(K10*M10,2))</f>
        <v/>
      </c>
      <c r="V10" s="415">
        <f t="shared" ref="V10:V73" si="362">IF(N10="","",SUM(O10:U10))</f>
        <v>8884.0799999999999</v>
      </c>
      <c r="W10" s="415">
        <f t="shared" ref="W10:W73" si="363">IF(N10="","",N10-V10)</f>
        <v>0</v>
      </c>
      <c r="X10" s="415"/>
      <c r="Z10" s="402"/>
      <c r="AA10" s="402"/>
      <c r="AB10" s="402"/>
      <c r="AC10" s="402"/>
      <c r="AD10" s="402"/>
      <c r="AE10" s="402"/>
    </row>
    <row r="11" s="32" customFormat="1" ht="18.149999999999999" customHeight="1">
      <c r="A11" s="413" t="s">
        <v>578</v>
      </c>
      <c r="B11" s="413" t="s">
        <v>579</v>
      </c>
      <c r="C11" s="414" t="s">
        <v>155</v>
      </c>
      <c r="D11" s="415">
        <v>1</v>
      </c>
      <c r="E11" s="415">
        <f>$D$11*0.165</f>
        <v>0.16500000000000001</v>
      </c>
      <c r="F11" s="415">
        <f>$D$11*0.165</f>
        <v>0.16500000000000001</v>
      </c>
      <c r="G11" s="415">
        <f>$D$11*0.165</f>
        <v>0.16500000000000001</v>
      </c>
      <c r="H11" s="415">
        <f>$D$11*0.165</f>
        <v>0.16500000000000001</v>
      </c>
      <c r="I11" s="415">
        <f>$D$11*0.165</f>
        <v>0.16500000000000001</v>
      </c>
      <c r="J11" s="415">
        <v>0.17502000000000001</v>
      </c>
      <c r="K11" s="415"/>
      <c r="L11" s="415">
        <f t="shared" si="353"/>
        <v>1.0000200000000001</v>
      </c>
      <c r="M11" s="415">
        <v>1214.45</v>
      </c>
      <c r="N11" s="415">
        <f t="shared" si="354"/>
        <v>1214.45</v>
      </c>
      <c r="O11" s="415">
        <f t="shared" si="355"/>
        <v>200.38</v>
      </c>
      <c r="P11" s="415">
        <f t="shared" si="356"/>
        <v>200.38</v>
      </c>
      <c r="Q11" s="415">
        <f t="shared" si="357"/>
        <v>200.38</v>
      </c>
      <c r="R11" s="415">
        <f t="shared" si="358"/>
        <v>200.38</v>
      </c>
      <c r="S11" s="415">
        <f t="shared" si="359"/>
        <v>200.38</v>
      </c>
      <c r="T11" s="415">
        <f t="shared" si="360"/>
        <v>212.55000000000001</v>
      </c>
      <c r="U11" s="415" t="str">
        <f t="shared" si="361"/>
        <v/>
      </c>
      <c r="V11" s="415">
        <f t="shared" si="362"/>
        <v>1214.45</v>
      </c>
      <c r="W11" s="415">
        <f t="shared" si="363"/>
        <v>0</v>
      </c>
      <c r="X11" s="415"/>
      <c r="Z11" s="402"/>
      <c r="AA11" s="402"/>
      <c r="AB11" s="402"/>
      <c r="AC11" s="402"/>
      <c r="AD11" s="402"/>
      <c r="AE11" s="402"/>
    </row>
    <row r="12" s="32" customFormat="1" ht="18.149999999999999" customHeight="1">
      <c r="A12" s="413" t="s">
        <v>580</v>
      </c>
      <c r="B12" s="413" t="s">
        <v>255</v>
      </c>
      <c r="C12" s="414" t="s">
        <v>235</v>
      </c>
      <c r="D12" s="415">
        <v>100</v>
      </c>
      <c r="E12" s="415"/>
      <c r="F12" s="415"/>
      <c r="G12" s="415"/>
      <c r="H12" s="415"/>
      <c r="I12" s="415"/>
      <c r="J12" s="415">
        <v>100</v>
      </c>
      <c r="K12" s="415"/>
      <c r="L12" s="415">
        <f t="shared" si="353"/>
        <v>100</v>
      </c>
      <c r="M12" s="415">
        <v>5.7000000000000002</v>
      </c>
      <c r="N12" s="415">
        <f t="shared" si="354"/>
        <v>570</v>
      </c>
      <c r="O12" s="415" t="str">
        <f t="shared" si="355"/>
        <v/>
      </c>
      <c r="P12" s="415" t="str">
        <f t="shared" si="356"/>
        <v/>
      </c>
      <c r="Q12" s="415" t="str">
        <f t="shared" si="357"/>
        <v/>
      </c>
      <c r="R12" s="415" t="str">
        <f t="shared" si="358"/>
        <v/>
      </c>
      <c r="S12" s="415" t="str">
        <f t="shared" si="359"/>
        <v/>
      </c>
      <c r="T12" s="415">
        <f t="shared" si="360"/>
        <v>570</v>
      </c>
      <c r="U12" s="415" t="str">
        <f t="shared" si="361"/>
        <v/>
      </c>
      <c r="V12" s="415">
        <f t="shared" si="362"/>
        <v>570</v>
      </c>
      <c r="W12" s="415">
        <f t="shared" si="363"/>
        <v>0</v>
      </c>
      <c r="X12" s="415"/>
      <c r="Z12" s="402"/>
      <c r="AA12" s="402"/>
      <c r="AB12" s="402"/>
      <c r="AC12" s="402"/>
      <c r="AD12" s="402"/>
      <c r="AE12" s="402"/>
    </row>
    <row r="13" s="32" customFormat="1" ht="18.149999999999999" customHeight="1">
      <c r="A13" s="413" t="s">
        <v>581</v>
      </c>
      <c r="B13" s="413" t="s">
        <v>582</v>
      </c>
      <c r="C13" s="414" t="s">
        <v>235</v>
      </c>
      <c r="D13" s="415">
        <v>6</v>
      </c>
      <c r="E13" s="415">
        <v>6</v>
      </c>
      <c r="F13" s="415"/>
      <c r="G13" s="415"/>
      <c r="H13" s="415"/>
      <c r="I13" s="415"/>
      <c r="J13" s="415"/>
      <c r="K13" s="415"/>
      <c r="L13" s="415">
        <f t="shared" si="353"/>
        <v>6</v>
      </c>
      <c r="M13" s="415">
        <v>453.31999999999999</v>
      </c>
      <c r="N13" s="415">
        <f t="shared" si="354"/>
        <v>2719.9200000000001</v>
      </c>
      <c r="O13" s="415">
        <f t="shared" si="355"/>
        <v>2719.9200000000001</v>
      </c>
      <c r="P13" s="415" t="str">
        <f t="shared" si="356"/>
        <v/>
      </c>
      <c r="Q13" s="415" t="str">
        <f t="shared" si="357"/>
        <v/>
      </c>
      <c r="R13" s="415" t="str">
        <f t="shared" si="358"/>
        <v/>
      </c>
      <c r="S13" s="415" t="str">
        <f t="shared" si="359"/>
        <v/>
      </c>
      <c r="T13" s="415" t="str">
        <f t="shared" si="360"/>
        <v/>
      </c>
      <c r="U13" s="415" t="str">
        <f t="shared" si="361"/>
        <v/>
      </c>
      <c r="V13" s="415">
        <f t="shared" si="362"/>
        <v>2719.9200000000001</v>
      </c>
      <c r="W13" s="415">
        <f t="shared" si="363"/>
        <v>0</v>
      </c>
      <c r="X13" s="415"/>
      <c r="Z13" s="402"/>
      <c r="AA13" s="402"/>
      <c r="AB13" s="402"/>
      <c r="AC13" s="402"/>
      <c r="AD13" s="402"/>
      <c r="AE13" s="402"/>
    </row>
    <row r="14" s="32" customFormat="1" ht="18.149999999999999" customHeight="1">
      <c r="A14" s="413" t="s">
        <v>583</v>
      </c>
      <c r="B14" s="413" t="s">
        <v>237</v>
      </c>
      <c r="C14" s="414" t="s">
        <v>235</v>
      </c>
      <c r="D14" s="415">
        <v>50</v>
      </c>
      <c r="E14" s="415">
        <f>$D$14*0.165</f>
        <v>8.25</v>
      </c>
      <c r="F14" s="415">
        <f>$D$14*0.165</f>
        <v>8.25</v>
      </c>
      <c r="G14" s="415">
        <f>$D$14*0.165</f>
        <v>8.25</v>
      </c>
      <c r="H14" s="415">
        <f>$D$14*0.165</f>
        <v>8.25</v>
      </c>
      <c r="I14" s="415">
        <f>$D$14*0.165</f>
        <v>8.25</v>
      </c>
      <c r="J14" s="415">
        <v>8.7500499999999999</v>
      </c>
      <c r="K14" s="415"/>
      <c r="L14" s="415">
        <f t="shared" si="353"/>
        <v>50.000050000000002</v>
      </c>
      <c r="M14" s="415">
        <v>210.21000000000001</v>
      </c>
      <c r="N14" s="415">
        <f t="shared" si="354"/>
        <v>10510.5</v>
      </c>
      <c r="O14" s="415">
        <f t="shared" si="355"/>
        <v>1734.23</v>
      </c>
      <c r="P14" s="415">
        <f t="shared" si="356"/>
        <v>1734.23</v>
      </c>
      <c r="Q14" s="415">
        <f t="shared" si="357"/>
        <v>1734.23</v>
      </c>
      <c r="R14" s="415">
        <f t="shared" si="358"/>
        <v>1734.23</v>
      </c>
      <c r="S14" s="415">
        <f t="shared" si="359"/>
        <v>1734.23</v>
      </c>
      <c r="T14" s="415">
        <f t="shared" si="360"/>
        <v>1839.3499999999999</v>
      </c>
      <c r="U14" s="415" t="str">
        <f t="shared" si="361"/>
        <v/>
      </c>
      <c r="V14" s="415">
        <f t="shared" si="362"/>
        <v>10510.5</v>
      </c>
      <c r="W14" s="415">
        <f t="shared" si="363"/>
        <v>0</v>
      </c>
      <c r="X14" s="415"/>
      <c r="Z14" s="402"/>
      <c r="AA14" s="402"/>
      <c r="AB14" s="402"/>
      <c r="AC14" s="402"/>
      <c r="AD14" s="402"/>
      <c r="AE14" s="402"/>
    </row>
    <row r="15" s="32" customFormat="1" ht="18.149999999999999" customHeight="1">
      <c r="A15" s="410" t="s">
        <v>584</v>
      </c>
      <c r="B15" s="410" t="s">
        <v>585</v>
      </c>
      <c r="C15" s="411"/>
      <c r="D15" s="412"/>
      <c r="E15" s="412"/>
      <c r="F15" s="412"/>
      <c r="G15" s="412"/>
      <c r="H15" s="412"/>
      <c r="I15" s="412"/>
      <c r="J15" s="412"/>
      <c r="K15" s="412"/>
      <c r="L15" s="412" t="str">
        <f t="shared" si="353"/>
        <v/>
      </c>
      <c r="M15" s="412"/>
      <c r="N15" s="412" t="str">
        <f t="shared" si="354"/>
        <v/>
      </c>
      <c r="O15" s="412" t="str">
        <f t="shared" si="355"/>
        <v/>
      </c>
      <c r="P15" s="412" t="str">
        <f t="shared" si="356"/>
        <v/>
      </c>
      <c r="Q15" s="412" t="str">
        <f t="shared" si="357"/>
        <v/>
      </c>
      <c r="R15" s="412" t="str">
        <f t="shared" si="358"/>
        <v/>
      </c>
      <c r="S15" s="412" t="str">
        <f t="shared" si="359"/>
        <v/>
      </c>
      <c r="T15" s="412" t="str">
        <f t="shared" si="360"/>
        <v/>
      </c>
      <c r="U15" s="412" t="str">
        <f t="shared" si="361"/>
        <v/>
      </c>
      <c r="V15" s="412" t="str">
        <f t="shared" si="362"/>
        <v/>
      </c>
      <c r="W15" s="412" t="str">
        <f t="shared" si="363"/>
        <v/>
      </c>
      <c r="X15" s="412"/>
      <c r="Z15" s="402"/>
      <c r="AA15" s="402"/>
      <c r="AB15" s="402"/>
      <c r="AC15" s="402"/>
      <c r="AD15" s="402"/>
      <c r="AE15" s="402"/>
    </row>
    <row r="16" s="32" customFormat="1" ht="18.149999999999999" customHeight="1">
      <c r="A16" s="413" t="s">
        <v>586</v>
      </c>
      <c r="B16" s="413" t="s">
        <v>587</v>
      </c>
      <c r="C16" s="414" t="s">
        <v>299</v>
      </c>
      <c r="D16" s="416">
        <v>6</v>
      </c>
      <c r="E16" s="415">
        <f>$D$16*0.165</f>
        <v>0.98999999999999999</v>
      </c>
      <c r="F16" s="415">
        <f>$D$16*0.165</f>
        <v>0.98999999999999999</v>
      </c>
      <c r="G16" s="415">
        <f>$D$16*0.165</f>
        <v>0.98999999999999999</v>
      </c>
      <c r="H16" s="415">
        <f>$D$16*0.165</f>
        <v>0.98999999999999999</v>
      </c>
      <c r="I16" s="415">
        <f>$D$16*0.165</f>
        <v>0.98999999999999999</v>
      </c>
      <c r="J16" s="415">
        <v>1.0499700000000001</v>
      </c>
      <c r="K16" s="416"/>
      <c r="L16" s="416">
        <f t="shared" si="353"/>
        <v>5.9999700000000002</v>
      </c>
      <c r="M16" s="416">
        <v>487.38</v>
      </c>
      <c r="N16" s="416">
        <f t="shared" si="354"/>
        <v>2924.2800000000002</v>
      </c>
      <c r="O16" s="416">
        <f t="shared" si="355"/>
        <v>482.50999999999999</v>
      </c>
      <c r="P16" s="416">
        <f t="shared" si="356"/>
        <v>482.50999999999999</v>
      </c>
      <c r="Q16" s="416">
        <f t="shared" si="357"/>
        <v>482.50999999999999</v>
      </c>
      <c r="R16" s="416">
        <f t="shared" si="358"/>
        <v>482.50999999999999</v>
      </c>
      <c r="S16" s="416">
        <f t="shared" si="359"/>
        <v>482.50999999999999</v>
      </c>
      <c r="T16" s="416">
        <f t="shared" si="360"/>
        <v>511.73000000000002</v>
      </c>
      <c r="U16" s="416" t="str">
        <f t="shared" si="361"/>
        <v/>
      </c>
      <c r="V16" s="416">
        <f t="shared" si="362"/>
        <v>2924.2800000000002</v>
      </c>
      <c r="W16" s="416">
        <f t="shared" si="363"/>
        <v>0</v>
      </c>
      <c r="X16" s="416"/>
      <c r="Z16" s="402"/>
      <c r="AA16" s="402"/>
      <c r="AB16" s="402"/>
      <c r="AC16" s="402"/>
      <c r="AD16" s="402"/>
      <c r="AE16" s="402"/>
    </row>
    <row r="17" s="32" customFormat="1" ht="18.149999999999999" customHeight="1">
      <c r="A17" s="413" t="s">
        <v>588</v>
      </c>
      <c r="B17" s="413" t="s">
        <v>589</v>
      </c>
      <c r="C17" s="414" t="s">
        <v>299</v>
      </c>
      <c r="D17" s="416">
        <v>6</v>
      </c>
      <c r="E17" s="415">
        <f>$D$17*0.165</f>
        <v>0.98999999999999999</v>
      </c>
      <c r="F17" s="415">
        <f>$D$17*0.165</f>
        <v>0.98999999999999999</v>
      </c>
      <c r="G17" s="415">
        <f>$D$17*0.165</f>
        <v>0.98999999999999999</v>
      </c>
      <c r="H17" s="415">
        <f>$D$17*0.165</f>
        <v>0.98999999999999999</v>
      </c>
      <c r="I17" s="415">
        <f>$D$17*0.165</f>
        <v>0.98999999999999999</v>
      </c>
      <c r="J17" s="415">
        <v>1.04999</v>
      </c>
      <c r="K17" s="416"/>
      <c r="L17" s="416">
        <f t="shared" si="353"/>
        <v>5.9999900000000004</v>
      </c>
      <c r="M17" s="416">
        <v>222.09999999999999</v>
      </c>
      <c r="N17" s="416">
        <f t="shared" si="354"/>
        <v>1332.5999999999999</v>
      </c>
      <c r="O17" s="416">
        <f t="shared" si="355"/>
        <v>219.88</v>
      </c>
      <c r="P17" s="416">
        <f t="shared" si="356"/>
        <v>219.88</v>
      </c>
      <c r="Q17" s="416">
        <f t="shared" si="357"/>
        <v>219.88</v>
      </c>
      <c r="R17" s="416">
        <f t="shared" si="358"/>
        <v>219.88</v>
      </c>
      <c r="S17" s="416">
        <f t="shared" si="359"/>
        <v>219.88</v>
      </c>
      <c r="T17" s="416">
        <f t="shared" si="360"/>
        <v>233.19999999999999</v>
      </c>
      <c r="U17" s="416" t="str">
        <f t="shared" si="361"/>
        <v/>
      </c>
      <c r="V17" s="416">
        <f t="shared" si="362"/>
        <v>1332.6000000000001</v>
      </c>
      <c r="W17" s="416">
        <f t="shared" si="363"/>
        <v>-2.2737367544323206e-013</v>
      </c>
      <c r="X17" s="416"/>
      <c r="Z17" s="402"/>
      <c r="AA17" s="402"/>
      <c r="AB17" s="402"/>
      <c r="AC17" s="402"/>
      <c r="AD17" s="402"/>
      <c r="AE17" s="402"/>
    </row>
    <row r="18" s="32" customFormat="1" ht="18.149999999999999" customHeight="1">
      <c r="A18" s="413" t="s">
        <v>590</v>
      </c>
      <c r="B18" s="413" t="s">
        <v>591</v>
      </c>
      <c r="C18" s="414" t="s">
        <v>299</v>
      </c>
      <c r="D18" s="416">
        <v>6</v>
      </c>
      <c r="E18" s="415">
        <f>$D$18*0.165</f>
        <v>0.98999999999999999</v>
      </c>
      <c r="F18" s="415">
        <f>$D$18*0.165</f>
        <v>0.98999999999999999</v>
      </c>
      <c r="G18" s="415">
        <f>$D$18*0.165</f>
        <v>0.98999999999999999</v>
      </c>
      <c r="H18" s="415">
        <f>$D$18*0.165</f>
        <v>0.98999999999999999</v>
      </c>
      <c r="I18" s="415">
        <f>$D$18*0.165</f>
        <v>0.98999999999999999</v>
      </c>
      <c r="J18" s="415">
        <v>1.0500700000000001</v>
      </c>
      <c r="K18" s="416"/>
      <c r="L18" s="416">
        <f t="shared" si="353"/>
        <v>6.00007</v>
      </c>
      <c r="M18" s="416">
        <v>140.84999999999999</v>
      </c>
      <c r="N18" s="416">
        <f t="shared" si="354"/>
        <v>845.10000000000002</v>
      </c>
      <c r="O18" s="416">
        <f t="shared" si="355"/>
        <v>139.44</v>
      </c>
      <c r="P18" s="416">
        <f t="shared" si="356"/>
        <v>139.44</v>
      </c>
      <c r="Q18" s="416">
        <f t="shared" si="357"/>
        <v>139.44</v>
      </c>
      <c r="R18" s="416">
        <f t="shared" si="358"/>
        <v>139.44</v>
      </c>
      <c r="S18" s="416">
        <f t="shared" si="359"/>
        <v>139.44</v>
      </c>
      <c r="T18" s="416">
        <f t="shared" si="360"/>
        <v>147.90000000000001</v>
      </c>
      <c r="U18" s="416" t="str">
        <f t="shared" si="361"/>
        <v/>
      </c>
      <c r="V18" s="416">
        <f t="shared" si="362"/>
        <v>845.10000000000002</v>
      </c>
      <c r="W18" s="416">
        <f t="shared" si="363"/>
        <v>0</v>
      </c>
      <c r="X18" s="416"/>
      <c r="Z18" s="402"/>
      <c r="AA18" s="402"/>
      <c r="AB18" s="402"/>
      <c r="AC18" s="402"/>
      <c r="AD18" s="402"/>
      <c r="AE18" s="402"/>
    </row>
    <row r="19" s="32" customFormat="1" ht="18.149999999999999" customHeight="1">
      <c r="A19" s="413" t="s">
        <v>592</v>
      </c>
      <c r="B19" s="413" t="s">
        <v>268</v>
      </c>
      <c r="C19" s="414" t="s">
        <v>269</v>
      </c>
      <c r="D19" s="416">
        <v>400</v>
      </c>
      <c r="E19" s="416">
        <v>200</v>
      </c>
      <c r="F19" s="416"/>
      <c r="G19" s="416"/>
      <c r="H19" s="416"/>
      <c r="I19" s="416"/>
      <c r="J19" s="416">
        <v>200</v>
      </c>
      <c r="K19" s="416"/>
      <c r="L19" s="416">
        <f t="shared" si="353"/>
        <v>400</v>
      </c>
      <c r="M19" s="416">
        <v>12.34</v>
      </c>
      <c r="N19" s="416">
        <f t="shared" si="354"/>
        <v>4936</v>
      </c>
      <c r="O19" s="416">
        <f t="shared" si="355"/>
        <v>2468</v>
      </c>
      <c r="P19" s="416" t="str">
        <f t="shared" si="356"/>
        <v/>
      </c>
      <c r="Q19" s="416" t="str">
        <f t="shared" si="357"/>
        <v/>
      </c>
      <c r="R19" s="416" t="str">
        <f t="shared" si="358"/>
        <v/>
      </c>
      <c r="S19" s="416" t="str">
        <f t="shared" si="359"/>
        <v/>
      </c>
      <c r="T19" s="416">
        <f t="shared" si="360"/>
        <v>2468</v>
      </c>
      <c r="U19" s="416" t="str">
        <f t="shared" si="361"/>
        <v/>
      </c>
      <c r="V19" s="416">
        <f t="shared" si="362"/>
        <v>4936</v>
      </c>
      <c r="W19" s="416">
        <f t="shared" si="363"/>
        <v>0</v>
      </c>
      <c r="X19" s="416"/>
      <c r="Z19" s="402"/>
      <c r="AA19" s="402"/>
      <c r="AB19" s="402"/>
      <c r="AC19" s="402"/>
      <c r="AD19" s="402"/>
      <c r="AE19" s="402"/>
    </row>
    <row r="20" s="32" customFormat="1" ht="18.149999999999999" customHeight="1">
      <c r="A20" s="413" t="s">
        <v>593</v>
      </c>
      <c r="B20" s="413" t="s">
        <v>594</v>
      </c>
      <c r="C20" s="414" t="s">
        <v>269</v>
      </c>
      <c r="D20" s="416">
        <v>300</v>
      </c>
      <c r="E20" s="416">
        <v>150</v>
      </c>
      <c r="F20" s="416"/>
      <c r="G20" s="416"/>
      <c r="H20" s="416"/>
      <c r="I20" s="416"/>
      <c r="J20" s="416">
        <v>150</v>
      </c>
      <c r="K20" s="416"/>
      <c r="L20" s="416">
        <f t="shared" si="353"/>
        <v>300</v>
      </c>
      <c r="M20" s="416">
        <v>12.34</v>
      </c>
      <c r="N20" s="416">
        <f t="shared" si="354"/>
        <v>3702</v>
      </c>
      <c r="O20" s="416">
        <f t="shared" si="355"/>
        <v>1851</v>
      </c>
      <c r="P20" s="416" t="str">
        <f t="shared" si="356"/>
        <v/>
      </c>
      <c r="Q20" s="416" t="str">
        <f t="shared" si="357"/>
        <v/>
      </c>
      <c r="R20" s="416" t="str">
        <f t="shared" si="358"/>
        <v/>
      </c>
      <c r="S20" s="416" t="str">
        <f t="shared" si="359"/>
        <v/>
      </c>
      <c r="T20" s="416">
        <f t="shared" si="360"/>
        <v>1851</v>
      </c>
      <c r="U20" s="416" t="str">
        <f t="shared" si="361"/>
        <v/>
      </c>
      <c r="V20" s="416">
        <f t="shared" si="362"/>
        <v>3702</v>
      </c>
      <c r="W20" s="416">
        <f t="shared" si="363"/>
        <v>0</v>
      </c>
      <c r="X20" s="416"/>
      <c r="Z20" s="402"/>
      <c r="AA20" s="402"/>
      <c r="AB20" s="402"/>
      <c r="AC20" s="402"/>
      <c r="AD20" s="402"/>
      <c r="AE20" s="402"/>
    </row>
    <row r="21" s="32" customFormat="1" ht="18.149999999999999" customHeight="1">
      <c r="A21" s="407" t="s">
        <v>595</v>
      </c>
      <c r="B21" s="407" t="s">
        <v>596</v>
      </c>
      <c r="C21" s="408"/>
      <c r="D21" s="409"/>
      <c r="E21" s="409"/>
      <c r="F21" s="409"/>
      <c r="G21" s="409"/>
      <c r="H21" s="409"/>
      <c r="I21" s="409"/>
      <c r="J21" s="409"/>
      <c r="K21" s="409"/>
      <c r="L21" s="409" t="str">
        <f t="shared" si="353"/>
        <v/>
      </c>
      <c r="M21" s="409"/>
      <c r="N21" s="409" t="str">
        <f t="shared" si="354"/>
        <v/>
      </c>
      <c r="O21" s="409" t="str">
        <f t="shared" si="355"/>
        <v/>
      </c>
      <c r="P21" s="409" t="str">
        <f t="shared" si="356"/>
        <v/>
      </c>
      <c r="Q21" s="409" t="str">
        <f t="shared" si="357"/>
        <v/>
      </c>
      <c r="R21" s="409" t="str">
        <f t="shared" si="358"/>
        <v/>
      </c>
      <c r="S21" s="409" t="str">
        <f t="shared" si="359"/>
        <v/>
      </c>
      <c r="T21" s="409" t="str">
        <f t="shared" si="360"/>
        <v/>
      </c>
      <c r="U21" s="409" t="str">
        <f t="shared" si="361"/>
        <v/>
      </c>
      <c r="V21" s="409" t="str">
        <f t="shared" si="362"/>
        <v/>
      </c>
      <c r="W21" s="409" t="str">
        <f t="shared" si="363"/>
        <v/>
      </c>
      <c r="X21" s="409"/>
      <c r="Z21" s="402"/>
      <c r="AA21" s="402"/>
      <c r="AB21" s="402"/>
      <c r="AC21" s="402"/>
      <c r="AD21" s="402"/>
      <c r="AE21" s="402"/>
    </row>
    <row r="22" s="32" customFormat="1" ht="18.149999999999999" customHeight="1">
      <c r="A22" s="410" t="s">
        <v>597</v>
      </c>
      <c r="B22" s="410" t="s">
        <v>197</v>
      </c>
      <c r="C22" s="411"/>
      <c r="D22" s="412"/>
      <c r="E22" s="412"/>
      <c r="F22" s="412"/>
      <c r="G22" s="412"/>
      <c r="H22" s="412"/>
      <c r="I22" s="412"/>
      <c r="J22" s="412"/>
      <c r="K22" s="412"/>
      <c r="L22" s="412" t="str">
        <f t="shared" si="353"/>
        <v/>
      </c>
      <c r="M22" s="412"/>
      <c r="N22" s="412" t="str">
        <f t="shared" si="354"/>
        <v/>
      </c>
      <c r="O22" s="412" t="str">
        <f t="shared" si="355"/>
        <v/>
      </c>
      <c r="P22" s="412" t="str">
        <f t="shared" si="356"/>
        <v/>
      </c>
      <c r="Q22" s="412" t="str">
        <f t="shared" si="357"/>
        <v/>
      </c>
      <c r="R22" s="412" t="str">
        <f t="shared" si="358"/>
        <v/>
      </c>
      <c r="S22" s="412" t="str">
        <f t="shared" si="359"/>
        <v/>
      </c>
      <c r="T22" s="412" t="str">
        <f t="shared" si="360"/>
        <v/>
      </c>
      <c r="U22" s="412" t="str">
        <f t="shared" si="361"/>
        <v/>
      </c>
      <c r="V22" s="412" t="str">
        <f t="shared" si="362"/>
        <v/>
      </c>
      <c r="W22" s="412" t="str">
        <f t="shared" si="363"/>
        <v/>
      </c>
      <c r="X22" s="412"/>
      <c r="Z22" s="402"/>
      <c r="AA22" s="402"/>
      <c r="AB22" s="402"/>
      <c r="AC22" s="402"/>
      <c r="AD22" s="402"/>
      <c r="AE22" s="402"/>
    </row>
    <row r="23" s="32" customFormat="1" ht="18.149999999999999" customHeight="1">
      <c r="A23" s="413" t="s">
        <v>598</v>
      </c>
      <c r="B23" s="413" t="s">
        <v>599</v>
      </c>
      <c r="C23" s="414" t="s">
        <v>37</v>
      </c>
      <c r="D23" s="416">
        <v>640</v>
      </c>
      <c r="E23" s="415">
        <f>$D$23*0.165</f>
        <v>105.60000000000001</v>
      </c>
      <c r="F23" s="415">
        <f>$D$23*0.165</f>
        <v>105.60000000000001</v>
      </c>
      <c r="G23" s="415">
        <f>$D$23*0.165</f>
        <v>105.60000000000001</v>
      </c>
      <c r="H23" s="415">
        <f>$D$23*0.165</f>
        <v>105.60000000000001</v>
      </c>
      <c r="I23" s="415">
        <f>$D$23*0.165</f>
        <v>105.60000000000001</v>
      </c>
      <c r="J23" s="415">
        <f>$D$23*0.175</f>
        <v>112</v>
      </c>
      <c r="K23" s="416"/>
      <c r="L23" s="416">
        <f t="shared" si="353"/>
        <v>640</v>
      </c>
      <c r="M23" s="416">
        <v>106.98999999999999</v>
      </c>
      <c r="N23" s="416">
        <f t="shared" si="354"/>
        <v>68473.600000000006</v>
      </c>
      <c r="O23" s="416">
        <f t="shared" si="355"/>
        <v>11298.139999999999</v>
      </c>
      <c r="P23" s="416">
        <f t="shared" si="356"/>
        <v>11298.139999999999</v>
      </c>
      <c r="Q23" s="416">
        <f t="shared" si="357"/>
        <v>11298.139999999999</v>
      </c>
      <c r="R23" s="416">
        <f t="shared" si="358"/>
        <v>11298.139999999999</v>
      </c>
      <c r="S23" s="416">
        <f t="shared" si="359"/>
        <v>11298.139999999999</v>
      </c>
      <c r="T23" s="416">
        <f t="shared" si="360"/>
        <v>11982.879999999999</v>
      </c>
      <c r="U23" s="416" t="str">
        <f t="shared" si="361"/>
        <v/>
      </c>
      <c r="V23" s="416">
        <f t="shared" si="362"/>
        <v>68473.580000000002</v>
      </c>
      <c r="W23" s="416">
        <f t="shared" si="363"/>
        <v>2.0000000004074536e-002</v>
      </c>
      <c r="X23" s="416"/>
      <c r="Z23" s="402"/>
      <c r="AA23" s="402"/>
      <c r="AB23" s="402"/>
      <c r="AC23" s="402"/>
      <c r="AD23" s="402"/>
      <c r="AE23" s="402"/>
    </row>
    <row r="24" s="32" customFormat="1" ht="18.149999999999999" customHeight="1">
      <c r="A24" s="413" t="s">
        <v>600</v>
      </c>
      <c r="B24" s="413" t="s">
        <v>601</v>
      </c>
      <c r="C24" s="414" t="s">
        <v>37</v>
      </c>
      <c r="D24" s="416">
        <v>1056</v>
      </c>
      <c r="E24" s="415">
        <f>$D$24*0.165</f>
        <v>174.24000000000001</v>
      </c>
      <c r="F24" s="415">
        <f>$D$24*0.165</f>
        <v>174.24000000000001</v>
      </c>
      <c r="G24" s="415">
        <f>$D$24*0.165</f>
        <v>174.24000000000001</v>
      </c>
      <c r="H24" s="415">
        <f>$D$24*0.165</f>
        <v>174.24000000000001</v>
      </c>
      <c r="I24" s="415">
        <f>$D$24*0.165</f>
        <v>174.24000000000001</v>
      </c>
      <c r="J24" s="415">
        <f>$D$24*0.1750001</f>
        <v>184.80010559999999</v>
      </c>
      <c r="K24" s="416"/>
      <c r="L24" s="416">
        <f t="shared" si="353"/>
        <v>1056.0001056000001</v>
      </c>
      <c r="M24" s="416">
        <v>28.629999999999999</v>
      </c>
      <c r="N24" s="416">
        <f t="shared" si="354"/>
        <v>30233.279999999999</v>
      </c>
      <c r="O24" s="416">
        <f t="shared" si="355"/>
        <v>4988.4899999999998</v>
      </c>
      <c r="P24" s="416">
        <f t="shared" si="356"/>
        <v>4988.4899999999998</v>
      </c>
      <c r="Q24" s="416">
        <f t="shared" si="357"/>
        <v>4988.4899999999998</v>
      </c>
      <c r="R24" s="416">
        <f t="shared" si="358"/>
        <v>4988.4899999999998</v>
      </c>
      <c r="S24" s="416">
        <f t="shared" si="359"/>
        <v>4988.4899999999998</v>
      </c>
      <c r="T24" s="416">
        <f t="shared" si="360"/>
        <v>5290.8299999999999</v>
      </c>
      <c r="U24" s="416" t="str">
        <f t="shared" si="361"/>
        <v/>
      </c>
      <c r="V24" s="416">
        <f t="shared" si="362"/>
        <v>30233.279999999999</v>
      </c>
      <c r="W24" s="416">
        <f t="shared" si="363"/>
        <v>0</v>
      </c>
      <c r="X24" s="416"/>
      <c r="Z24" s="402"/>
      <c r="AA24" s="402"/>
      <c r="AB24" s="402"/>
      <c r="AC24" s="402"/>
      <c r="AD24" s="402"/>
      <c r="AE24" s="402"/>
    </row>
    <row r="25" s="32" customFormat="1" ht="18.149999999999999" customHeight="1">
      <c r="A25" s="407" t="s">
        <v>602</v>
      </c>
      <c r="B25" s="407" t="s">
        <v>603</v>
      </c>
      <c r="C25" s="408"/>
      <c r="D25" s="409"/>
      <c r="E25" s="409"/>
      <c r="F25" s="409"/>
      <c r="G25" s="409"/>
      <c r="H25" s="409"/>
      <c r="I25" s="409"/>
      <c r="J25" s="409"/>
      <c r="K25" s="409"/>
      <c r="L25" s="409" t="str">
        <f t="shared" si="353"/>
        <v/>
      </c>
      <c r="M25" s="409"/>
      <c r="N25" s="409" t="str">
        <f t="shared" si="354"/>
        <v/>
      </c>
      <c r="O25" s="409" t="str">
        <f t="shared" si="355"/>
        <v/>
      </c>
      <c r="P25" s="409" t="str">
        <f t="shared" si="356"/>
        <v/>
      </c>
      <c r="Q25" s="409" t="str">
        <f t="shared" si="357"/>
        <v/>
      </c>
      <c r="R25" s="409" t="str">
        <f t="shared" si="358"/>
        <v/>
      </c>
      <c r="S25" s="409" t="str">
        <f t="shared" si="359"/>
        <v/>
      </c>
      <c r="T25" s="409" t="str">
        <f t="shared" si="360"/>
        <v/>
      </c>
      <c r="U25" s="409" t="str">
        <f t="shared" si="361"/>
        <v/>
      </c>
      <c r="V25" s="409" t="str">
        <f t="shared" si="362"/>
        <v/>
      </c>
      <c r="W25" s="409" t="str">
        <f t="shared" si="363"/>
        <v/>
      </c>
      <c r="X25" s="409"/>
      <c r="Z25" s="402"/>
      <c r="AA25" s="402"/>
      <c r="AB25" s="402"/>
      <c r="AC25" s="402"/>
      <c r="AD25" s="402"/>
      <c r="AE25" s="402"/>
    </row>
    <row r="26" s="32" customFormat="1" ht="18.149999999999999" customHeight="1">
      <c r="A26" s="410" t="s">
        <v>604</v>
      </c>
      <c r="B26" s="410" t="s">
        <v>23</v>
      </c>
      <c r="C26" s="411"/>
      <c r="D26" s="412"/>
      <c r="E26" s="412"/>
      <c r="F26" s="412"/>
      <c r="G26" s="412"/>
      <c r="H26" s="412"/>
      <c r="I26" s="412"/>
      <c r="J26" s="412"/>
      <c r="K26" s="412"/>
      <c r="L26" s="412" t="str">
        <f t="shared" si="353"/>
        <v/>
      </c>
      <c r="M26" s="412"/>
      <c r="N26" s="412" t="str">
        <f t="shared" si="354"/>
        <v/>
      </c>
      <c r="O26" s="412" t="str">
        <f t="shared" si="355"/>
        <v/>
      </c>
      <c r="P26" s="412" t="str">
        <f t="shared" si="356"/>
        <v/>
      </c>
      <c r="Q26" s="412" t="str">
        <f t="shared" si="357"/>
        <v/>
      </c>
      <c r="R26" s="412" t="str">
        <f t="shared" si="358"/>
        <v/>
      </c>
      <c r="S26" s="412" t="str">
        <f t="shared" si="359"/>
        <v/>
      </c>
      <c r="T26" s="412" t="str">
        <f t="shared" si="360"/>
        <v/>
      </c>
      <c r="U26" s="412" t="str">
        <f t="shared" si="361"/>
        <v/>
      </c>
      <c r="V26" s="412" t="str">
        <f t="shared" si="362"/>
        <v/>
      </c>
      <c r="W26" s="412" t="str">
        <f t="shared" si="363"/>
        <v/>
      </c>
      <c r="X26" s="412"/>
      <c r="Z26" s="402"/>
      <c r="AA26" s="402"/>
      <c r="AB26" s="402"/>
      <c r="AC26" s="402"/>
      <c r="AD26" s="402"/>
      <c r="AE26" s="402"/>
    </row>
    <row r="27" s="32" customFormat="1" ht="18.149999999999999" customHeight="1">
      <c r="A27" s="413" t="s">
        <v>605</v>
      </c>
      <c r="B27" s="413" t="s">
        <v>606</v>
      </c>
      <c r="C27" s="414" t="s">
        <v>235</v>
      </c>
      <c r="D27" s="416">
        <v>19.289999999999999</v>
      </c>
      <c r="E27" s="416">
        <f>D27*0.5</f>
        <v>9.6449999999999996</v>
      </c>
      <c r="F27" s="416">
        <f>E27</f>
        <v>9.6449999999999996</v>
      </c>
      <c r="G27" s="416"/>
      <c r="H27" s="416"/>
      <c r="I27" s="416"/>
      <c r="J27" s="416"/>
      <c r="K27" s="416"/>
      <c r="L27" s="416">
        <f t="shared" si="353"/>
        <v>19.289999999999999</v>
      </c>
      <c r="M27" s="416">
        <v>7.9199999999999999</v>
      </c>
      <c r="N27" s="416">
        <f t="shared" si="354"/>
        <v>152.78</v>
      </c>
      <c r="O27" s="416">
        <f t="shared" si="355"/>
        <v>76.390000000000001</v>
      </c>
      <c r="P27" s="416">
        <f t="shared" si="356"/>
        <v>76.390000000000001</v>
      </c>
      <c r="Q27" s="416" t="str">
        <f t="shared" si="357"/>
        <v/>
      </c>
      <c r="R27" s="416" t="str">
        <f t="shared" si="358"/>
        <v/>
      </c>
      <c r="S27" s="416" t="str">
        <f t="shared" si="359"/>
        <v/>
      </c>
      <c r="T27" s="416" t="str">
        <f t="shared" si="360"/>
        <v/>
      </c>
      <c r="U27" s="416" t="str">
        <f t="shared" si="361"/>
        <v/>
      </c>
      <c r="V27" s="416">
        <f t="shared" si="362"/>
        <v>152.78</v>
      </c>
      <c r="W27" s="416">
        <f t="shared" si="363"/>
        <v>0</v>
      </c>
      <c r="X27" s="416"/>
      <c r="Z27" s="402"/>
      <c r="AA27" s="402"/>
      <c r="AB27" s="402"/>
      <c r="AC27" s="402"/>
      <c r="AD27" s="402"/>
      <c r="AE27" s="402"/>
    </row>
    <row r="28" s="32" customFormat="1" ht="18.149999999999999" customHeight="1">
      <c r="A28" s="413" t="s">
        <v>607</v>
      </c>
      <c r="B28" s="413" t="s">
        <v>608</v>
      </c>
      <c r="C28" s="414" t="s">
        <v>235</v>
      </c>
      <c r="D28" s="416">
        <v>61.210000000000001</v>
      </c>
      <c r="E28" s="416">
        <v>61.210000000000001</v>
      </c>
      <c r="F28" s="416"/>
      <c r="G28" s="416"/>
      <c r="H28" s="416"/>
      <c r="I28" s="416"/>
      <c r="J28" s="416"/>
      <c r="K28" s="416"/>
      <c r="L28" s="416">
        <f t="shared" si="353"/>
        <v>61.210000000000001</v>
      </c>
      <c r="M28" s="416">
        <v>7.7599999999999998</v>
      </c>
      <c r="N28" s="416">
        <f t="shared" si="354"/>
        <v>474.99000000000001</v>
      </c>
      <c r="O28" s="416">
        <f t="shared" si="355"/>
        <v>474.99000000000001</v>
      </c>
      <c r="P28" s="416" t="str">
        <f t="shared" si="356"/>
        <v/>
      </c>
      <c r="Q28" s="416" t="str">
        <f t="shared" si="357"/>
        <v/>
      </c>
      <c r="R28" s="416" t="str">
        <f t="shared" si="358"/>
        <v/>
      </c>
      <c r="S28" s="416" t="str">
        <f t="shared" si="359"/>
        <v/>
      </c>
      <c r="T28" s="416" t="str">
        <f t="shared" si="360"/>
        <v/>
      </c>
      <c r="U28" s="416" t="str">
        <f t="shared" si="361"/>
        <v/>
      </c>
      <c r="V28" s="416">
        <f t="shared" si="362"/>
        <v>474.99000000000001</v>
      </c>
      <c r="W28" s="416">
        <f t="shared" si="363"/>
        <v>0</v>
      </c>
      <c r="X28" s="416"/>
      <c r="Z28" s="402"/>
      <c r="AA28" s="402"/>
      <c r="AB28" s="402"/>
      <c r="AC28" s="402"/>
      <c r="AD28" s="402"/>
      <c r="AE28" s="402"/>
    </row>
    <row r="29" s="32" customFormat="1" ht="18.149999999999999" customHeight="1">
      <c r="A29" s="413" t="s">
        <v>609</v>
      </c>
      <c r="B29" s="413" t="s">
        <v>610</v>
      </c>
      <c r="C29" s="414" t="s">
        <v>235</v>
      </c>
      <c r="D29" s="416">
        <v>3.7999999999999998</v>
      </c>
      <c r="E29" s="416">
        <v>3.7999999999999998</v>
      </c>
      <c r="F29" s="416"/>
      <c r="G29" s="416"/>
      <c r="H29" s="416"/>
      <c r="I29" s="416"/>
      <c r="J29" s="416"/>
      <c r="K29" s="416"/>
      <c r="L29" s="416">
        <f t="shared" si="353"/>
        <v>3.7999999999999998</v>
      </c>
      <c r="M29" s="416">
        <v>4.29</v>
      </c>
      <c r="N29" s="416">
        <f t="shared" si="354"/>
        <v>16.300000000000001</v>
      </c>
      <c r="O29" s="416">
        <f t="shared" si="355"/>
        <v>16.300000000000001</v>
      </c>
      <c r="P29" s="416" t="str">
        <f t="shared" si="356"/>
        <v/>
      </c>
      <c r="Q29" s="416" t="str">
        <f t="shared" si="357"/>
        <v/>
      </c>
      <c r="R29" s="416" t="str">
        <f t="shared" si="358"/>
        <v/>
      </c>
      <c r="S29" s="416" t="str">
        <f t="shared" si="359"/>
        <v/>
      </c>
      <c r="T29" s="416" t="str">
        <f t="shared" si="360"/>
        <v/>
      </c>
      <c r="U29" s="416" t="str">
        <f t="shared" si="361"/>
        <v/>
      </c>
      <c r="V29" s="416">
        <f t="shared" si="362"/>
        <v>16.300000000000001</v>
      </c>
      <c r="W29" s="416">
        <f t="shared" si="363"/>
        <v>0</v>
      </c>
      <c r="X29" s="416"/>
      <c r="Z29" s="402"/>
      <c r="AA29" s="402"/>
      <c r="AB29" s="402"/>
      <c r="AC29" s="402"/>
      <c r="AD29" s="402"/>
      <c r="AE29" s="402"/>
    </row>
    <row r="30" s="32" customFormat="1" ht="18.149999999999999" customHeight="1">
      <c r="A30" s="413" t="s">
        <v>611</v>
      </c>
      <c r="B30" s="413" t="s">
        <v>612</v>
      </c>
      <c r="C30" s="414" t="s">
        <v>235</v>
      </c>
      <c r="D30" s="416">
        <v>309.60000000000002</v>
      </c>
      <c r="E30" s="416">
        <v>309.60000000000002</v>
      </c>
      <c r="F30" s="416"/>
      <c r="G30" s="416"/>
      <c r="H30" s="416"/>
      <c r="I30" s="416"/>
      <c r="J30" s="416"/>
      <c r="K30" s="416"/>
      <c r="L30" s="416">
        <f t="shared" si="353"/>
        <v>309.60000000000002</v>
      </c>
      <c r="M30" s="416">
        <v>5.1600000000000001</v>
      </c>
      <c r="N30" s="416">
        <f t="shared" si="354"/>
        <v>1597.54</v>
      </c>
      <c r="O30" s="416">
        <f t="shared" si="355"/>
        <v>1597.54</v>
      </c>
      <c r="P30" s="416" t="str">
        <f t="shared" si="356"/>
        <v/>
      </c>
      <c r="Q30" s="416" t="str">
        <f t="shared" si="357"/>
        <v/>
      </c>
      <c r="R30" s="416" t="str">
        <f t="shared" si="358"/>
        <v/>
      </c>
      <c r="S30" s="416" t="str">
        <f t="shared" si="359"/>
        <v/>
      </c>
      <c r="T30" s="416" t="str">
        <f t="shared" si="360"/>
        <v/>
      </c>
      <c r="U30" s="416" t="str">
        <f t="shared" si="361"/>
        <v/>
      </c>
      <c r="V30" s="416">
        <f t="shared" si="362"/>
        <v>1597.54</v>
      </c>
      <c r="W30" s="416">
        <f t="shared" si="363"/>
        <v>0</v>
      </c>
      <c r="X30" s="416"/>
      <c r="Z30" s="402"/>
      <c r="AA30" s="402"/>
      <c r="AB30" s="402"/>
      <c r="AC30" s="402"/>
      <c r="AD30" s="402"/>
      <c r="AE30" s="402"/>
    </row>
    <row r="31" s="32" customFormat="1" ht="18.149999999999999" customHeight="1">
      <c r="A31" s="413" t="s">
        <v>613</v>
      </c>
      <c r="B31" s="413" t="s">
        <v>614</v>
      </c>
      <c r="C31" s="414" t="s">
        <v>109</v>
      </c>
      <c r="D31" s="416">
        <v>16.440000000000001</v>
      </c>
      <c r="E31" s="416">
        <f>D31*0.3</f>
        <v>4.9320000000000004</v>
      </c>
      <c r="F31" s="416">
        <f>D31*0.3</f>
        <v>4.9320000000000004</v>
      </c>
      <c r="G31" s="416">
        <f>D31*0.4</f>
        <v>6.5760000000000005</v>
      </c>
      <c r="H31" s="416"/>
      <c r="I31" s="416"/>
      <c r="J31" s="416"/>
      <c r="K31" s="416"/>
      <c r="L31" s="416">
        <f t="shared" si="353"/>
        <v>16.440000000000001</v>
      </c>
      <c r="M31" s="416">
        <v>125.76000000000001</v>
      </c>
      <c r="N31" s="416">
        <f t="shared" si="354"/>
        <v>2067.4899999999998</v>
      </c>
      <c r="O31" s="416">
        <f t="shared" si="355"/>
        <v>620.25</v>
      </c>
      <c r="P31" s="416">
        <f t="shared" si="356"/>
        <v>620.25</v>
      </c>
      <c r="Q31" s="416">
        <f t="shared" si="357"/>
        <v>827</v>
      </c>
      <c r="R31" s="416" t="str">
        <f t="shared" si="358"/>
        <v/>
      </c>
      <c r="S31" s="416" t="str">
        <f t="shared" si="359"/>
        <v/>
      </c>
      <c r="T31" s="416" t="str">
        <f t="shared" si="360"/>
        <v/>
      </c>
      <c r="U31" s="416" t="str">
        <f t="shared" si="361"/>
        <v/>
      </c>
      <c r="V31" s="416">
        <f t="shared" si="362"/>
        <v>2067.5</v>
      </c>
      <c r="W31" s="416">
        <f t="shared" si="363"/>
        <v>-1.0000000000218279e-002</v>
      </c>
      <c r="X31" s="416"/>
      <c r="Z31" s="402"/>
      <c r="AA31" s="402"/>
      <c r="AB31" s="402"/>
      <c r="AC31" s="402"/>
      <c r="AD31" s="402"/>
      <c r="AE31" s="402"/>
    </row>
    <row r="32" s="32" customFormat="1" ht="18.149999999999999" customHeight="1">
      <c r="A32" s="413" t="s">
        <v>615</v>
      </c>
      <c r="B32" s="413" t="s">
        <v>616</v>
      </c>
      <c r="C32" s="414" t="s">
        <v>235</v>
      </c>
      <c r="D32" s="416">
        <v>258.80000000000001</v>
      </c>
      <c r="E32" s="416"/>
      <c r="F32" s="416"/>
      <c r="G32" s="416"/>
      <c r="H32" s="416"/>
      <c r="I32" s="416"/>
      <c r="J32" s="416">
        <v>258.80000000000001</v>
      </c>
      <c r="K32" s="416"/>
      <c r="L32" s="416">
        <f t="shared" si="353"/>
        <v>258.80000000000001</v>
      </c>
      <c r="M32" s="416">
        <v>24.460000000000001</v>
      </c>
      <c r="N32" s="416">
        <f t="shared" si="354"/>
        <v>6330.25</v>
      </c>
      <c r="O32" s="416" t="str">
        <f t="shared" si="355"/>
        <v/>
      </c>
      <c r="P32" s="416" t="str">
        <f t="shared" si="356"/>
        <v/>
      </c>
      <c r="Q32" s="416" t="str">
        <f t="shared" si="357"/>
        <v/>
      </c>
      <c r="R32" s="416" t="str">
        <f t="shared" si="358"/>
        <v/>
      </c>
      <c r="S32" s="416" t="str">
        <f t="shared" si="359"/>
        <v/>
      </c>
      <c r="T32" s="416">
        <f t="shared" si="360"/>
        <v>6330.25</v>
      </c>
      <c r="U32" s="416" t="str">
        <f t="shared" si="361"/>
        <v/>
      </c>
      <c r="V32" s="416">
        <f t="shared" si="362"/>
        <v>6330.25</v>
      </c>
      <c r="W32" s="416">
        <f t="shared" si="363"/>
        <v>0</v>
      </c>
      <c r="X32" s="416"/>
      <c r="Z32" s="402"/>
      <c r="AA32" s="402"/>
      <c r="AB32" s="402"/>
      <c r="AC32" s="402"/>
      <c r="AD32" s="402"/>
      <c r="AE32" s="402"/>
    </row>
    <row r="33" s="32" customFormat="1" ht="18.149999999999999" customHeight="1">
      <c r="A33" s="413" t="s">
        <v>617</v>
      </c>
      <c r="B33" s="413" t="s">
        <v>618</v>
      </c>
      <c r="C33" s="414" t="s">
        <v>235</v>
      </c>
      <c r="D33" s="416">
        <v>71.340000000000003</v>
      </c>
      <c r="E33" s="416"/>
      <c r="F33" s="416"/>
      <c r="G33" s="416">
        <f t="shared" ref="G33:G34" si="364">D33*0.5</f>
        <v>35.670000000000002</v>
      </c>
      <c r="H33" s="416">
        <f>G33</f>
        <v>35.670000000000002</v>
      </c>
      <c r="I33" s="416"/>
      <c r="J33" s="416"/>
      <c r="K33" s="416"/>
      <c r="L33" s="416">
        <f t="shared" si="353"/>
        <v>71.340000000000003</v>
      </c>
      <c r="M33" s="416">
        <v>36.229999999999997</v>
      </c>
      <c r="N33" s="416">
        <f t="shared" si="354"/>
        <v>2584.6500000000001</v>
      </c>
      <c r="O33" s="416" t="str">
        <f t="shared" si="355"/>
        <v/>
      </c>
      <c r="P33" s="416" t="str">
        <f t="shared" si="356"/>
        <v/>
      </c>
      <c r="Q33" s="416">
        <f t="shared" si="357"/>
        <v>1292.3199999999999</v>
      </c>
      <c r="R33" s="416">
        <f t="shared" si="358"/>
        <v>1292.3199999999999</v>
      </c>
      <c r="S33" s="416" t="str">
        <f t="shared" si="359"/>
        <v/>
      </c>
      <c r="T33" s="416" t="str">
        <f t="shared" si="360"/>
        <v/>
      </c>
      <c r="U33" s="416" t="str">
        <f t="shared" si="361"/>
        <v/>
      </c>
      <c r="V33" s="416">
        <f t="shared" si="362"/>
        <v>2584.6399999999999</v>
      </c>
      <c r="W33" s="416">
        <f t="shared" si="363"/>
        <v>1.0000000000218279e-002</v>
      </c>
      <c r="X33" s="416"/>
      <c r="Z33" s="402"/>
      <c r="AA33" s="402"/>
      <c r="AB33" s="402"/>
      <c r="AC33" s="402"/>
      <c r="AD33" s="402"/>
      <c r="AE33" s="402"/>
    </row>
    <row r="34" s="32" customFormat="1" ht="18.149999999999999" customHeight="1">
      <c r="A34" s="413" t="s">
        <v>619</v>
      </c>
      <c r="B34" s="413" t="s">
        <v>336</v>
      </c>
      <c r="C34" s="414" t="s">
        <v>235</v>
      </c>
      <c r="D34" s="416">
        <v>201.55000000000001</v>
      </c>
      <c r="E34" s="416"/>
      <c r="F34" s="416">
        <f>D34*0.3</f>
        <v>60.465000000000003</v>
      </c>
      <c r="G34" s="416">
        <f t="shared" si="364"/>
        <v>100.77500000000001</v>
      </c>
      <c r="H34" s="416">
        <f>D34*0.2</f>
        <v>40.310000000000002</v>
      </c>
      <c r="I34" s="416"/>
      <c r="J34" s="416"/>
      <c r="K34" s="416"/>
      <c r="L34" s="416">
        <f t="shared" si="353"/>
        <v>201.55000000000001</v>
      </c>
      <c r="M34" s="416">
        <v>80.890000000000001</v>
      </c>
      <c r="N34" s="416">
        <f t="shared" si="354"/>
        <v>16303.379999999999</v>
      </c>
      <c r="O34" s="416" t="str">
        <f t="shared" si="355"/>
        <v/>
      </c>
      <c r="P34" s="416">
        <f t="shared" si="356"/>
        <v>4891.0100000000002</v>
      </c>
      <c r="Q34" s="416">
        <f t="shared" si="357"/>
        <v>8151.6899999999996</v>
      </c>
      <c r="R34" s="416">
        <f t="shared" si="358"/>
        <v>3260.6799999999998</v>
      </c>
      <c r="S34" s="416" t="str">
        <f t="shared" si="359"/>
        <v/>
      </c>
      <c r="T34" s="416" t="str">
        <f t="shared" si="360"/>
        <v/>
      </c>
      <c r="U34" s="416" t="str">
        <f t="shared" si="361"/>
        <v/>
      </c>
      <c r="V34" s="416">
        <f t="shared" si="362"/>
        <v>16303.380000000001</v>
      </c>
      <c r="W34" s="416">
        <f t="shared" si="363"/>
        <v>-1.8189894035458565e-012</v>
      </c>
      <c r="X34" s="416"/>
      <c r="Z34" s="402"/>
      <c r="AA34" s="402"/>
      <c r="AB34" s="402"/>
      <c r="AC34" s="402"/>
      <c r="AD34" s="402"/>
      <c r="AE34" s="402"/>
    </row>
    <row r="35" s="32" customFormat="1" ht="18.149999999999999" customHeight="1">
      <c r="A35" s="413" t="s">
        <v>620</v>
      </c>
      <c r="B35" s="413" t="s">
        <v>621</v>
      </c>
      <c r="C35" s="414" t="s">
        <v>230</v>
      </c>
      <c r="D35" s="416">
        <v>52.5</v>
      </c>
      <c r="E35" s="416"/>
      <c r="F35" s="416">
        <f>D35*0.5</f>
        <v>26.25</v>
      </c>
      <c r="G35" s="416">
        <f>F35</f>
        <v>26.25</v>
      </c>
      <c r="H35" s="416"/>
      <c r="I35" s="416"/>
      <c r="J35" s="416"/>
      <c r="K35" s="416"/>
      <c r="L35" s="416">
        <f t="shared" si="353"/>
        <v>52.5</v>
      </c>
      <c r="M35" s="416">
        <v>29.960000000000001</v>
      </c>
      <c r="N35" s="416">
        <f t="shared" si="354"/>
        <v>1572.9000000000001</v>
      </c>
      <c r="O35" s="416" t="str">
        <f t="shared" si="355"/>
        <v/>
      </c>
      <c r="P35" s="416">
        <f t="shared" si="356"/>
        <v>786.45000000000005</v>
      </c>
      <c r="Q35" s="416">
        <f t="shared" si="357"/>
        <v>786.45000000000005</v>
      </c>
      <c r="R35" s="416" t="str">
        <f t="shared" si="358"/>
        <v/>
      </c>
      <c r="S35" s="416" t="str">
        <f t="shared" si="359"/>
        <v/>
      </c>
      <c r="T35" s="416" t="str">
        <f t="shared" si="360"/>
        <v/>
      </c>
      <c r="U35" s="416" t="str">
        <f t="shared" si="361"/>
        <v/>
      </c>
      <c r="V35" s="416">
        <f t="shared" si="362"/>
        <v>1572.9000000000001</v>
      </c>
      <c r="W35" s="416">
        <f t="shared" si="363"/>
        <v>0</v>
      </c>
      <c r="X35" s="416"/>
      <c r="Z35" s="402"/>
      <c r="AA35" s="402"/>
      <c r="AB35" s="402"/>
      <c r="AC35" s="402"/>
      <c r="AD35" s="402"/>
      <c r="AE35" s="402"/>
    </row>
    <row r="36" s="32" customFormat="1" ht="18.149999999999999" customHeight="1">
      <c r="A36" s="413" t="s">
        <v>622</v>
      </c>
      <c r="B36" s="413" t="s">
        <v>623</v>
      </c>
      <c r="C36" s="414" t="s">
        <v>230</v>
      </c>
      <c r="D36" s="416">
        <v>45.799999999999997</v>
      </c>
      <c r="E36" s="416"/>
      <c r="F36" s="416"/>
      <c r="G36" s="416"/>
      <c r="H36" s="416"/>
      <c r="I36" s="416">
        <v>45.799999999999997</v>
      </c>
      <c r="J36" s="416"/>
      <c r="K36" s="416"/>
      <c r="L36" s="416">
        <f t="shared" si="353"/>
        <v>45.799999999999997</v>
      </c>
      <c r="M36" s="416">
        <v>72.870000000000005</v>
      </c>
      <c r="N36" s="416">
        <f t="shared" si="354"/>
        <v>3337.4499999999998</v>
      </c>
      <c r="O36" s="416" t="str">
        <f t="shared" si="355"/>
        <v/>
      </c>
      <c r="P36" s="416" t="str">
        <f t="shared" si="356"/>
        <v/>
      </c>
      <c r="Q36" s="416" t="str">
        <f t="shared" si="357"/>
        <v/>
      </c>
      <c r="R36" s="416" t="str">
        <f t="shared" si="358"/>
        <v/>
      </c>
      <c r="S36" s="416">
        <f t="shared" si="359"/>
        <v>3337.4499999999998</v>
      </c>
      <c r="T36" s="416" t="str">
        <f t="shared" si="360"/>
        <v/>
      </c>
      <c r="U36" s="416" t="str">
        <f t="shared" si="361"/>
        <v/>
      </c>
      <c r="V36" s="416">
        <f t="shared" si="362"/>
        <v>3337.4499999999998</v>
      </c>
      <c r="W36" s="416">
        <f t="shared" si="363"/>
        <v>0</v>
      </c>
      <c r="X36" s="416"/>
      <c r="Z36" s="402"/>
      <c r="AA36" s="402"/>
      <c r="AB36" s="402"/>
      <c r="AC36" s="402"/>
      <c r="AD36" s="402"/>
      <c r="AE36" s="402"/>
    </row>
    <row r="37" s="417" customFormat="1" ht="18.149999999999999" customHeight="1">
      <c r="A37" s="410" t="s">
        <v>624</v>
      </c>
      <c r="B37" s="410" t="s">
        <v>625</v>
      </c>
      <c r="C37" s="411"/>
      <c r="D37" s="412"/>
      <c r="E37" s="412"/>
      <c r="F37" s="412"/>
      <c r="G37" s="412"/>
      <c r="H37" s="412"/>
      <c r="I37" s="412"/>
      <c r="J37" s="412"/>
      <c r="K37" s="412"/>
      <c r="L37" s="412" t="str">
        <f t="shared" si="353"/>
        <v/>
      </c>
      <c r="M37" s="412"/>
      <c r="N37" s="412" t="str">
        <f t="shared" si="354"/>
        <v/>
      </c>
      <c r="O37" s="412" t="str">
        <f t="shared" si="355"/>
        <v/>
      </c>
      <c r="P37" s="412" t="str">
        <f t="shared" si="356"/>
        <v/>
      </c>
      <c r="Q37" s="412" t="str">
        <f t="shared" si="357"/>
        <v/>
      </c>
      <c r="R37" s="412" t="str">
        <f t="shared" si="358"/>
        <v/>
      </c>
      <c r="S37" s="412" t="str">
        <f t="shared" si="359"/>
        <v/>
      </c>
      <c r="T37" s="412" t="str">
        <f t="shared" si="360"/>
        <v/>
      </c>
      <c r="U37" s="412" t="str">
        <f t="shared" si="361"/>
        <v/>
      </c>
      <c r="V37" s="412" t="str">
        <f t="shared" si="362"/>
        <v/>
      </c>
      <c r="W37" s="412" t="str">
        <f t="shared" si="363"/>
        <v/>
      </c>
      <c r="X37" s="412"/>
      <c r="Z37" s="418"/>
      <c r="AA37" s="402"/>
      <c r="AB37" s="418"/>
      <c r="AC37" s="418"/>
      <c r="AD37" s="418"/>
      <c r="AE37" s="418"/>
    </row>
    <row r="38" s="32" customFormat="1" ht="18.149999999999999" customHeight="1">
      <c r="A38" s="413" t="s">
        <v>626</v>
      </c>
      <c r="B38" s="413" t="s">
        <v>627</v>
      </c>
      <c r="C38" s="414" t="s">
        <v>109</v>
      </c>
      <c r="D38" s="416">
        <v>2.4900000000000002</v>
      </c>
      <c r="E38" s="416">
        <f>D38*0.3</f>
        <v>0.747</v>
      </c>
      <c r="F38" s="416">
        <f>E38</f>
        <v>0.747</v>
      </c>
      <c r="G38" s="416">
        <f>D38*0.4</f>
        <v>0.99600000000000011</v>
      </c>
      <c r="H38" s="416"/>
      <c r="I38" s="416"/>
      <c r="J38" s="416"/>
      <c r="K38" s="416"/>
      <c r="L38" s="416">
        <f t="shared" si="353"/>
        <v>2.4900000000000002</v>
      </c>
      <c r="M38" s="416">
        <v>16.609999999999999</v>
      </c>
      <c r="N38" s="416">
        <f t="shared" si="354"/>
        <v>41.359999999999999</v>
      </c>
      <c r="O38" s="416">
        <f t="shared" si="355"/>
        <v>12.41</v>
      </c>
      <c r="P38" s="416">
        <f t="shared" si="356"/>
        <v>12.41</v>
      </c>
      <c r="Q38" s="416">
        <f t="shared" si="357"/>
        <v>16.539999999999999</v>
      </c>
      <c r="R38" s="416" t="str">
        <f t="shared" si="358"/>
        <v/>
      </c>
      <c r="S38" s="416" t="str">
        <f t="shared" si="359"/>
        <v/>
      </c>
      <c r="T38" s="416" t="str">
        <f t="shared" si="360"/>
        <v/>
      </c>
      <c r="U38" s="416" t="str">
        <f t="shared" si="361"/>
        <v/>
      </c>
      <c r="V38" s="416">
        <f t="shared" si="362"/>
        <v>41.359999999999999</v>
      </c>
      <c r="W38" s="416">
        <f t="shared" si="363"/>
        <v>0</v>
      </c>
      <c r="X38" s="416"/>
      <c r="Y38" s="419"/>
      <c r="Z38" s="402"/>
      <c r="AA38" s="402"/>
      <c r="AB38" s="402"/>
      <c r="AC38" s="402"/>
      <c r="AD38" s="402"/>
      <c r="AE38" s="402"/>
    </row>
    <row r="39" s="417" customFormat="1" ht="18.149999999999999" customHeight="1">
      <c r="A39" s="410" t="s">
        <v>628</v>
      </c>
      <c r="B39" s="410" t="s">
        <v>629</v>
      </c>
      <c r="C39" s="411"/>
      <c r="D39" s="412"/>
      <c r="E39" s="412"/>
      <c r="F39" s="412"/>
      <c r="G39" s="412"/>
      <c r="H39" s="412"/>
      <c r="I39" s="412"/>
      <c r="J39" s="412"/>
      <c r="K39" s="412"/>
      <c r="L39" s="412" t="str">
        <f t="shared" si="353"/>
        <v/>
      </c>
      <c r="M39" s="412"/>
      <c r="N39" s="412" t="str">
        <f t="shared" si="354"/>
        <v/>
      </c>
      <c r="O39" s="412" t="str">
        <f t="shared" si="355"/>
        <v/>
      </c>
      <c r="P39" s="412" t="str">
        <f t="shared" si="356"/>
        <v/>
      </c>
      <c r="Q39" s="412" t="str">
        <f t="shared" si="357"/>
        <v/>
      </c>
      <c r="R39" s="412" t="str">
        <f t="shared" si="358"/>
        <v/>
      </c>
      <c r="S39" s="412" t="str">
        <f t="shared" si="359"/>
        <v/>
      </c>
      <c r="T39" s="412" t="str">
        <f t="shared" si="360"/>
        <v/>
      </c>
      <c r="U39" s="412" t="str">
        <f t="shared" si="361"/>
        <v/>
      </c>
      <c r="V39" s="412" t="str">
        <f t="shared" si="362"/>
        <v/>
      </c>
      <c r="W39" s="412" t="str">
        <f t="shared" si="363"/>
        <v/>
      </c>
      <c r="X39" s="412"/>
      <c r="Z39" s="418"/>
      <c r="AA39" s="402"/>
      <c r="AB39" s="418"/>
      <c r="AC39" s="418"/>
      <c r="AD39" s="418"/>
      <c r="AE39" s="418"/>
    </row>
    <row r="40" s="32" customFormat="1" ht="18.149999999999999" customHeight="1">
      <c r="A40" s="413" t="s">
        <v>630</v>
      </c>
      <c r="B40" s="413" t="s">
        <v>631</v>
      </c>
      <c r="C40" s="414" t="s">
        <v>215</v>
      </c>
      <c r="D40" s="416">
        <v>210.31</v>
      </c>
      <c r="E40" s="416">
        <f>D40*0.3</f>
        <v>63.092999999999996</v>
      </c>
      <c r="F40" s="416">
        <f>E40</f>
        <v>63.092999999999996</v>
      </c>
      <c r="G40" s="416">
        <f>D40*0.4</f>
        <v>84.124000000000009</v>
      </c>
      <c r="H40" s="416"/>
      <c r="I40" s="416"/>
      <c r="J40" s="416"/>
      <c r="K40" s="416"/>
      <c r="L40" s="416">
        <f t="shared" si="353"/>
        <v>210.31</v>
      </c>
      <c r="M40" s="416">
        <v>1.6399999999999999</v>
      </c>
      <c r="N40" s="416">
        <f t="shared" si="354"/>
        <v>344.91000000000003</v>
      </c>
      <c r="O40" s="416">
        <f t="shared" si="355"/>
        <v>103.47</v>
      </c>
      <c r="P40" s="416">
        <f t="shared" si="356"/>
        <v>103.47</v>
      </c>
      <c r="Q40" s="416">
        <f t="shared" si="357"/>
        <v>137.96000000000001</v>
      </c>
      <c r="R40" s="416" t="str">
        <f t="shared" si="358"/>
        <v/>
      </c>
      <c r="S40" s="416" t="str">
        <f t="shared" si="359"/>
        <v/>
      </c>
      <c r="T40" s="416" t="str">
        <f t="shared" si="360"/>
        <v/>
      </c>
      <c r="U40" s="416" t="str">
        <f t="shared" si="361"/>
        <v/>
      </c>
      <c r="V40" s="416">
        <f t="shared" si="362"/>
        <v>344.89999999999998</v>
      </c>
      <c r="W40" s="416">
        <f t="shared" si="363"/>
        <v>1.0000000000047748e-002</v>
      </c>
      <c r="X40" s="416"/>
      <c r="Y40" s="419"/>
      <c r="Z40" s="402"/>
      <c r="AA40" s="402"/>
      <c r="AB40" s="402"/>
      <c r="AC40" s="402"/>
      <c r="AD40" s="402"/>
      <c r="AE40" s="402"/>
    </row>
    <row r="41" s="417" customFormat="1" ht="18.149999999999999" customHeight="1">
      <c r="A41" s="410" t="s">
        <v>632</v>
      </c>
      <c r="B41" s="410" t="s">
        <v>633</v>
      </c>
      <c r="C41" s="411"/>
      <c r="D41" s="412"/>
      <c r="E41" s="412"/>
      <c r="F41" s="412"/>
      <c r="G41" s="412"/>
      <c r="H41" s="412"/>
      <c r="I41" s="412"/>
      <c r="J41" s="412"/>
      <c r="K41" s="412"/>
      <c r="L41" s="412" t="str">
        <f t="shared" si="353"/>
        <v/>
      </c>
      <c r="M41" s="412"/>
      <c r="N41" s="412" t="str">
        <f t="shared" si="354"/>
        <v/>
      </c>
      <c r="O41" s="412" t="str">
        <f t="shared" si="355"/>
        <v/>
      </c>
      <c r="P41" s="412" t="str">
        <f t="shared" si="356"/>
        <v/>
      </c>
      <c r="Q41" s="412" t="str">
        <f t="shared" si="357"/>
        <v/>
      </c>
      <c r="R41" s="412" t="str">
        <f t="shared" si="358"/>
        <v/>
      </c>
      <c r="S41" s="412" t="str">
        <f t="shared" si="359"/>
        <v/>
      </c>
      <c r="T41" s="412" t="str">
        <f t="shared" si="360"/>
        <v/>
      </c>
      <c r="U41" s="412" t="str">
        <f t="shared" si="361"/>
        <v/>
      </c>
      <c r="V41" s="412" t="str">
        <f t="shared" si="362"/>
        <v/>
      </c>
      <c r="W41" s="412" t="str">
        <f t="shared" si="363"/>
        <v/>
      </c>
      <c r="X41" s="412"/>
      <c r="Z41" s="418"/>
      <c r="AA41" s="402"/>
      <c r="AB41" s="418"/>
      <c r="AC41" s="418"/>
      <c r="AD41" s="418"/>
      <c r="AE41" s="418"/>
    </row>
    <row r="42" s="32" customFormat="1" ht="18.149999999999999" customHeight="1">
      <c r="A42" s="413" t="s">
        <v>634</v>
      </c>
      <c r="B42" s="413" t="s">
        <v>635</v>
      </c>
      <c r="C42" s="414" t="s">
        <v>235</v>
      </c>
      <c r="D42" s="416">
        <v>153.97</v>
      </c>
      <c r="E42" s="416">
        <f>D42*0.3</f>
        <v>46.190999999999995</v>
      </c>
      <c r="F42" s="416">
        <f>E42</f>
        <v>46.190999999999995</v>
      </c>
      <c r="G42" s="416">
        <f>D42*0.4</f>
        <v>61.588000000000001</v>
      </c>
      <c r="H42" s="416"/>
      <c r="I42" s="416"/>
      <c r="J42" s="416"/>
      <c r="K42" s="416"/>
      <c r="L42" s="416">
        <f t="shared" si="353"/>
        <v>153.97</v>
      </c>
      <c r="M42" s="416">
        <v>53.340000000000003</v>
      </c>
      <c r="N42" s="416">
        <f t="shared" si="354"/>
        <v>8212.7600000000002</v>
      </c>
      <c r="O42" s="416">
        <f t="shared" si="355"/>
        <v>2463.8299999999999</v>
      </c>
      <c r="P42" s="416">
        <f t="shared" si="356"/>
        <v>2463.8299999999999</v>
      </c>
      <c r="Q42" s="416">
        <f t="shared" si="357"/>
        <v>3285.0999999999999</v>
      </c>
      <c r="R42" s="416" t="str">
        <f t="shared" si="358"/>
        <v/>
      </c>
      <c r="S42" s="416" t="str">
        <f t="shared" si="359"/>
        <v/>
      </c>
      <c r="T42" s="416" t="str">
        <f t="shared" si="360"/>
        <v/>
      </c>
      <c r="U42" s="416" t="str">
        <f t="shared" si="361"/>
        <v/>
      </c>
      <c r="V42" s="416">
        <f t="shared" si="362"/>
        <v>8212.7600000000002</v>
      </c>
      <c r="W42" s="416">
        <f t="shared" si="363"/>
        <v>0</v>
      </c>
      <c r="X42" s="416"/>
      <c r="Y42" s="419"/>
      <c r="Z42" s="402"/>
      <c r="AA42" s="402"/>
      <c r="AB42" s="402"/>
      <c r="AC42" s="402"/>
      <c r="AD42" s="402"/>
      <c r="AE42" s="402"/>
    </row>
    <row r="43" s="417" customFormat="1" ht="18.149999999999999" customHeight="1">
      <c r="A43" s="410" t="s">
        <v>636</v>
      </c>
      <c r="B43" s="410" t="s">
        <v>637</v>
      </c>
      <c r="C43" s="411"/>
      <c r="D43" s="412"/>
      <c r="E43" s="412"/>
      <c r="F43" s="412"/>
      <c r="G43" s="412"/>
      <c r="H43" s="412"/>
      <c r="I43" s="412"/>
      <c r="J43" s="412"/>
      <c r="K43" s="412"/>
      <c r="L43" s="412" t="str">
        <f t="shared" si="353"/>
        <v/>
      </c>
      <c r="M43" s="412"/>
      <c r="N43" s="412" t="str">
        <f t="shared" si="354"/>
        <v/>
      </c>
      <c r="O43" s="412" t="str">
        <f t="shared" si="355"/>
        <v/>
      </c>
      <c r="P43" s="412" t="str">
        <f t="shared" si="356"/>
        <v/>
      </c>
      <c r="Q43" s="412" t="str">
        <f t="shared" si="357"/>
        <v/>
      </c>
      <c r="R43" s="412" t="str">
        <f t="shared" si="358"/>
        <v/>
      </c>
      <c r="S43" s="412" t="str">
        <f t="shared" si="359"/>
        <v/>
      </c>
      <c r="T43" s="412" t="str">
        <f t="shared" si="360"/>
        <v/>
      </c>
      <c r="U43" s="412" t="str">
        <f t="shared" si="361"/>
        <v/>
      </c>
      <c r="V43" s="412" t="str">
        <f t="shared" si="362"/>
        <v/>
      </c>
      <c r="W43" s="412" t="str">
        <f t="shared" si="363"/>
        <v/>
      </c>
      <c r="X43" s="412"/>
      <c r="Z43" s="418"/>
      <c r="AA43" s="402"/>
      <c r="AB43" s="418"/>
      <c r="AC43" s="418"/>
      <c r="AD43" s="418"/>
      <c r="AE43" s="418"/>
    </row>
    <row r="44" s="32" customFormat="1" ht="18.149999999999999" customHeight="1">
      <c r="A44" s="413" t="s">
        <v>638</v>
      </c>
      <c r="B44" s="413" t="s">
        <v>639</v>
      </c>
      <c r="C44" s="414" t="s">
        <v>109</v>
      </c>
      <c r="D44" s="416">
        <v>0.39000000000000001</v>
      </c>
      <c r="E44" s="416"/>
      <c r="F44" s="416"/>
      <c r="G44" s="416">
        <v>0.39000000000000001</v>
      </c>
      <c r="H44" s="416"/>
      <c r="I44" s="416"/>
      <c r="J44" s="416"/>
      <c r="K44" s="416"/>
      <c r="L44" s="416">
        <f t="shared" si="353"/>
        <v>0.39000000000000001</v>
      </c>
      <c r="M44" s="416">
        <v>487.19</v>
      </c>
      <c r="N44" s="416">
        <f t="shared" si="354"/>
        <v>190</v>
      </c>
      <c r="O44" s="416" t="str">
        <f t="shared" si="355"/>
        <v/>
      </c>
      <c r="P44" s="416" t="str">
        <f t="shared" si="356"/>
        <v/>
      </c>
      <c r="Q44" s="416">
        <f t="shared" si="357"/>
        <v>190</v>
      </c>
      <c r="R44" s="416" t="str">
        <f t="shared" si="358"/>
        <v/>
      </c>
      <c r="S44" s="416" t="str">
        <f t="shared" si="359"/>
        <v/>
      </c>
      <c r="T44" s="416" t="str">
        <f t="shared" si="360"/>
        <v/>
      </c>
      <c r="U44" s="416" t="str">
        <f t="shared" si="361"/>
        <v/>
      </c>
      <c r="V44" s="416">
        <f t="shared" si="362"/>
        <v>190</v>
      </c>
      <c r="W44" s="416">
        <f t="shared" si="363"/>
        <v>0</v>
      </c>
      <c r="X44" s="416"/>
      <c r="Z44" s="402"/>
      <c r="AA44" s="402"/>
      <c r="AB44" s="402"/>
      <c r="AC44" s="402"/>
      <c r="AD44" s="402"/>
      <c r="AE44" s="402"/>
    </row>
    <row r="45" s="32" customFormat="1" ht="18.149999999999999" customHeight="1">
      <c r="A45" s="413" t="s">
        <v>640</v>
      </c>
      <c r="B45" s="413" t="s">
        <v>641</v>
      </c>
      <c r="C45" s="414" t="s">
        <v>109</v>
      </c>
      <c r="D45" s="416">
        <v>0.88</v>
      </c>
      <c r="E45" s="416"/>
      <c r="F45" s="416"/>
      <c r="G45" s="416">
        <v>0.88</v>
      </c>
      <c r="H45" s="416"/>
      <c r="I45" s="416"/>
      <c r="J45" s="416"/>
      <c r="K45" s="416"/>
      <c r="L45" s="416">
        <f t="shared" si="353"/>
        <v>0.88</v>
      </c>
      <c r="M45" s="416">
        <v>461.10000000000002</v>
      </c>
      <c r="N45" s="416">
        <f t="shared" si="354"/>
        <v>405.76999999999998</v>
      </c>
      <c r="O45" s="416" t="str">
        <f t="shared" si="355"/>
        <v/>
      </c>
      <c r="P45" s="416" t="str">
        <f t="shared" si="356"/>
        <v/>
      </c>
      <c r="Q45" s="416">
        <f t="shared" si="357"/>
        <v>405.76999999999998</v>
      </c>
      <c r="R45" s="416" t="str">
        <f t="shared" si="358"/>
        <v/>
      </c>
      <c r="S45" s="416" t="str">
        <f t="shared" si="359"/>
        <v/>
      </c>
      <c r="T45" s="416" t="str">
        <f t="shared" si="360"/>
        <v/>
      </c>
      <c r="U45" s="416" t="str">
        <f t="shared" si="361"/>
        <v/>
      </c>
      <c r="V45" s="416">
        <f t="shared" si="362"/>
        <v>405.76999999999998</v>
      </c>
      <c r="W45" s="416">
        <f t="shared" si="363"/>
        <v>0</v>
      </c>
      <c r="X45" s="416"/>
      <c r="Z45" s="402"/>
      <c r="AA45" s="402"/>
      <c r="AB45" s="402"/>
      <c r="AC45" s="402"/>
      <c r="AD45" s="402"/>
      <c r="AE45" s="402"/>
    </row>
    <row r="46" s="32" customFormat="1" ht="18.149999999999999" customHeight="1">
      <c r="A46" s="413" t="s">
        <v>642</v>
      </c>
      <c r="B46" s="413" t="s">
        <v>643</v>
      </c>
      <c r="C46" s="414" t="s">
        <v>235</v>
      </c>
      <c r="D46" s="416">
        <v>4.54</v>
      </c>
      <c r="E46" s="416"/>
      <c r="F46" s="416"/>
      <c r="G46" s="416">
        <v>4.54</v>
      </c>
      <c r="H46" s="416"/>
      <c r="I46" s="416"/>
      <c r="J46" s="416"/>
      <c r="K46" s="416"/>
      <c r="L46" s="416">
        <f t="shared" si="353"/>
        <v>4.54</v>
      </c>
      <c r="M46" s="416">
        <v>56.350000000000001</v>
      </c>
      <c r="N46" s="416">
        <f t="shared" si="354"/>
        <v>255.83000000000001</v>
      </c>
      <c r="O46" s="416" t="str">
        <f t="shared" si="355"/>
        <v/>
      </c>
      <c r="P46" s="416" t="str">
        <f t="shared" si="356"/>
        <v/>
      </c>
      <c r="Q46" s="416">
        <f t="shared" si="357"/>
        <v>255.83000000000001</v>
      </c>
      <c r="R46" s="416" t="str">
        <f t="shared" si="358"/>
        <v/>
      </c>
      <c r="S46" s="416" t="str">
        <f t="shared" si="359"/>
        <v/>
      </c>
      <c r="T46" s="416" t="str">
        <f t="shared" si="360"/>
        <v/>
      </c>
      <c r="U46" s="416" t="str">
        <f t="shared" si="361"/>
        <v/>
      </c>
      <c r="V46" s="416">
        <f t="shared" si="362"/>
        <v>255.83000000000001</v>
      </c>
      <c r="W46" s="416">
        <f t="shared" si="363"/>
        <v>0</v>
      </c>
      <c r="X46" s="416"/>
      <c r="Z46" s="402"/>
      <c r="AA46" s="402"/>
      <c r="AB46" s="402"/>
      <c r="AC46" s="402"/>
      <c r="AD46" s="402"/>
      <c r="AE46" s="402"/>
    </row>
    <row r="47" s="32" customFormat="1" ht="18.149999999999999" customHeight="1">
      <c r="A47" s="413" t="s">
        <v>644</v>
      </c>
      <c r="B47" s="413" t="s">
        <v>645</v>
      </c>
      <c r="C47" s="414" t="s">
        <v>646</v>
      </c>
      <c r="D47" s="416">
        <v>89.959999999999994</v>
      </c>
      <c r="E47" s="416"/>
      <c r="F47" s="416"/>
      <c r="G47" s="416">
        <v>89.959999999999994</v>
      </c>
      <c r="H47" s="416"/>
      <c r="I47" s="416"/>
      <c r="J47" s="416"/>
      <c r="K47" s="416"/>
      <c r="L47" s="416">
        <f t="shared" si="353"/>
        <v>89.959999999999994</v>
      </c>
      <c r="M47" s="416">
        <v>16.079999999999998</v>
      </c>
      <c r="N47" s="416">
        <f t="shared" si="354"/>
        <v>1446.5599999999999</v>
      </c>
      <c r="O47" s="416" t="str">
        <f t="shared" si="355"/>
        <v/>
      </c>
      <c r="P47" s="416" t="str">
        <f t="shared" si="356"/>
        <v/>
      </c>
      <c r="Q47" s="416">
        <f t="shared" si="357"/>
        <v>1446.5599999999999</v>
      </c>
      <c r="R47" s="416" t="str">
        <f t="shared" si="358"/>
        <v/>
      </c>
      <c r="S47" s="416" t="str">
        <f t="shared" si="359"/>
        <v/>
      </c>
      <c r="T47" s="416" t="str">
        <f t="shared" si="360"/>
        <v/>
      </c>
      <c r="U47" s="416" t="str">
        <f t="shared" si="361"/>
        <v/>
      </c>
      <c r="V47" s="416">
        <f t="shared" si="362"/>
        <v>1446.5599999999999</v>
      </c>
      <c r="W47" s="416">
        <f t="shared" si="363"/>
        <v>0</v>
      </c>
      <c r="X47" s="416"/>
      <c r="Z47" s="402"/>
      <c r="AA47" s="402"/>
      <c r="AB47" s="402"/>
      <c r="AC47" s="402"/>
      <c r="AD47" s="402"/>
      <c r="AE47" s="402"/>
    </row>
    <row r="48" s="32" customFormat="1" ht="18.149999999999999" customHeight="1">
      <c r="A48" s="413" t="s">
        <v>647</v>
      </c>
      <c r="B48" s="413" t="s">
        <v>648</v>
      </c>
      <c r="C48" s="414" t="s">
        <v>109</v>
      </c>
      <c r="D48" s="416">
        <v>4.5499999999999998</v>
      </c>
      <c r="E48" s="416"/>
      <c r="F48" s="416"/>
      <c r="G48" s="416">
        <v>4.5499999999999998</v>
      </c>
      <c r="H48" s="416"/>
      <c r="I48" s="416"/>
      <c r="J48" s="416"/>
      <c r="K48" s="416"/>
      <c r="L48" s="416">
        <f t="shared" si="353"/>
        <v>4.5499999999999998</v>
      </c>
      <c r="M48" s="416">
        <v>33.810000000000002</v>
      </c>
      <c r="N48" s="416">
        <f t="shared" si="354"/>
        <v>153.84</v>
      </c>
      <c r="O48" s="416" t="str">
        <f t="shared" si="355"/>
        <v/>
      </c>
      <c r="P48" s="416" t="str">
        <f t="shared" si="356"/>
        <v/>
      </c>
      <c r="Q48" s="416">
        <f t="shared" si="357"/>
        <v>153.84</v>
      </c>
      <c r="R48" s="416" t="str">
        <f t="shared" si="358"/>
        <v/>
      </c>
      <c r="S48" s="416" t="str">
        <f t="shared" si="359"/>
        <v/>
      </c>
      <c r="T48" s="416" t="str">
        <f t="shared" si="360"/>
        <v/>
      </c>
      <c r="U48" s="416" t="str">
        <f t="shared" si="361"/>
        <v/>
      </c>
      <c r="V48" s="416">
        <f t="shared" si="362"/>
        <v>153.84</v>
      </c>
      <c r="W48" s="416">
        <f t="shared" si="363"/>
        <v>0</v>
      </c>
      <c r="X48" s="416"/>
      <c r="Z48" s="402"/>
      <c r="AA48" s="402"/>
      <c r="AB48" s="402"/>
      <c r="AC48" s="402"/>
      <c r="AD48" s="402"/>
      <c r="AE48" s="402"/>
    </row>
    <row r="49" s="417" customFormat="1" ht="18.149999999999999" customHeight="1">
      <c r="A49" s="410" t="s">
        <v>649</v>
      </c>
      <c r="B49" s="410" t="s">
        <v>650</v>
      </c>
      <c r="C49" s="411"/>
      <c r="D49" s="412"/>
      <c r="E49" s="412"/>
      <c r="F49" s="412"/>
      <c r="G49" s="412"/>
      <c r="H49" s="412"/>
      <c r="I49" s="412"/>
      <c r="J49" s="412"/>
      <c r="K49" s="412"/>
      <c r="L49" s="412" t="str">
        <f t="shared" si="353"/>
        <v/>
      </c>
      <c r="M49" s="412"/>
      <c r="N49" s="412" t="str">
        <f t="shared" si="354"/>
        <v/>
      </c>
      <c r="O49" s="412" t="str">
        <f t="shared" si="355"/>
        <v/>
      </c>
      <c r="P49" s="412" t="str">
        <f t="shared" si="356"/>
        <v/>
      </c>
      <c r="Q49" s="412" t="str">
        <f t="shared" si="357"/>
        <v/>
      </c>
      <c r="R49" s="412" t="str">
        <f t="shared" si="358"/>
        <v/>
      </c>
      <c r="S49" s="412" t="str">
        <f t="shared" si="359"/>
        <v/>
      </c>
      <c r="T49" s="412" t="str">
        <f t="shared" si="360"/>
        <v/>
      </c>
      <c r="U49" s="412" t="str">
        <f t="shared" si="361"/>
        <v/>
      </c>
      <c r="V49" s="412" t="str">
        <f t="shared" si="362"/>
        <v/>
      </c>
      <c r="W49" s="412" t="str">
        <f t="shared" si="363"/>
        <v/>
      </c>
      <c r="X49" s="412"/>
      <c r="Z49" s="418"/>
      <c r="AA49" s="402"/>
      <c r="AB49" s="418"/>
      <c r="AC49" s="418"/>
      <c r="AD49" s="418"/>
      <c r="AE49" s="418"/>
    </row>
    <row r="50" s="32" customFormat="1" ht="18.149999999999999" customHeight="1">
      <c r="A50" s="413" t="s">
        <v>651</v>
      </c>
      <c r="B50" s="413" t="s">
        <v>652</v>
      </c>
      <c r="C50" s="414" t="s">
        <v>235</v>
      </c>
      <c r="D50" s="416">
        <v>3.1499999999999999</v>
      </c>
      <c r="E50" s="416"/>
      <c r="F50" s="416"/>
      <c r="G50" s="416"/>
      <c r="H50" s="416"/>
      <c r="I50" s="416">
        <v>3.1499999999999999</v>
      </c>
      <c r="J50" s="416"/>
      <c r="K50" s="416"/>
      <c r="L50" s="416">
        <f t="shared" si="353"/>
        <v>3.1499999999999999</v>
      </c>
      <c r="M50" s="416">
        <v>135.94</v>
      </c>
      <c r="N50" s="416">
        <f t="shared" si="354"/>
        <v>428.20999999999998</v>
      </c>
      <c r="O50" s="416" t="str">
        <f t="shared" si="355"/>
        <v/>
      </c>
      <c r="P50" s="416" t="str">
        <f t="shared" si="356"/>
        <v/>
      </c>
      <c r="Q50" s="416" t="str">
        <f t="shared" si="357"/>
        <v/>
      </c>
      <c r="R50" s="416" t="str">
        <f t="shared" si="358"/>
        <v/>
      </c>
      <c r="S50" s="416">
        <f t="shared" si="359"/>
        <v>428.20999999999998</v>
      </c>
      <c r="T50" s="416" t="str">
        <f t="shared" si="360"/>
        <v/>
      </c>
      <c r="U50" s="416" t="str">
        <f t="shared" si="361"/>
        <v/>
      </c>
      <c r="V50" s="416">
        <f t="shared" si="362"/>
        <v>428.20999999999998</v>
      </c>
      <c r="W50" s="416">
        <f t="shared" si="363"/>
        <v>0</v>
      </c>
      <c r="X50" s="416"/>
      <c r="Z50" s="402"/>
      <c r="AA50" s="402"/>
      <c r="AB50" s="402"/>
      <c r="AC50" s="402"/>
      <c r="AD50" s="402"/>
      <c r="AE50" s="402"/>
    </row>
    <row r="51" s="32" customFormat="1" ht="18.149999999999999" customHeight="1">
      <c r="A51" s="413" t="s">
        <v>653</v>
      </c>
      <c r="B51" s="413" t="s">
        <v>654</v>
      </c>
      <c r="C51" s="414" t="s">
        <v>235</v>
      </c>
      <c r="D51" s="416">
        <v>23.539999999999999</v>
      </c>
      <c r="E51" s="416"/>
      <c r="F51" s="416"/>
      <c r="G51" s="416"/>
      <c r="H51" s="416"/>
      <c r="I51" s="416">
        <v>23.539999999999999</v>
      </c>
      <c r="J51" s="416"/>
      <c r="K51" s="416"/>
      <c r="L51" s="416">
        <f t="shared" si="353"/>
        <v>23.539999999999999</v>
      </c>
      <c r="M51" s="416">
        <v>46.170000000000002</v>
      </c>
      <c r="N51" s="416">
        <f t="shared" si="354"/>
        <v>1086.8399999999999</v>
      </c>
      <c r="O51" s="416" t="str">
        <f t="shared" si="355"/>
        <v/>
      </c>
      <c r="P51" s="416" t="str">
        <f t="shared" si="356"/>
        <v/>
      </c>
      <c r="Q51" s="416" t="str">
        <f t="shared" si="357"/>
        <v/>
      </c>
      <c r="R51" s="416" t="str">
        <f t="shared" si="358"/>
        <v/>
      </c>
      <c r="S51" s="416">
        <f t="shared" si="359"/>
        <v>1086.8399999999999</v>
      </c>
      <c r="T51" s="416" t="str">
        <f t="shared" si="360"/>
        <v/>
      </c>
      <c r="U51" s="416" t="str">
        <f t="shared" si="361"/>
        <v/>
      </c>
      <c r="V51" s="416">
        <f t="shared" si="362"/>
        <v>1086.8399999999999</v>
      </c>
      <c r="W51" s="416">
        <f t="shared" si="363"/>
        <v>0</v>
      </c>
      <c r="X51" s="416"/>
      <c r="Z51" s="402"/>
      <c r="AA51" s="402"/>
      <c r="AB51" s="402"/>
      <c r="AC51" s="402"/>
      <c r="AD51" s="402"/>
      <c r="AE51" s="402"/>
    </row>
    <row r="52" s="32" customFormat="1" ht="18.149999999999999" customHeight="1">
      <c r="A52" s="413" t="s">
        <v>655</v>
      </c>
      <c r="B52" s="413" t="s">
        <v>656</v>
      </c>
      <c r="C52" s="414" t="s">
        <v>235</v>
      </c>
      <c r="D52" s="416">
        <v>29.98</v>
      </c>
      <c r="E52" s="416"/>
      <c r="F52" s="416"/>
      <c r="G52" s="416"/>
      <c r="H52" s="416"/>
      <c r="I52" s="416">
        <v>29.98</v>
      </c>
      <c r="J52" s="416"/>
      <c r="K52" s="416"/>
      <c r="L52" s="416">
        <f t="shared" si="353"/>
        <v>29.98</v>
      </c>
      <c r="M52" s="416">
        <v>63.549999999999997</v>
      </c>
      <c r="N52" s="416">
        <f t="shared" si="354"/>
        <v>1905.23</v>
      </c>
      <c r="O52" s="416" t="str">
        <f t="shared" si="355"/>
        <v/>
      </c>
      <c r="P52" s="416" t="str">
        <f t="shared" si="356"/>
        <v/>
      </c>
      <c r="Q52" s="416" t="str">
        <f t="shared" si="357"/>
        <v/>
      </c>
      <c r="R52" s="416" t="str">
        <f t="shared" si="358"/>
        <v/>
      </c>
      <c r="S52" s="416">
        <f t="shared" si="359"/>
        <v>1905.23</v>
      </c>
      <c r="T52" s="416" t="str">
        <f t="shared" si="360"/>
        <v/>
      </c>
      <c r="U52" s="416" t="str">
        <f t="shared" si="361"/>
        <v/>
      </c>
      <c r="V52" s="416">
        <f t="shared" si="362"/>
        <v>1905.23</v>
      </c>
      <c r="W52" s="416">
        <f t="shared" si="363"/>
        <v>0</v>
      </c>
      <c r="X52" s="416"/>
      <c r="Z52" s="402"/>
      <c r="AA52" s="402"/>
      <c r="AB52" s="402"/>
      <c r="AC52" s="402"/>
      <c r="AD52" s="402"/>
      <c r="AE52" s="402"/>
    </row>
    <row r="53" s="32" customFormat="1" ht="18.149999999999999" customHeight="1">
      <c r="A53" s="413" t="s">
        <v>657</v>
      </c>
      <c r="B53" s="413" t="s">
        <v>658</v>
      </c>
      <c r="C53" s="414" t="s">
        <v>235</v>
      </c>
      <c r="D53" s="416">
        <v>53.509999999999998</v>
      </c>
      <c r="E53" s="416"/>
      <c r="F53" s="416"/>
      <c r="G53" s="416"/>
      <c r="H53" s="416"/>
      <c r="I53" s="416">
        <v>53.509999999999998</v>
      </c>
      <c r="J53" s="416"/>
      <c r="K53" s="416"/>
      <c r="L53" s="416">
        <f t="shared" si="353"/>
        <v>53.509999999999998</v>
      </c>
      <c r="M53" s="416">
        <v>6.4500000000000002</v>
      </c>
      <c r="N53" s="416">
        <f t="shared" si="354"/>
        <v>345.13999999999999</v>
      </c>
      <c r="O53" s="416" t="str">
        <f t="shared" si="355"/>
        <v/>
      </c>
      <c r="P53" s="416" t="str">
        <f t="shared" si="356"/>
        <v/>
      </c>
      <c r="Q53" s="416" t="str">
        <f t="shared" si="357"/>
        <v/>
      </c>
      <c r="R53" s="416" t="str">
        <f t="shared" si="358"/>
        <v/>
      </c>
      <c r="S53" s="416">
        <f t="shared" si="359"/>
        <v>345.13999999999999</v>
      </c>
      <c r="T53" s="416" t="str">
        <f t="shared" si="360"/>
        <v/>
      </c>
      <c r="U53" s="416" t="str">
        <f t="shared" si="361"/>
        <v/>
      </c>
      <c r="V53" s="416">
        <f t="shared" si="362"/>
        <v>345.13999999999999</v>
      </c>
      <c r="W53" s="416">
        <f t="shared" si="363"/>
        <v>0</v>
      </c>
      <c r="X53" s="416"/>
      <c r="Z53" s="402"/>
      <c r="AA53" s="402"/>
      <c r="AB53" s="402"/>
      <c r="AC53" s="402"/>
      <c r="AD53" s="402"/>
      <c r="AE53" s="402"/>
    </row>
    <row r="54" s="32" customFormat="1" ht="18.149999999999999" customHeight="1">
      <c r="A54" s="413" t="s">
        <v>659</v>
      </c>
      <c r="B54" s="413" t="s">
        <v>660</v>
      </c>
      <c r="C54" s="414" t="s">
        <v>235</v>
      </c>
      <c r="D54" s="416">
        <v>23.539999999999999</v>
      </c>
      <c r="E54" s="416"/>
      <c r="F54" s="416"/>
      <c r="G54" s="416"/>
      <c r="H54" s="416"/>
      <c r="I54" s="416">
        <v>23.539999999999999</v>
      </c>
      <c r="J54" s="416"/>
      <c r="K54" s="416"/>
      <c r="L54" s="416">
        <f t="shared" si="353"/>
        <v>23.539999999999999</v>
      </c>
      <c r="M54" s="416">
        <v>30.030000000000001</v>
      </c>
      <c r="N54" s="416">
        <f t="shared" si="354"/>
        <v>706.90999999999997</v>
      </c>
      <c r="O54" s="416" t="str">
        <f t="shared" si="355"/>
        <v/>
      </c>
      <c r="P54" s="416" t="str">
        <f t="shared" si="356"/>
        <v/>
      </c>
      <c r="Q54" s="416" t="str">
        <f t="shared" si="357"/>
        <v/>
      </c>
      <c r="R54" s="416" t="str">
        <f t="shared" si="358"/>
        <v/>
      </c>
      <c r="S54" s="416">
        <f t="shared" si="359"/>
        <v>706.90999999999997</v>
      </c>
      <c r="T54" s="416" t="str">
        <f t="shared" si="360"/>
        <v/>
      </c>
      <c r="U54" s="416" t="str">
        <f t="shared" si="361"/>
        <v/>
      </c>
      <c r="V54" s="416">
        <f t="shared" si="362"/>
        <v>706.90999999999997</v>
      </c>
      <c r="W54" s="416">
        <f t="shared" si="363"/>
        <v>0</v>
      </c>
      <c r="X54" s="416"/>
      <c r="Z54" s="402"/>
      <c r="AA54" s="402"/>
      <c r="AB54" s="402"/>
      <c r="AC54" s="402"/>
      <c r="AD54" s="402"/>
      <c r="AE54" s="402"/>
    </row>
    <row r="55" s="32" customFormat="1" ht="18.149999999999999" customHeight="1">
      <c r="A55" s="413" t="s">
        <v>661</v>
      </c>
      <c r="B55" s="413" t="s">
        <v>662</v>
      </c>
      <c r="C55" s="414" t="s">
        <v>235</v>
      </c>
      <c r="D55" s="416">
        <v>25.469999999999999</v>
      </c>
      <c r="E55" s="416"/>
      <c r="F55" s="416"/>
      <c r="G55" s="416"/>
      <c r="H55" s="416"/>
      <c r="I55" s="416">
        <v>25.469999999999999</v>
      </c>
      <c r="J55" s="416"/>
      <c r="K55" s="416"/>
      <c r="L55" s="416">
        <f t="shared" si="353"/>
        <v>25.469999999999999</v>
      </c>
      <c r="M55" s="416">
        <v>36.560000000000002</v>
      </c>
      <c r="N55" s="416">
        <f t="shared" si="354"/>
        <v>931.17999999999995</v>
      </c>
      <c r="O55" s="416" t="str">
        <f t="shared" si="355"/>
        <v/>
      </c>
      <c r="P55" s="416" t="str">
        <f t="shared" si="356"/>
        <v/>
      </c>
      <c r="Q55" s="416" t="str">
        <f t="shared" si="357"/>
        <v/>
      </c>
      <c r="R55" s="416" t="str">
        <f t="shared" si="358"/>
        <v/>
      </c>
      <c r="S55" s="416">
        <f t="shared" si="359"/>
        <v>931.17999999999995</v>
      </c>
      <c r="T55" s="416" t="str">
        <f t="shared" si="360"/>
        <v/>
      </c>
      <c r="U55" s="416" t="str">
        <f t="shared" si="361"/>
        <v/>
      </c>
      <c r="V55" s="416">
        <f t="shared" si="362"/>
        <v>931.17999999999995</v>
      </c>
      <c r="W55" s="416">
        <f t="shared" si="363"/>
        <v>0</v>
      </c>
      <c r="X55" s="416"/>
      <c r="Z55" s="402"/>
      <c r="AA55" s="402"/>
      <c r="AB55" s="402"/>
      <c r="AC55" s="402"/>
      <c r="AD55" s="402"/>
      <c r="AE55" s="402"/>
    </row>
    <row r="56" s="32" customFormat="1" ht="18.149999999999999" customHeight="1">
      <c r="A56" s="413" t="s">
        <v>663</v>
      </c>
      <c r="B56" s="413" t="s">
        <v>664</v>
      </c>
      <c r="C56" s="414" t="s">
        <v>235</v>
      </c>
      <c r="D56" s="416">
        <v>23.539999999999999</v>
      </c>
      <c r="E56" s="416"/>
      <c r="F56" s="416"/>
      <c r="G56" s="416"/>
      <c r="H56" s="416"/>
      <c r="I56" s="416">
        <v>23.539999999999999</v>
      </c>
      <c r="J56" s="416"/>
      <c r="K56" s="416"/>
      <c r="L56" s="416">
        <f t="shared" si="353"/>
        <v>23.539999999999999</v>
      </c>
      <c r="M56" s="416">
        <v>15.18</v>
      </c>
      <c r="N56" s="416">
        <f t="shared" si="354"/>
        <v>357.33999999999997</v>
      </c>
      <c r="O56" s="416" t="str">
        <f t="shared" si="355"/>
        <v/>
      </c>
      <c r="P56" s="416" t="str">
        <f t="shared" si="356"/>
        <v/>
      </c>
      <c r="Q56" s="416" t="str">
        <f t="shared" si="357"/>
        <v/>
      </c>
      <c r="R56" s="416" t="str">
        <f t="shared" si="358"/>
        <v/>
      </c>
      <c r="S56" s="416">
        <f t="shared" si="359"/>
        <v>357.33999999999997</v>
      </c>
      <c r="T56" s="416" t="str">
        <f t="shared" si="360"/>
        <v/>
      </c>
      <c r="U56" s="416" t="str">
        <f t="shared" si="361"/>
        <v/>
      </c>
      <c r="V56" s="416">
        <f t="shared" si="362"/>
        <v>357.33999999999997</v>
      </c>
      <c r="W56" s="416">
        <f t="shared" si="363"/>
        <v>0</v>
      </c>
      <c r="X56" s="416"/>
      <c r="Z56" s="402"/>
      <c r="AA56" s="402"/>
      <c r="AB56" s="402"/>
      <c r="AC56" s="402"/>
      <c r="AD56" s="402"/>
      <c r="AE56" s="402"/>
    </row>
    <row r="57" s="32" customFormat="1" ht="18.149999999999999" customHeight="1">
      <c r="A57" s="413" t="s">
        <v>665</v>
      </c>
      <c r="B57" s="413" t="s">
        <v>666</v>
      </c>
      <c r="C57" s="414" t="s">
        <v>235</v>
      </c>
      <c r="D57" s="416">
        <v>25.469999999999999</v>
      </c>
      <c r="E57" s="416"/>
      <c r="F57" s="416"/>
      <c r="G57" s="416"/>
      <c r="H57" s="416"/>
      <c r="I57" s="416">
        <v>25.469999999999999</v>
      </c>
      <c r="J57" s="416"/>
      <c r="K57" s="416"/>
      <c r="L57" s="416">
        <f t="shared" si="353"/>
        <v>25.469999999999999</v>
      </c>
      <c r="M57" s="416">
        <v>15.18</v>
      </c>
      <c r="N57" s="416">
        <f t="shared" si="354"/>
        <v>386.63</v>
      </c>
      <c r="O57" s="416" t="str">
        <f t="shared" si="355"/>
        <v/>
      </c>
      <c r="P57" s="416" t="str">
        <f t="shared" si="356"/>
        <v/>
      </c>
      <c r="Q57" s="416" t="str">
        <f t="shared" si="357"/>
        <v/>
      </c>
      <c r="R57" s="416" t="str">
        <f t="shared" si="358"/>
        <v/>
      </c>
      <c r="S57" s="416">
        <f t="shared" si="359"/>
        <v>386.63</v>
      </c>
      <c r="T57" s="416" t="str">
        <f t="shared" si="360"/>
        <v/>
      </c>
      <c r="U57" s="416" t="str">
        <f t="shared" si="361"/>
        <v/>
      </c>
      <c r="V57" s="416">
        <f t="shared" si="362"/>
        <v>386.63</v>
      </c>
      <c r="W57" s="416">
        <f t="shared" si="363"/>
        <v>0</v>
      </c>
      <c r="X57" s="416"/>
      <c r="Z57" s="402"/>
      <c r="AA57" s="402"/>
      <c r="AB57" s="402"/>
      <c r="AC57" s="402"/>
      <c r="AD57" s="402"/>
      <c r="AE57" s="402"/>
    </row>
    <row r="58" s="417" customFormat="1" ht="18.149999999999999" customHeight="1">
      <c r="A58" s="413" t="s">
        <v>667</v>
      </c>
      <c r="B58" s="413" t="s">
        <v>668</v>
      </c>
      <c r="C58" s="414" t="s">
        <v>235</v>
      </c>
      <c r="D58" s="416">
        <v>62.530000000000001</v>
      </c>
      <c r="E58" s="416"/>
      <c r="F58" s="416"/>
      <c r="G58" s="416"/>
      <c r="H58" s="416"/>
      <c r="I58" s="416">
        <v>62.530000000000001</v>
      </c>
      <c r="J58" s="416"/>
      <c r="K58" s="416"/>
      <c r="L58" s="416">
        <f t="shared" si="353"/>
        <v>62.530000000000001</v>
      </c>
      <c r="M58" s="416">
        <v>117.52</v>
      </c>
      <c r="N58" s="416">
        <f t="shared" si="354"/>
        <v>7348.5299999999997</v>
      </c>
      <c r="O58" s="416" t="str">
        <f t="shared" si="355"/>
        <v/>
      </c>
      <c r="P58" s="416" t="str">
        <f t="shared" si="356"/>
        <v/>
      </c>
      <c r="Q58" s="416" t="str">
        <f t="shared" si="357"/>
        <v/>
      </c>
      <c r="R58" s="416" t="str">
        <f t="shared" si="358"/>
        <v/>
      </c>
      <c r="S58" s="416">
        <f t="shared" si="359"/>
        <v>7348.5299999999997</v>
      </c>
      <c r="T58" s="416" t="str">
        <f t="shared" si="360"/>
        <v/>
      </c>
      <c r="U58" s="416" t="str">
        <f t="shared" si="361"/>
        <v/>
      </c>
      <c r="V58" s="416">
        <f t="shared" si="362"/>
        <v>7348.5299999999997</v>
      </c>
      <c r="W58" s="416">
        <f t="shared" si="363"/>
        <v>0</v>
      </c>
      <c r="X58" s="416"/>
      <c r="Z58" s="418"/>
      <c r="AA58" s="402"/>
      <c r="AB58" s="418"/>
      <c r="AC58" s="418"/>
      <c r="AD58" s="418"/>
      <c r="AE58" s="418"/>
    </row>
    <row r="59" s="32" customFormat="1" ht="18.149999999999999" customHeight="1">
      <c r="A59" s="413" t="s">
        <v>669</v>
      </c>
      <c r="B59" s="413" t="s">
        <v>670</v>
      </c>
      <c r="C59" s="414" t="s">
        <v>230</v>
      </c>
      <c r="D59" s="416">
        <v>19.5</v>
      </c>
      <c r="E59" s="416"/>
      <c r="F59" s="416"/>
      <c r="G59" s="416"/>
      <c r="H59" s="416"/>
      <c r="I59" s="416">
        <v>19.5</v>
      </c>
      <c r="J59" s="416"/>
      <c r="K59" s="416"/>
      <c r="L59" s="416">
        <f t="shared" si="353"/>
        <v>19.5</v>
      </c>
      <c r="M59" s="416">
        <v>107.73999999999999</v>
      </c>
      <c r="N59" s="416">
        <f t="shared" si="354"/>
        <v>2100.9299999999998</v>
      </c>
      <c r="O59" s="416" t="str">
        <f t="shared" si="355"/>
        <v/>
      </c>
      <c r="P59" s="416" t="str">
        <f t="shared" si="356"/>
        <v/>
      </c>
      <c r="Q59" s="416" t="str">
        <f t="shared" si="357"/>
        <v/>
      </c>
      <c r="R59" s="416" t="str">
        <f t="shared" si="358"/>
        <v/>
      </c>
      <c r="S59" s="416">
        <f t="shared" si="359"/>
        <v>2100.9299999999998</v>
      </c>
      <c r="T59" s="416" t="str">
        <f t="shared" si="360"/>
        <v/>
      </c>
      <c r="U59" s="416" t="str">
        <f t="shared" si="361"/>
        <v/>
      </c>
      <c r="V59" s="416">
        <f t="shared" si="362"/>
        <v>2100.9299999999998</v>
      </c>
      <c r="W59" s="416">
        <f t="shared" si="363"/>
        <v>0</v>
      </c>
      <c r="X59" s="416"/>
      <c r="Z59" s="402"/>
      <c r="AA59" s="402"/>
      <c r="AB59" s="402"/>
      <c r="AC59" s="402"/>
      <c r="AD59" s="402"/>
      <c r="AE59" s="402"/>
    </row>
    <row r="60" s="32" customFormat="1" ht="18.149999999999999" customHeight="1">
      <c r="A60" s="413" t="s">
        <v>671</v>
      </c>
      <c r="B60" s="413" t="s">
        <v>672</v>
      </c>
      <c r="C60" s="414" t="s">
        <v>235</v>
      </c>
      <c r="D60" s="416">
        <v>62.530000000000001</v>
      </c>
      <c r="E60" s="416"/>
      <c r="F60" s="416"/>
      <c r="G60" s="416"/>
      <c r="H60" s="416"/>
      <c r="I60" s="416">
        <v>62.530000000000001</v>
      </c>
      <c r="J60" s="416"/>
      <c r="K60" s="416"/>
      <c r="L60" s="416">
        <f t="shared" si="353"/>
        <v>62.530000000000001</v>
      </c>
      <c r="M60" s="416">
        <v>66.079999999999998</v>
      </c>
      <c r="N60" s="416">
        <f t="shared" si="354"/>
        <v>4131.9799999999996</v>
      </c>
      <c r="O60" s="416" t="str">
        <f t="shared" si="355"/>
        <v/>
      </c>
      <c r="P60" s="416" t="str">
        <f t="shared" si="356"/>
        <v/>
      </c>
      <c r="Q60" s="416" t="str">
        <f t="shared" si="357"/>
        <v/>
      </c>
      <c r="R60" s="416" t="str">
        <f t="shared" si="358"/>
        <v/>
      </c>
      <c r="S60" s="416">
        <f t="shared" si="359"/>
        <v>4131.9799999999996</v>
      </c>
      <c r="T60" s="416" t="str">
        <f t="shared" si="360"/>
        <v/>
      </c>
      <c r="U60" s="416" t="str">
        <f t="shared" si="361"/>
        <v/>
      </c>
      <c r="V60" s="416">
        <f t="shared" si="362"/>
        <v>4131.9799999999996</v>
      </c>
      <c r="W60" s="416">
        <f t="shared" si="363"/>
        <v>0</v>
      </c>
      <c r="X60" s="416"/>
      <c r="Z60" s="402"/>
      <c r="AA60" s="402"/>
      <c r="AB60" s="402"/>
      <c r="AC60" s="402"/>
      <c r="AD60" s="402"/>
      <c r="AE60" s="402"/>
    </row>
    <row r="61" s="417" customFormat="1" ht="18.149999999999999" customHeight="1">
      <c r="A61" s="410" t="s">
        <v>673</v>
      </c>
      <c r="B61" s="410" t="s">
        <v>674</v>
      </c>
      <c r="C61" s="411"/>
      <c r="D61" s="412"/>
      <c r="E61" s="412"/>
      <c r="F61" s="412"/>
      <c r="G61" s="412"/>
      <c r="H61" s="412"/>
      <c r="I61" s="412"/>
      <c r="J61" s="412"/>
      <c r="K61" s="412"/>
      <c r="L61" s="412" t="str">
        <f t="shared" si="353"/>
        <v/>
      </c>
      <c r="M61" s="412"/>
      <c r="N61" s="412" t="str">
        <f t="shared" si="354"/>
        <v/>
      </c>
      <c r="O61" s="412" t="str">
        <f t="shared" si="355"/>
        <v/>
      </c>
      <c r="P61" s="412" t="str">
        <f t="shared" si="356"/>
        <v/>
      </c>
      <c r="Q61" s="412" t="str">
        <f t="shared" si="357"/>
        <v/>
      </c>
      <c r="R61" s="412" t="str">
        <f t="shared" si="358"/>
        <v/>
      </c>
      <c r="S61" s="412" t="str">
        <f t="shared" si="359"/>
        <v/>
      </c>
      <c r="T61" s="412" t="str">
        <f t="shared" si="360"/>
        <v/>
      </c>
      <c r="U61" s="412" t="str">
        <f t="shared" si="361"/>
        <v/>
      </c>
      <c r="V61" s="412" t="str">
        <f t="shared" si="362"/>
        <v/>
      </c>
      <c r="W61" s="412" t="str">
        <f t="shared" si="363"/>
        <v/>
      </c>
      <c r="X61" s="412"/>
      <c r="Z61" s="418"/>
      <c r="AA61" s="402"/>
      <c r="AB61" s="418"/>
      <c r="AC61" s="418"/>
      <c r="AD61" s="418"/>
      <c r="AE61" s="418"/>
    </row>
    <row r="62" s="32" customFormat="1" ht="18.149999999999999" customHeight="1">
      <c r="A62" s="413" t="s">
        <v>675</v>
      </c>
      <c r="B62" s="413" t="s">
        <v>676</v>
      </c>
      <c r="C62" s="414" t="s">
        <v>155</v>
      </c>
      <c r="D62" s="416">
        <v>1</v>
      </c>
      <c r="E62" s="416"/>
      <c r="F62" s="416"/>
      <c r="G62" s="416"/>
      <c r="H62" s="416"/>
      <c r="I62" s="416"/>
      <c r="J62" s="416">
        <v>1</v>
      </c>
      <c r="K62" s="416"/>
      <c r="L62" s="416">
        <f t="shared" si="353"/>
        <v>1</v>
      </c>
      <c r="M62" s="416">
        <v>1820.3399999999999</v>
      </c>
      <c r="N62" s="416">
        <f t="shared" si="354"/>
        <v>1820.3399999999999</v>
      </c>
      <c r="O62" s="416" t="str">
        <f t="shared" si="355"/>
        <v/>
      </c>
      <c r="P62" s="416" t="str">
        <f t="shared" si="356"/>
        <v/>
      </c>
      <c r="Q62" s="416" t="str">
        <f t="shared" si="357"/>
        <v/>
      </c>
      <c r="R62" s="416" t="str">
        <f t="shared" si="358"/>
        <v/>
      </c>
      <c r="S62" s="416" t="str">
        <f t="shared" si="359"/>
        <v/>
      </c>
      <c r="T62" s="416">
        <f t="shared" si="360"/>
        <v>1820.3399999999999</v>
      </c>
      <c r="U62" s="416" t="str">
        <f t="shared" si="361"/>
        <v/>
      </c>
      <c r="V62" s="416">
        <f t="shared" si="362"/>
        <v>1820.3399999999999</v>
      </c>
      <c r="W62" s="416">
        <f t="shared" si="363"/>
        <v>0</v>
      </c>
      <c r="X62" s="416"/>
      <c r="Z62" s="402"/>
      <c r="AA62" s="402"/>
      <c r="AB62" s="402"/>
      <c r="AC62" s="402"/>
      <c r="AD62" s="402"/>
      <c r="AE62" s="402"/>
    </row>
    <row r="63" s="32" customFormat="1" ht="18.149999999999999" customHeight="1">
      <c r="A63" s="413" t="s">
        <v>677</v>
      </c>
      <c r="B63" s="413" t="s">
        <v>678</v>
      </c>
      <c r="C63" s="414" t="s">
        <v>235</v>
      </c>
      <c r="D63" s="416">
        <v>2.1000000000000001</v>
      </c>
      <c r="E63" s="416"/>
      <c r="F63" s="416"/>
      <c r="G63" s="416"/>
      <c r="H63" s="416"/>
      <c r="I63" s="416"/>
      <c r="J63" s="416">
        <v>2.1000000000000001</v>
      </c>
      <c r="K63" s="416"/>
      <c r="L63" s="416">
        <f t="shared" si="353"/>
        <v>2.1000000000000001</v>
      </c>
      <c r="M63" s="416">
        <v>167.88</v>
      </c>
      <c r="N63" s="416">
        <f t="shared" si="354"/>
        <v>352.55000000000001</v>
      </c>
      <c r="O63" s="416" t="str">
        <f t="shared" si="355"/>
        <v/>
      </c>
      <c r="P63" s="416" t="str">
        <f t="shared" si="356"/>
        <v/>
      </c>
      <c r="Q63" s="416" t="str">
        <f t="shared" si="357"/>
        <v/>
      </c>
      <c r="R63" s="416" t="str">
        <f t="shared" si="358"/>
        <v/>
      </c>
      <c r="S63" s="416" t="str">
        <f t="shared" si="359"/>
        <v/>
      </c>
      <c r="T63" s="416">
        <f t="shared" si="360"/>
        <v>352.55000000000001</v>
      </c>
      <c r="U63" s="416" t="str">
        <f t="shared" si="361"/>
        <v/>
      </c>
      <c r="V63" s="416">
        <f t="shared" si="362"/>
        <v>352.55000000000001</v>
      </c>
      <c r="W63" s="416">
        <f t="shared" si="363"/>
        <v>0</v>
      </c>
      <c r="X63" s="416"/>
      <c r="Z63" s="402"/>
      <c r="AA63" s="402"/>
      <c r="AB63" s="402"/>
      <c r="AC63" s="402"/>
      <c r="AD63" s="402"/>
      <c r="AE63" s="402"/>
    </row>
    <row r="64" s="32" customFormat="1" ht="18.149999999999999" customHeight="1">
      <c r="A64" s="410" t="s">
        <v>679</v>
      </c>
      <c r="B64" s="410" t="s">
        <v>680</v>
      </c>
      <c r="C64" s="411"/>
      <c r="D64" s="412"/>
      <c r="E64" s="412"/>
      <c r="F64" s="412"/>
      <c r="G64" s="412"/>
      <c r="H64" s="412"/>
      <c r="I64" s="412"/>
      <c r="J64" s="412"/>
      <c r="K64" s="412"/>
      <c r="L64" s="412" t="str">
        <f t="shared" si="353"/>
        <v/>
      </c>
      <c r="M64" s="412"/>
      <c r="N64" s="412" t="str">
        <f t="shared" si="354"/>
        <v/>
      </c>
      <c r="O64" s="412" t="str">
        <f t="shared" si="355"/>
        <v/>
      </c>
      <c r="P64" s="412" t="str">
        <f t="shared" si="356"/>
        <v/>
      </c>
      <c r="Q64" s="412" t="str">
        <f t="shared" si="357"/>
        <v/>
      </c>
      <c r="R64" s="412" t="str">
        <f t="shared" si="358"/>
        <v/>
      </c>
      <c r="S64" s="412" t="str">
        <f t="shared" si="359"/>
        <v/>
      </c>
      <c r="T64" s="412" t="str">
        <f t="shared" si="360"/>
        <v/>
      </c>
      <c r="U64" s="412" t="str">
        <f t="shared" si="361"/>
        <v/>
      </c>
      <c r="V64" s="412" t="str">
        <f t="shared" si="362"/>
        <v/>
      </c>
      <c r="W64" s="412" t="str">
        <f t="shared" si="363"/>
        <v/>
      </c>
      <c r="X64" s="412"/>
      <c r="Z64" s="402"/>
      <c r="AA64" s="402"/>
      <c r="AB64" s="402"/>
      <c r="AC64" s="402"/>
      <c r="AD64" s="402"/>
      <c r="AE64" s="402"/>
    </row>
    <row r="65" s="32" customFormat="1" ht="18.149999999999999" customHeight="1">
      <c r="A65" s="413" t="s">
        <v>681</v>
      </c>
      <c r="B65" s="413" t="s">
        <v>682</v>
      </c>
      <c r="C65" s="414" t="s">
        <v>230</v>
      </c>
      <c r="D65" s="416">
        <v>39</v>
      </c>
      <c r="E65" s="416"/>
      <c r="F65" s="416"/>
      <c r="G65" s="416"/>
      <c r="H65" s="416">
        <v>39</v>
      </c>
      <c r="I65" s="416"/>
      <c r="J65" s="416"/>
      <c r="K65" s="416"/>
      <c r="L65" s="416">
        <f t="shared" si="353"/>
        <v>39</v>
      </c>
      <c r="M65" s="416">
        <v>651.24000000000001</v>
      </c>
      <c r="N65" s="416">
        <f t="shared" si="354"/>
        <v>25398.360000000001</v>
      </c>
      <c r="O65" s="416" t="str">
        <f t="shared" si="355"/>
        <v/>
      </c>
      <c r="P65" s="416" t="str">
        <f t="shared" si="356"/>
        <v/>
      </c>
      <c r="Q65" s="416" t="str">
        <f t="shared" si="357"/>
        <v/>
      </c>
      <c r="R65" s="416">
        <f t="shared" si="358"/>
        <v>25398.360000000001</v>
      </c>
      <c r="S65" s="416" t="str">
        <f t="shared" si="359"/>
        <v/>
      </c>
      <c r="T65" s="416" t="str">
        <f t="shared" si="360"/>
        <v/>
      </c>
      <c r="U65" s="416" t="str">
        <f t="shared" si="361"/>
        <v/>
      </c>
      <c r="V65" s="416">
        <f t="shared" si="362"/>
        <v>25398.360000000001</v>
      </c>
      <c r="W65" s="416">
        <f t="shared" si="363"/>
        <v>0</v>
      </c>
      <c r="X65" s="416"/>
      <c r="Z65" s="402"/>
      <c r="AA65" s="402"/>
      <c r="AB65" s="402"/>
      <c r="AC65" s="402"/>
      <c r="AD65" s="402"/>
      <c r="AE65" s="402"/>
    </row>
    <row r="66" s="32" customFormat="1" ht="18.149999999999999" customHeight="1">
      <c r="A66" s="413" t="s">
        <v>683</v>
      </c>
      <c r="B66" s="413" t="s">
        <v>684</v>
      </c>
      <c r="C66" s="414" t="s">
        <v>155</v>
      </c>
      <c r="D66" s="416">
        <v>7</v>
      </c>
      <c r="E66" s="416"/>
      <c r="F66" s="416"/>
      <c r="G66" s="416"/>
      <c r="H66" s="416">
        <v>7</v>
      </c>
      <c r="I66" s="416"/>
      <c r="J66" s="416"/>
      <c r="K66" s="416"/>
      <c r="L66" s="416">
        <f t="shared" si="353"/>
        <v>7</v>
      </c>
      <c r="M66" s="416">
        <v>133.13</v>
      </c>
      <c r="N66" s="416">
        <f t="shared" si="354"/>
        <v>931.90999999999997</v>
      </c>
      <c r="O66" s="416" t="str">
        <f t="shared" si="355"/>
        <v/>
      </c>
      <c r="P66" s="416" t="str">
        <f t="shared" si="356"/>
        <v/>
      </c>
      <c r="Q66" s="416" t="str">
        <f t="shared" si="357"/>
        <v/>
      </c>
      <c r="R66" s="416">
        <f t="shared" si="358"/>
        <v>931.90999999999997</v>
      </c>
      <c r="S66" s="416" t="str">
        <f t="shared" si="359"/>
        <v/>
      </c>
      <c r="T66" s="416" t="str">
        <f t="shared" si="360"/>
        <v/>
      </c>
      <c r="U66" s="416" t="str">
        <f t="shared" si="361"/>
        <v/>
      </c>
      <c r="V66" s="416">
        <f t="shared" si="362"/>
        <v>931.90999999999997</v>
      </c>
      <c r="W66" s="416">
        <f t="shared" si="363"/>
        <v>0</v>
      </c>
      <c r="X66" s="416"/>
      <c r="Z66" s="402"/>
      <c r="AA66" s="402"/>
      <c r="AB66" s="402"/>
      <c r="AC66" s="402"/>
      <c r="AD66" s="402"/>
      <c r="AE66" s="402"/>
    </row>
    <row r="67" s="417" customFormat="1" ht="18.149999999999999" customHeight="1">
      <c r="A67" s="413" t="s">
        <v>685</v>
      </c>
      <c r="B67" s="413" t="s">
        <v>686</v>
      </c>
      <c r="C67" s="414" t="s">
        <v>155</v>
      </c>
      <c r="D67" s="416">
        <v>2</v>
      </c>
      <c r="E67" s="416"/>
      <c r="F67" s="416"/>
      <c r="G67" s="416"/>
      <c r="H67" s="416">
        <v>2</v>
      </c>
      <c r="I67" s="416"/>
      <c r="J67" s="416"/>
      <c r="K67" s="416"/>
      <c r="L67" s="416">
        <f t="shared" si="353"/>
        <v>2</v>
      </c>
      <c r="M67" s="416">
        <v>962.59000000000003</v>
      </c>
      <c r="N67" s="416">
        <f t="shared" si="354"/>
        <v>1925.1800000000001</v>
      </c>
      <c r="O67" s="416" t="str">
        <f t="shared" si="355"/>
        <v/>
      </c>
      <c r="P67" s="416" t="str">
        <f t="shared" si="356"/>
        <v/>
      </c>
      <c r="Q67" s="416" t="str">
        <f t="shared" si="357"/>
        <v/>
      </c>
      <c r="R67" s="416">
        <f t="shared" si="358"/>
        <v>1925.1800000000001</v>
      </c>
      <c r="S67" s="416" t="str">
        <f t="shared" si="359"/>
        <v/>
      </c>
      <c r="T67" s="416" t="str">
        <f t="shared" si="360"/>
        <v/>
      </c>
      <c r="U67" s="416" t="str">
        <f t="shared" si="361"/>
        <v/>
      </c>
      <c r="V67" s="416">
        <f t="shared" si="362"/>
        <v>1925.1800000000001</v>
      </c>
      <c r="W67" s="416">
        <f t="shared" si="363"/>
        <v>0</v>
      </c>
      <c r="X67" s="416"/>
      <c r="Z67" s="418"/>
      <c r="AA67" s="402"/>
      <c r="AB67" s="418"/>
      <c r="AC67" s="418"/>
      <c r="AD67" s="418"/>
      <c r="AE67" s="418"/>
    </row>
    <row r="68" s="32" customFormat="1" ht="18.149999999999999" customHeight="1">
      <c r="A68" s="413" t="s">
        <v>687</v>
      </c>
      <c r="B68" s="413" t="s">
        <v>688</v>
      </c>
      <c r="C68" s="414" t="s">
        <v>109</v>
      </c>
      <c r="D68" s="416">
        <v>4.0000000000000001e-002</v>
      </c>
      <c r="E68" s="416"/>
      <c r="F68" s="416"/>
      <c r="G68" s="416"/>
      <c r="H68" s="416">
        <v>4.0000000000000001e-002</v>
      </c>
      <c r="I68" s="416"/>
      <c r="J68" s="416"/>
      <c r="K68" s="416"/>
      <c r="L68" s="416">
        <f t="shared" si="353"/>
        <v>4.0000000000000001e-002</v>
      </c>
      <c r="M68" s="416">
        <v>505.36000000000001</v>
      </c>
      <c r="N68" s="416">
        <f t="shared" si="354"/>
        <v>20.210000000000001</v>
      </c>
      <c r="O68" s="416" t="str">
        <f t="shared" si="355"/>
        <v/>
      </c>
      <c r="P68" s="416" t="str">
        <f t="shared" si="356"/>
        <v/>
      </c>
      <c r="Q68" s="416" t="str">
        <f t="shared" si="357"/>
        <v/>
      </c>
      <c r="R68" s="416">
        <f t="shared" si="358"/>
        <v>20.210000000000001</v>
      </c>
      <c r="S68" s="416" t="str">
        <f t="shared" si="359"/>
        <v/>
      </c>
      <c r="T68" s="416" t="str">
        <f t="shared" si="360"/>
        <v/>
      </c>
      <c r="U68" s="416" t="str">
        <f t="shared" si="361"/>
        <v/>
      </c>
      <c r="V68" s="416">
        <f t="shared" si="362"/>
        <v>20.210000000000001</v>
      </c>
      <c r="W68" s="416">
        <f t="shared" si="363"/>
        <v>0</v>
      </c>
      <c r="X68" s="416"/>
      <c r="Z68" s="402"/>
      <c r="AA68" s="402"/>
      <c r="AB68" s="402"/>
      <c r="AC68" s="402"/>
      <c r="AD68" s="402"/>
      <c r="AE68" s="402"/>
    </row>
    <row r="69" s="32" customFormat="1" ht="18.149999999999999" customHeight="1">
      <c r="A69" s="413" t="s">
        <v>689</v>
      </c>
      <c r="B69" s="413" t="s">
        <v>690</v>
      </c>
      <c r="C69" s="414" t="s">
        <v>235</v>
      </c>
      <c r="D69" s="416">
        <v>4.7999999999999998</v>
      </c>
      <c r="E69" s="416"/>
      <c r="F69" s="416"/>
      <c r="G69" s="416"/>
      <c r="H69" s="416">
        <v>4.7999999999999998</v>
      </c>
      <c r="I69" s="416"/>
      <c r="J69" s="416"/>
      <c r="K69" s="416"/>
      <c r="L69" s="416">
        <f t="shared" si="353"/>
        <v>4.7999999999999998</v>
      </c>
      <c r="M69" s="416">
        <v>98.420000000000002</v>
      </c>
      <c r="N69" s="416">
        <f t="shared" si="354"/>
        <v>472.42000000000002</v>
      </c>
      <c r="O69" s="416" t="str">
        <f t="shared" si="355"/>
        <v/>
      </c>
      <c r="P69" s="416" t="str">
        <f t="shared" si="356"/>
        <v/>
      </c>
      <c r="Q69" s="416" t="str">
        <f t="shared" si="357"/>
        <v/>
      </c>
      <c r="R69" s="416">
        <f t="shared" si="358"/>
        <v>472.42000000000002</v>
      </c>
      <c r="S69" s="416" t="str">
        <f t="shared" si="359"/>
        <v/>
      </c>
      <c r="T69" s="416" t="str">
        <f t="shared" si="360"/>
        <v/>
      </c>
      <c r="U69" s="416" t="str">
        <f t="shared" si="361"/>
        <v/>
      </c>
      <c r="V69" s="416">
        <f t="shared" si="362"/>
        <v>472.42000000000002</v>
      </c>
      <c r="W69" s="416">
        <f t="shared" si="363"/>
        <v>0</v>
      </c>
      <c r="X69" s="416"/>
      <c r="Z69" s="402"/>
      <c r="AA69" s="402"/>
      <c r="AB69" s="402"/>
      <c r="AC69" s="402"/>
      <c r="AD69" s="402"/>
      <c r="AE69" s="402"/>
    </row>
    <row r="70" s="32" customFormat="1" ht="18.149999999999999" customHeight="1">
      <c r="A70" s="410" t="s">
        <v>691</v>
      </c>
      <c r="B70" s="410" t="s">
        <v>692</v>
      </c>
      <c r="C70" s="411"/>
      <c r="D70" s="412"/>
      <c r="E70" s="412"/>
      <c r="F70" s="412"/>
      <c r="G70" s="412"/>
      <c r="H70" s="412"/>
      <c r="I70" s="412"/>
      <c r="J70" s="412"/>
      <c r="K70" s="412"/>
      <c r="L70" s="412" t="str">
        <f t="shared" si="353"/>
        <v/>
      </c>
      <c r="M70" s="412"/>
      <c r="N70" s="412" t="str">
        <f t="shared" si="354"/>
        <v/>
      </c>
      <c r="O70" s="412" t="str">
        <f t="shared" si="355"/>
        <v/>
      </c>
      <c r="P70" s="412" t="str">
        <f t="shared" si="356"/>
        <v/>
      </c>
      <c r="Q70" s="412" t="str">
        <f t="shared" si="357"/>
        <v/>
      </c>
      <c r="R70" s="412" t="str">
        <f t="shared" si="358"/>
        <v/>
      </c>
      <c r="S70" s="412" t="str">
        <f t="shared" si="359"/>
        <v/>
      </c>
      <c r="T70" s="412" t="str">
        <f t="shared" si="360"/>
        <v/>
      </c>
      <c r="U70" s="412" t="str">
        <f t="shared" si="361"/>
        <v/>
      </c>
      <c r="V70" s="412" t="str">
        <f t="shared" si="362"/>
        <v/>
      </c>
      <c r="W70" s="412" t="str">
        <f t="shared" si="363"/>
        <v/>
      </c>
      <c r="X70" s="412"/>
      <c r="Z70" s="402"/>
      <c r="AA70" s="402"/>
      <c r="AB70" s="402"/>
      <c r="AC70" s="402"/>
      <c r="AD70" s="402"/>
      <c r="AE70" s="402"/>
    </row>
    <row r="71" s="417" customFormat="1" ht="18.149999999999999" customHeight="1">
      <c r="A71" s="413" t="s">
        <v>693</v>
      </c>
      <c r="B71" s="413" t="s">
        <v>694</v>
      </c>
      <c r="C71" s="414" t="s">
        <v>37</v>
      </c>
      <c r="D71" s="416">
        <v>48</v>
      </c>
      <c r="E71" s="416"/>
      <c r="F71" s="416"/>
      <c r="G71" s="416"/>
      <c r="H71" s="416">
        <f t="shared" ref="H71:H73" si="365">D71*0.5</f>
        <v>24</v>
      </c>
      <c r="I71" s="416">
        <f t="shared" ref="I71:I73" si="366">H71</f>
        <v>24</v>
      </c>
      <c r="J71" s="416"/>
      <c r="K71" s="416"/>
      <c r="L71" s="416">
        <f t="shared" si="353"/>
        <v>48</v>
      </c>
      <c r="M71" s="416">
        <v>85.019999999999996</v>
      </c>
      <c r="N71" s="416">
        <f t="shared" si="354"/>
        <v>4080.96</v>
      </c>
      <c r="O71" s="416" t="str">
        <f t="shared" si="355"/>
        <v/>
      </c>
      <c r="P71" s="416" t="str">
        <f t="shared" si="356"/>
        <v/>
      </c>
      <c r="Q71" s="416" t="str">
        <f t="shared" si="357"/>
        <v/>
      </c>
      <c r="R71" s="416">
        <f t="shared" si="358"/>
        <v>2040.48</v>
      </c>
      <c r="S71" s="416">
        <f t="shared" si="359"/>
        <v>2040.48</v>
      </c>
      <c r="T71" s="416" t="str">
        <f t="shared" si="360"/>
        <v/>
      </c>
      <c r="U71" s="416" t="str">
        <f t="shared" si="361"/>
        <v/>
      </c>
      <c r="V71" s="416">
        <f t="shared" si="362"/>
        <v>4080.96</v>
      </c>
      <c r="W71" s="416">
        <f t="shared" si="363"/>
        <v>0</v>
      </c>
      <c r="X71" s="416"/>
      <c r="Z71" s="418"/>
      <c r="AA71" s="402"/>
      <c r="AB71" s="418"/>
      <c r="AC71" s="418"/>
      <c r="AD71" s="418"/>
      <c r="AE71" s="418"/>
    </row>
    <row r="72" s="32" customFormat="1" ht="18.149999999999999" customHeight="1">
      <c r="A72" s="413" t="s">
        <v>695</v>
      </c>
      <c r="B72" s="413" t="s">
        <v>696</v>
      </c>
      <c r="C72" s="414" t="s">
        <v>37</v>
      </c>
      <c r="D72" s="416">
        <v>176</v>
      </c>
      <c r="E72" s="416"/>
      <c r="F72" s="416"/>
      <c r="G72" s="416"/>
      <c r="H72" s="416">
        <f t="shared" si="365"/>
        <v>88</v>
      </c>
      <c r="I72" s="416">
        <f t="shared" si="366"/>
        <v>88</v>
      </c>
      <c r="J72" s="416"/>
      <c r="K72" s="416"/>
      <c r="L72" s="416">
        <f t="shared" si="353"/>
        <v>176</v>
      </c>
      <c r="M72" s="416">
        <v>72.370000000000005</v>
      </c>
      <c r="N72" s="416">
        <f t="shared" si="354"/>
        <v>12737.120000000001</v>
      </c>
      <c r="O72" s="416" t="str">
        <f t="shared" si="355"/>
        <v/>
      </c>
      <c r="P72" s="416" t="str">
        <f t="shared" si="356"/>
        <v/>
      </c>
      <c r="Q72" s="416" t="str">
        <f t="shared" si="357"/>
        <v/>
      </c>
      <c r="R72" s="416">
        <f t="shared" si="358"/>
        <v>6368.5600000000004</v>
      </c>
      <c r="S72" s="416">
        <f t="shared" si="359"/>
        <v>6368.5600000000004</v>
      </c>
      <c r="T72" s="416" t="str">
        <f t="shared" si="360"/>
        <v/>
      </c>
      <c r="U72" s="416" t="str">
        <f t="shared" si="361"/>
        <v/>
      </c>
      <c r="V72" s="416">
        <f t="shared" si="362"/>
        <v>12737.120000000001</v>
      </c>
      <c r="W72" s="416">
        <f t="shared" si="363"/>
        <v>0</v>
      </c>
      <c r="X72" s="416"/>
      <c r="Z72" s="402"/>
      <c r="AA72" s="402"/>
      <c r="AB72" s="402"/>
      <c r="AC72" s="402"/>
      <c r="AD72" s="402"/>
      <c r="AE72" s="402"/>
    </row>
    <row r="73" s="32" customFormat="1" ht="18.149999999999999" customHeight="1">
      <c r="A73" s="413" t="s">
        <v>697</v>
      </c>
      <c r="B73" s="413" t="s">
        <v>698</v>
      </c>
      <c r="C73" s="414" t="s">
        <v>646</v>
      </c>
      <c r="D73" s="416">
        <v>6600</v>
      </c>
      <c r="E73" s="416"/>
      <c r="F73" s="416"/>
      <c r="G73" s="416"/>
      <c r="H73" s="416">
        <f t="shared" si="365"/>
        <v>3300</v>
      </c>
      <c r="I73" s="416">
        <f t="shared" si="366"/>
        <v>3300</v>
      </c>
      <c r="J73" s="416"/>
      <c r="K73" s="416"/>
      <c r="L73" s="416">
        <f t="shared" si="353"/>
        <v>6600</v>
      </c>
      <c r="M73" s="416">
        <v>12.09</v>
      </c>
      <c r="N73" s="416">
        <f t="shared" si="354"/>
        <v>79794</v>
      </c>
      <c r="O73" s="416" t="str">
        <f t="shared" si="355"/>
        <v/>
      </c>
      <c r="P73" s="416" t="str">
        <f t="shared" si="356"/>
        <v/>
      </c>
      <c r="Q73" s="416" t="str">
        <f t="shared" si="357"/>
        <v/>
      </c>
      <c r="R73" s="416">
        <f t="shared" si="358"/>
        <v>39897</v>
      </c>
      <c r="S73" s="416">
        <f t="shared" si="359"/>
        <v>39897</v>
      </c>
      <c r="T73" s="416" t="str">
        <f t="shared" si="360"/>
        <v/>
      </c>
      <c r="U73" s="416" t="str">
        <f t="shared" si="361"/>
        <v/>
      </c>
      <c r="V73" s="416">
        <f t="shared" si="362"/>
        <v>79794</v>
      </c>
      <c r="W73" s="416">
        <f t="shared" si="363"/>
        <v>0</v>
      </c>
      <c r="X73" s="416"/>
      <c r="Z73" s="402"/>
      <c r="AA73" s="402"/>
      <c r="AB73" s="402"/>
      <c r="AC73" s="402"/>
      <c r="AD73" s="402"/>
      <c r="AE73" s="402"/>
    </row>
    <row r="74" s="32" customFormat="1" ht="18.149999999999999" customHeight="1">
      <c r="A74" s="410" t="s">
        <v>699</v>
      </c>
      <c r="B74" s="410" t="s">
        <v>700</v>
      </c>
      <c r="C74" s="411"/>
      <c r="D74" s="412"/>
      <c r="E74" s="412"/>
      <c r="F74" s="412"/>
      <c r="G74" s="412"/>
      <c r="H74" s="412"/>
      <c r="I74" s="412"/>
      <c r="J74" s="412"/>
      <c r="K74" s="412"/>
      <c r="L74" s="412" t="str">
        <f t="shared" ref="L74:L137" si="367">IF(D74="","",SUM(E74:K74))</f>
        <v/>
      </c>
      <c r="M74" s="412"/>
      <c r="N74" s="412" t="str">
        <f t="shared" ref="N74:N137" si="368">IF(L74="","",ROUND(D74*M74,2))</f>
        <v/>
      </c>
      <c r="O74" s="412" t="str">
        <f t="shared" ref="O74:O137" si="369">IF(E74="","",ROUND(E74*M74,2))</f>
        <v/>
      </c>
      <c r="P74" s="412" t="str">
        <f t="shared" ref="P74:P137" si="370">IF(F74="","",ROUND(F74*M74,2))</f>
        <v/>
      </c>
      <c r="Q74" s="412" t="str">
        <f t="shared" ref="Q74:Q137" si="371">IF(G74="","",ROUND(G74*M74,2))</f>
        <v/>
      </c>
      <c r="R74" s="412" t="str">
        <f t="shared" ref="R74:R137" si="372">IF(H74="","",ROUND(H74*M74,2))</f>
        <v/>
      </c>
      <c r="S74" s="412" t="str">
        <f t="shared" ref="S74:S137" si="373">IF(I74="","",ROUND(I74*M74,2))</f>
        <v/>
      </c>
      <c r="T74" s="412" t="str">
        <f t="shared" ref="T74:T137" si="374">IF(J74="","",ROUND(J74*M74,2))</f>
        <v/>
      </c>
      <c r="U74" s="412" t="str">
        <f t="shared" ref="U74:U137" si="375">IF(K74="","",ROUND(K74*M74,2))</f>
        <v/>
      </c>
      <c r="V74" s="412" t="str">
        <f t="shared" ref="V74:V137" si="376">IF(N74="","",SUM(O74:U74))</f>
        <v/>
      </c>
      <c r="W74" s="412" t="str">
        <f t="shared" ref="W74:W137" si="377">IF(N74="","",N74-V74)</f>
        <v/>
      </c>
      <c r="X74" s="412"/>
      <c r="Z74" s="402"/>
      <c r="AA74" s="402"/>
      <c r="AB74" s="402"/>
      <c r="AC74" s="402"/>
      <c r="AD74" s="402"/>
      <c r="AE74" s="402"/>
    </row>
    <row r="75" s="32" customFormat="1" ht="18.149999999999999" customHeight="1">
      <c r="A75" s="413" t="s">
        <v>701</v>
      </c>
      <c r="B75" s="413" t="s">
        <v>702</v>
      </c>
      <c r="C75" s="414" t="s">
        <v>235</v>
      </c>
      <c r="D75" s="416">
        <v>531.51999999999998</v>
      </c>
      <c r="E75" s="416"/>
      <c r="F75" s="416"/>
      <c r="G75" s="416"/>
      <c r="H75" s="416"/>
      <c r="I75" s="416"/>
      <c r="J75" s="416">
        <v>531.51999999999998</v>
      </c>
      <c r="K75" s="416"/>
      <c r="L75" s="416">
        <f t="shared" si="367"/>
        <v>531.51999999999998</v>
      </c>
      <c r="M75" s="416">
        <v>2.0899999999999999</v>
      </c>
      <c r="N75" s="416">
        <f t="shared" si="368"/>
        <v>1110.8800000000001</v>
      </c>
      <c r="O75" s="416" t="str">
        <f t="shared" si="369"/>
        <v/>
      </c>
      <c r="P75" s="416" t="str">
        <f t="shared" si="370"/>
        <v/>
      </c>
      <c r="Q75" s="416" t="str">
        <f t="shared" si="371"/>
        <v/>
      </c>
      <c r="R75" s="416" t="str">
        <f t="shared" si="372"/>
        <v/>
      </c>
      <c r="S75" s="416" t="str">
        <f t="shared" si="373"/>
        <v/>
      </c>
      <c r="T75" s="416">
        <f t="shared" si="374"/>
        <v>1110.8800000000001</v>
      </c>
      <c r="U75" s="416" t="str">
        <f t="shared" si="375"/>
        <v/>
      </c>
      <c r="V75" s="416">
        <f t="shared" si="376"/>
        <v>1110.8800000000001</v>
      </c>
      <c r="W75" s="416">
        <f t="shared" si="377"/>
        <v>0</v>
      </c>
      <c r="X75" s="416"/>
      <c r="Z75" s="402"/>
      <c r="AA75" s="402"/>
      <c r="AB75" s="402"/>
      <c r="AC75" s="402"/>
      <c r="AD75" s="402"/>
      <c r="AE75" s="402"/>
    </row>
    <row r="76" s="32" customFormat="1" ht="18.149999999999999" customHeight="1">
      <c r="A76" s="407" t="s">
        <v>703</v>
      </c>
      <c r="B76" s="407" t="s">
        <v>704</v>
      </c>
      <c r="C76" s="408"/>
      <c r="D76" s="409"/>
      <c r="E76" s="409"/>
      <c r="F76" s="409"/>
      <c r="G76" s="409"/>
      <c r="H76" s="409"/>
      <c r="I76" s="409"/>
      <c r="J76" s="409"/>
      <c r="K76" s="409"/>
      <c r="L76" s="409" t="str">
        <f t="shared" si="367"/>
        <v/>
      </c>
      <c r="M76" s="409"/>
      <c r="N76" s="409" t="str">
        <f t="shared" si="368"/>
        <v/>
      </c>
      <c r="O76" s="409" t="str">
        <f t="shared" si="369"/>
        <v/>
      </c>
      <c r="P76" s="409" t="str">
        <f t="shared" si="370"/>
        <v/>
      </c>
      <c r="Q76" s="409" t="str">
        <f t="shared" si="371"/>
        <v/>
      </c>
      <c r="R76" s="409" t="str">
        <f t="shared" si="372"/>
        <v/>
      </c>
      <c r="S76" s="409" t="str">
        <f t="shared" si="373"/>
        <v/>
      </c>
      <c r="T76" s="409" t="str">
        <f t="shared" si="374"/>
        <v/>
      </c>
      <c r="U76" s="409" t="str">
        <f t="shared" si="375"/>
        <v/>
      </c>
      <c r="V76" s="409" t="str">
        <f t="shared" si="376"/>
        <v/>
      </c>
      <c r="W76" s="409" t="str">
        <f t="shared" si="377"/>
        <v/>
      </c>
      <c r="X76" s="409"/>
      <c r="Z76" s="402"/>
      <c r="AA76" s="402"/>
      <c r="AB76" s="402"/>
      <c r="AC76" s="402"/>
      <c r="AD76" s="402"/>
      <c r="AE76" s="402"/>
    </row>
    <row r="77" s="32" customFormat="1" ht="18.149999999999999" customHeight="1">
      <c r="A77" s="410" t="s">
        <v>705</v>
      </c>
      <c r="B77" s="410" t="s">
        <v>23</v>
      </c>
      <c r="C77" s="411"/>
      <c r="D77" s="412"/>
      <c r="E77" s="412"/>
      <c r="F77" s="412"/>
      <c r="G77" s="412"/>
      <c r="H77" s="412"/>
      <c r="I77" s="412"/>
      <c r="J77" s="412"/>
      <c r="K77" s="412"/>
      <c r="L77" s="412" t="str">
        <f t="shared" si="367"/>
        <v/>
      </c>
      <c r="M77" s="412"/>
      <c r="N77" s="412" t="str">
        <f t="shared" si="368"/>
        <v/>
      </c>
      <c r="O77" s="412" t="str">
        <f t="shared" si="369"/>
        <v/>
      </c>
      <c r="P77" s="412" t="str">
        <f t="shared" si="370"/>
        <v/>
      </c>
      <c r="Q77" s="412" t="str">
        <f t="shared" si="371"/>
        <v/>
      </c>
      <c r="R77" s="412" t="str">
        <f t="shared" si="372"/>
        <v/>
      </c>
      <c r="S77" s="412" t="str">
        <f t="shared" si="373"/>
        <v/>
      </c>
      <c r="T77" s="412" t="str">
        <f t="shared" si="374"/>
        <v/>
      </c>
      <c r="U77" s="412" t="str">
        <f t="shared" si="375"/>
        <v/>
      </c>
      <c r="V77" s="412" t="str">
        <f t="shared" si="376"/>
        <v/>
      </c>
      <c r="W77" s="412" t="str">
        <f t="shared" si="377"/>
        <v/>
      </c>
      <c r="X77" s="412"/>
      <c r="Z77" s="402"/>
      <c r="AA77" s="402"/>
      <c r="AB77" s="402"/>
      <c r="AC77" s="402"/>
      <c r="AD77" s="402"/>
      <c r="AE77" s="402"/>
    </row>
    <row r="78" s="32" customFormat="1" ht="18.149999999999999" customHeight="1">
      <c r="A78" s="413" t="s">
        <v>706</v>
      </c>
      <c r="B78" s="413" t="s">
        <v>608</v>
      </c>
      <c r="C78" s="414" t="s">
        <v>235</v>
      </c>
      <c r="D78" s="416">
        <v>50.270000000000003</v>
      </c>
      <c r="E78" s="416">
        <f>D78*0.5</f>
        <v>25.135000000000002</v>
      </c>
      <c r="F78" s="416">
        <f>E78</f>
        <v>25.135000000000002</v>
      </c>
      <c r="G78" s="416"/>
      <c r="H78" s="416"/>
      <c r="I78" s="416"/>
      <c r="J78" s="416"/>
      <c r="K78" s="416"/>
      <c r="L78" s="416">
        <f t="shared" si="367"/>
        <v>50.270000000000003</v>
      </c>
      <c r="M78" s="416">
        <v>7.7599999999999998</v>
      </c>
      <c r="N78" s="416">
        <f t="shared" si="368"/>
        <v>390.10000000000002</v>
      </c>
      <c r="O78" s="416">
        <f t="shared" si="369"/>
        <v>195.05000000000001</v>
      </c>
      <c r="P78" s="416">
        <f t="shared" si="370"/>
        <v>195.05000000000001</v>
      </c>
      <c r="Q78" s="416" t="str">
        <f t="shared" si="371"/>
        <v/>
      </c>
      <c r="R78" s="416" t="str">
        <f t="shared" si="372"/>
        <v/>
      </c>
      <c r="S78" s="416" t="str">
        <f t="shared" si="373"/>
        <v/>
      </c>
      <c r="T78" s="416" t="str">
        <f t="shared" si="374"/>
        <v/>
      </c>
      <c r="U78" s="416" t="str">
        <f t="shared" si="375"/>
        <v/>
      </c>
      <c r="V78" s="416">
        <f t="shared" si="376"/>
        <v>390.10000000000002</v>
      </c>
      <c r="W78" s="416">
        <f t="shared" si="377"/>
        <v>0</v>
      </c>
      <c r="X78" s="416"/>
      <c r="Z78" s="402"/>
      <c r="AA78" s="402"/>
      <c r="AB78" s="402"/>
      <c r="AC78" s="402"/>
      <c r="AD78" s="402"/>
      <c r="AE78" s="402"/>
    </row>
    <row r="79" s="32" customFormat="1" ht="18.149999999999999" customHeight="1">
      <c r="A79" s="413" t="s">
        <v>707</v>
      </c>
      <c r="B79" s="413" t="s">
        <v>612</v>
      </c>
      <c r="C79" s="414" t="s">
        <v>235</v>
      </c>
      <c r="D79" s="416">
        <v>206.94</v>
      </c>
      <c r="E79" s="416">
        <v>206.94</v>
      </c>
      <c r="F79" s="416"/>
      <c r="G79" s="416"/>
      <c r="H79" s="416"/>
      <c r="I79" s="416"/>
      <c r="J79" s="416"/>
      <c r="K79" s="416"/>
      <c r="L79" s="416">
        <f t="shared" si="367"/>
        <v>206.94</v>
      </c>
      <c r="M79" s="416">
        <v>5.1600000000000001</v>
      </c>
      <c r="N79" s="416">
        <f t="shared" si="368"/>
        <v>1067.8099999999999</v>
      </c>
      <c r="O79" s="416">
        <f t="shared" si="369"/>
        <v>1067.8099999999999</v>
      </c>
      <c r="P79" s="416" t="str">
        <f t="shared" si="370"/>
        <v/>
      </c>
      <c r="Q79" s="416" t="str">
        <f t="shared" si="371"/>
        <v/>
      </c>
      <c r="R79" s="416" t="str">
        <f t="shared" si="372"/>
        <v/>
      </c>
      <c r="S79" s="416" t="str">
        <f t="shared" si="373"/>
        <v/>
      </c>
      <c r="T79" s="416" t="str">
        <f t="shared" si="374"/>
        <v/>
      </c>
      <c r="U79" s="416" t="str">
        <f t="shared" si="375"/>
        <v/>
      </c>
      <c r="V79" s="416">
        <f t="shared" si="376"/>
        <v>1067.8099999999999</v>
      </c>
      <c r="W79" s="416">
        <f t="shared" si="377"/>
        <v>0</v>
      </c>
      <c r="X79" s="416"/>
      <c r="Z79" s="402"/>
      <c r="AA79" s="402"/>
      <c r="AB79" s="402"/>
      <c r="AC79" s="402"/>
      <c r="AD79" s="402"/>
      <c r="AE79" s="402"/>
    </row>
    <row r="80" s="32" customFormat="1" ht="18.149999999999999" customHeight="1">
      <c r="A80" s="413" t="s">
        <v>708</v>
      </c>
      <c r="B80" s="413" t="s">
        <v>709</v>
      </c>
      <c r="C80" s="414" t="s">
        <v>230</v>
      </c>
      <c r="D80" s="416">
        <v>160</v>
      </c>
      <c r="E80" s="416"/>
      <c r="F80" s="416"/>
      <c r="G80" s="416"/>
      <c r="H80" s="416">
        <v>160</v>
      </c>
      <c r="I80" s="416"/>
      <c r="J80" s="416"/>
      <c r="K80" s="416"/>
      <c r="L80" s="416">
        <f t="shared" si="367"/>
        <v>160</v>
      </c>
      <c r="M80" s="416">
        <v>101.81</v>
      </c>
      <c r="N80" s="416">
        <f t="shared" si="368"/>
        <v>16289.6</v>
      </c>
      <c r="O80" s="416" t="str">
        <f t="shared" si="369"/>
        <v/>
      </c>
      <c r="P80" s="416" t="str">
        <f t="shared" si="370"/>
        <v/>
      </c>
      <c r="Q80" s="416" t="str">
        <f t="shared" si="371"/>
        <v/>
      </c>
      <c r="R80" s="416">
        <f t="shared" si="372"/>
        <v>16289.6</v>
      </c>
      <c r="S80" s="416" t="str">
        <f t="shared" si="373"/>
        <v/>
      </c>
      <c r="T80" s="416" t="str">
        <f t="shared" si="374"/>
        <v/>
      </c>
      <c r="U80" s="416" t="str">
        <f t="shared" si="375"/>
        <v/>
      </c>
      <c r="V80" s="416">
        <f t="shared" si="376"/>
        <v>16289.6</v>
      </c>
      <c r="W80" s="416">
        <f t="shared" si="377"/>
        <v>0</v>
      </c>
      <c r="X80" s="416"/>
      <c r="Z80" s="402"/>
      <c r="AA80" s="402"/>
      <c r="AB80" s="402"/>
      <c r="AC80" s="402"/>
      <c r="AD80" s="402"/>
      <c r="AE80" s="402"/>
    </row>
    <row r="81" s="32" customFormat="1" ht="18.149999999999999" customHeight="1">
      <c r="A81" s="413" t="s">
        <v>710</v>
      </c>
      <c r="B81" s="413" t="s">
        <v>711</v>
      </c>
      <c r="C81" s="414" t="s">
        <v>235</v>
      </c>
      <c r="D81" s="416">
        <v>206.94</v>
      </c>
      <c r="E81" s="416"/>
      <c r="F81" s="416"/>
      <c r="G81" s="416"/>
      <c r="H81" s="416"/>
      <c r="I81" s="416">
        <f t="shared" ref="I81:I82" si="378">D81*0.5</f>
        <v>103.47</v>
      </c>
      <c r="J81" s="416">
        <f t="shared" ref="J81:J82" si="379">I81</f>
        <v>103.47</v>
      </c>
      <c r="K81" s="416"/>
      <c r="L81" s="416">
        <f t="shared" si="367"/>
        <v>206.94</v>
      </c>
      <c r="M81" s="416">
        <v>26.780000000000001</v>
      </c>
      <c r="N81" s="416">
        <f t="shared" si="368"/>
        <v>5541.8500000000004</v>
      </c>
      <c r="O81" s="416" t="str">
        <f t="shared" si="369"/>
        <v/>
      </c>
      <c r="P81" s="416" t="str">
        <f t="shared" si="370"/>
        <v/>
      </c>
      <c r="Q81" s="416" t="str">
        <f t="shared" si="371"/>
        <v/>
      </c>
      <c r="R81" s="416" t="str">
        <f t="shared" si="372"/>
        <v/>
      </c>
      <c r="S81" s="416">
        <f t="shared" si="373"/>
        <v>2770.9299999999998</v>
      </c>
      <c r="T81" s="416">
        <f t="shared" si="374"/>
        <v>2770.9299999999998</v>
      </c>
      <c r="U81" s="416" t="str">
        <f t="shared" si="375"/>
        <v/>
      </c>
      <c r="V81" s="416">
        <f t="shared" si="376"/>
        <v>5541.8599999999997</v>
      </c>
      <c r="W81" s="416">
        <f t="shared" si="377"/>
        <v>-9.999999999308784e-003</v>
      </c>
      <c r="X81" s="416"/>
      <c r="Z81" s="402"/>
      <c r="AA81" s="402"/>
      <c r="AB81" s="402"/>
      <c r="AC81" s="402"/>
      <c r="AD81" s="402"/>
      <c r="AE81" s="402"/>
    </row>
    <row r="82" s="32" customFormat="1" ht="18.149999999999999" customHeight="1">
      <c r="A82" s="413" t="s">
        <v>712</v>
      </c>
      <c r="B82" s="413" t="s">
        <v>618</v>
      </c>
      <c r="C82" s="414" t="s">
        <v>235</v>
      </c>
      <c r="D82" s="416">
        <v>62.880000000000003</v>
      </c>
      <c r="E82" s="416"/>
      <c r="F82" s="416"/>
      <c r="G82" s="416"/>
      <c r="H82" s="416"/>
      <c r="I82" s="416">
        <f t="shared" si="378"/>
        <v>31.440000000000001</v>
      </c>
      <c r="J82" s="416">
        <f t="shared" si="379"/>
        <v>31.440000000000001</v>
      </c>
      <c r="K82" s="416"/>
      <c r="L82" s="416">
        <f t="shared" si="367"/>
        <v>62.880000000000003</v>
      </c>
      <c r="M82" s="416">
        <v>36.229999999999997</v>
      </c>
      <c r="N82" s="416">
        <f t="shared" si="368"/>
        <v>2278.1399999999999</v>
      </c>
      <c r="O82" s="416" t="str">
        <f t="shared" si="369"/>
        <v/>
      </c>
      <c r="P82" s="416" t="str">
        <f t="shared" si="370"/>
        <v/>
      </c>
      <c r="Q82" s="416" t="str">
        <f t="shared" si="371"/>
        <v/>
      </c>
      <c r="R82" s="416" t="str">
        <f t="shared" si="372"/>
        <v/>
      </c>
      <c r="S82" s="416">
        <f t="shared" si="373"/>
        <v>1139.0699999999999</v>
      </c>
      <c r="T82" s="416">
        <f t="shared" si="374"/>
        <v>1139.0699999999999</v>
      </c>
      <c r="U82" s="416" t="str">
        <f t="shared" si="375"/>
        <v/>
      </c>
      <c r="V82" s="416">
        <f t="shared" si="376"/>
        <v>2278.1399999999999</v>
      </c>
      <c r="W82" s="416">
        <f t="shared" si="377"/>
        <v>0</v>
      </c>
      <c r="X82" s="416"/>
      <c r="Z82" s="402"/>
      <c r="AA82" s="402"/>
      <c r="AB82" s="402"/>
      <c r="AC82" s="402"/>
      <c r="AD82" s="402"/>
      <c r="AE82" s="402"/>
    </row>
    <row r="83" s="32" customFormat="1" ht="18.149999999999999" customHeight="1">
      <c r="A83" s="413" t="s">
        <v>713</v>
      </c>
      <c r="B83" s="413" t="s">
        <v>714</v>
      </c>
      <c r="C83" s="414" t="s">
        <v>235</v>
      </c>
      <c r="D83" s="416">
        <v>153.12</v>
      </c>
      <c r="E83" s="416"/>
      <c r="F83" s="416"/>
      <c r="G83" s="416">
        <f t="shared" ref="G83:G84" si="380">D83*0.5</f>
        <v>76.560000000000002</v>
      </c>
      <c r="H83" s="416">
        <f t="shared" ref="H83:H84" si="381">G83</f>
        <v>76.560000000000002</v>
      </c>
      <c r="I83" s="416"/>
      <c r="J83" s="416"/>
      <c r="K83" s="416"/>
      <c r="L83" s="416">
        <f t="shared" si="367"/>
        <v>153.12</v>
      </c>
      <c r="M83" s="416">
        <v>84.810000000000002</v>
      </c>
      <c r="N83" s="416">
        <f t="shared" si="368"/>
        <v>12986.110000000001</v>
      </c>
      <c r="O83" s="416" t="str">
        <f t="shared" si="369"/>
        <v/>
      </c>
      <c r="P83" s="416" t="str">
        <f t="shared" si="370"/>
        <v/>
      </c>
      <c r="Q83" s="416">
        <f t="shared" si="371"/>
        <v>6493.0500000000002</v>
      </c>
      <c r="R83" s="416">
        <f t="shared" si="372"/>
        <v>6493.0500000000002</v>
      </c>
      <c r="S83" s="416" t="str">
        <f t="shared" si="373"/>
        <v/>
      </c>
      <c r="T83" s="416" t="str">
        <f t="shared" si="374"/>
        <v/>
      </c>
      <c r="U83" s="416" t="str">
        <f t="shared" si="375"/>
        <v/>
      </c>
      <c r="V83" s="416">
        <f t="shared" si="376"/>
        <v>12986.1</v>
      </c>
      <c r="W83" s="416">
        <f t="shared" si="377"/>
        <v>1.0000000000218279e-002</v>
      </c>
      <c r="X83" s="416"/>
      <c r="Z83" s="402"/>
      <c r="AA83" s="402"/>
      <c r="AB83" s="402"/>
      <c r="AC83" s="402"/>
      <c r="AD83" s="402"/>
      <c r="AE83" s="402"/>
    </row>
    <row r="84" s="417" customFormat="1" ht="18.149999999999999" customHeight="1">
      <c r="A84" s="413" t="s">
        <v>715</v>
      </c>
      <c r="B84" s="413" t="s">
        <v>621</v>
      </c>
      <c r="C84" s="414" t="s">
        <v>230</v>
      </c>
      <c r="D84" s="416">
        <v>51.799999999999997</v>
      </c>
      <c r="E84" s="416"/>
      <c r="F84" s="416"/>
      <c r="G84" s="416">
        <f t="shared" si="380"/>
        <v>25.899999999999999</v>
      </c>
      <c r="H84" s="416">
        <f t="shared" si="381"/>
        <v>25.899999999999999</v>
      </c>
      <c r="I84" s="416"/>
      <c r="J84" s="416"/>
      <c r="K84" s="416"/>
      <c r="L84" s="416">
        <f t="shared" si="367"/>
        <v>51.799999999999997</v>
      </c>
      <c r="M84" s="416">
        <v>29.960000000000001</v>
      </c>
      <c r="N84" s="416">
        <f t="shared" si="368"/>
        <v>1551.9300000000001</v>
      </c>
      <c r="O84" s="416" t="str">
        <f t="shared" si="369"/>
        <v/>
      </c>
      <c r="P84" s="416" t="str">
        <f t="shared" si="370"/>
        <v/>
      </c>
      <c r="Q84" s="416">
        <f t="shared" si="371"/>
        <v>775.96000000000004</v>
      </c>
      <c r="R84" s="416">
        <f t="shared" si="372"/>
        <v>775.96000000000004</v>
      </c>
      <c r="S84" s="416" t="str">
        <f t="shared" si="373"/>
        <v/>
      </c>
      <c r="T84" s="416" t="str">
        <f t="shared" si="374"/>
        <v/>
      </c>
      <c r="U84" s="416" t="str">
        <f t="shared" si="375"/>
        <v/>
      </c>
      <c r="V84" s="416">
        <f t="shared" si="376"/>
        <v>1551.9200000000001</v>
      </c>
      <c r="W84" s="416">
        <f t="shared" si="377"/>
        <v>9.9999999999909051e-003</v>
      </c>
      <c r="X84" s="416"/>
      <c r="Z84" s="418"/>
      <c r="AA84" s="402"/>
      <c r="AB84" s="418"/>
      <c r="AC84" s="418"/>
      <c r="AD84" s="418"/>
      <c r="AE84" s="418"/>
    </row>
    <row r="85" s="32" customFormat="1" ht="18.149999999999999" customHeight="1">
      <c r="A85" s="413" t="s">
        <v>716</v>
      </c>
      <c r="B85" s="413" t="s">
        <v>717</v>
      </c>
      <c r="C85" s="414" t="s">
        <v>109</v>
      </c>
      <c r="D85" s="416">
        <v>49.909999999999997</v>
      </c>
      <c r="E85" s="416"/>
      <c r="F85" s="416">
        <v>49.909999999999997</v>
      </c>
      <c r="G85" s="416"/>
      <c r="H85" s="416"/>
      <c r="I85" s="416"/>
      <c r="J85" s="416"/>
      <c r="K85" s="416"/>
      <c r="L85" s="416">
        <f t="shared" si="367"/>
        <v>49.909999999999997</v>
      </c>
      <c r="M85" s="416">
        <v>167.75999999999999</v>
      </c>
      <c r="N85" s="416">
        <f t="shared" si="368"/>
        <v>8372.8999999999996</v>
      </c>
      <c r="O85" s="416" t="str">
        <f t="shared" si="369"/>
        <v/>
      </c>
      <c r="P85" s="416">
        <f t="shared" si="370"/>
        <v>8372.8999999999996</v>
      </c>
      <c r="Q85" s="416" t="str">
        <f t="shared" si="371"/>
        <v/>
      </c>
      <c r="R85" s="416" t="str">
        <f t="shared" si="372"/>
        <v/>
      </c>
      <c r="S85" s="416" t="str">
        <f t="shared" si="373"/>
        <v/>
      </c>
      <c r="T85" s="416" t="str">
        <f t="shared" si="374"/>
        <v/>
      </c>
      <c r="U85" s="416" t="str">
        <f t="shared" si="375"/>
        <v/>
      </c>
      <c r="V85" s="416">
        <f t="shared" si="376"/>
        <v>8372.8999999999996</v>
      </c>
      <c r="W85" s="416">
        <f t="shared" si="377"/>
        <v>0</v>
      </c>
      <c r="X85" s="416"/>
      <c r="Z85" s="402"/>
      <c r="AA85" s="402"/>
      <c r="AB85" s="402"/>
      <c r="AC85" s="402"/>
      <c r="AD85" s="402"/>
      <c r="AE85" s="402"/>
    </row>
    <row r="86" s="32" customFormat="1" ht="18.149999999999999" customHeight="1">
      <c r="A86" s="410" t="s">
        <v>718</v>
      </c>
      <c r="B86" s="410" t="s">
        <v>625</v>
      </c>
      <c r="C86" s="411"/>
      <c r="D86" s="412"/>
      <c r="E86" s="412"/>
      <c r="F86" s="412"/>
      <c r="G86" s="412"/>
      <c r="H86" s="412"/>
      <c r="I86" s="412"/>
      <c r="J86" s="412"/>
      <c r="K86" s="412"/>
      <c r="L86" s="412" t="str">
        <f t="shared" si="367"/>
        <v/>
      </c>
      <c r="M86" s="412"/>
      <c r="N86" s="412" t="str">
        <f t="shared" si="368"/>
        <v/>
      </c>
      <c r="O86" s="412" t="str">
        <f t="shared" si="369"/>
        <v/>
      </c>
      <c r="P86" s="412" t="str">
        <f t="shared" si="370"/>
        <v/>
      </c>
      <c r="Q86" s="412" t="str">
        <f t="shared" si="371"/>
        <v/>
      </c>
      <c r="R86" s="412" t="str">
        <f t="shared" si="372"/>
        <v/>
      </c>
      <c r="S86" s="412" t="str">
        <f t="shared" si="373"/>
        <v/>
      </c>
      <c r="T86" s="412" t="str">
        <f t="shared" si="374"/>
        <v/>
      </c>
      <c r="U86" s="412" t="str">
        <f t="shared" si="375"/>
        <v/>
      </c>
      <c r="V86" s="412" t="str">
        <f t="shared" si="376"/>
        <v/>
      </c>
      <c r="W86" s="412" t="str">
        <f t="shared" si="377"/>
        <v/>
      </c>
      <c r="X86" s="412"/>
      <c r="Z86" s="402"/>
      <c r="AA86" s="402"/>
      <c r="AB86" s="402"/>
      <c r="AC86" s="402"/>
      <c r="AD86" s="402"/>
      <c r="AE86" s="402"/>
    </row>
    <row r="87" s="32" customFormat="1" ht="18.149999999999999" customHeight="1">
      <c r="A87" s="413" t="s">
        <v>719</v>
      </c>
      <c r="B87" s="413" t="s">
        <v>720</v>
      </c>
      <c r="C87" s="414" t="s">
        <v>109</v>
      </c>
      <c r="D87" s="416">
        <v>31.469999999999999</v>
      </c>
      <c r="E87" s="416">
        <f t="shared" ref="E87:E90" si="382">D87*0.3</f>
        <v>9.4409999999999989</v>
      </c>
      <c r="F87" s="416">
        <f t="shared" ref="F87:F90" si="383">E87</f>
        <v>9.4409999999999989</v>
      </c>
      <c r="G87" s="416">
        <f t="shared" ref="G87:G90" si="384">D87*0.4</f>
        <v>12.588000000000001</v>
      </c>
      <c r="H87" s="416"/>
      <c r="I87" s="416"/>
      <c r="J87" s="416"/>
      <c r="K87" s="416"/>
      <c r="L87" s="416">
        <f t="shared" si="367"/>
        <v>31.469999999999999</v>
      </c>
      <c r="M87" s="416">
        <v>13.31</v>
      </c>
      <c r="N87" s="416">
        <f t="shared" si="368"/>
        <v>418.87</v>
      </c>
      <c r="O87" s="416">
        <f t="shared" si="369"/>
        <v>125.66</v>
      </c>
      <c r="P87" s="416">
        <f t="shared" si="370"/>
        <v>125.66</v>
      </c>
      <c r="Q87" s="416">
        <f t="shared" si="371"/>
        <v>167.55000000000001</v>
      </c>
      <c r="R87" s="416" t="str">
        <f t="shared" si="372"/>
        <v/>
      </c>
      <c r="S87" s="416" t="str">
        <f t="shared" si="373"/>
        <v/>
      </c>
      <c r="T87" s="416" t="str">
        <f t="shared" si="374"/>
        <v/>
      </c>
      <c r="U87" s="416" t="str">
        <f t="shared" si="375"/>
        <v/>
      </c>
      <c r="V87" s="416">
        <f t="shared" si="376"/>
        <v>418.87</v>
      </c>
      <c r="W87" s="416">
        <f t="shared" si="377"/>
        <v>0</v>
      </c>
      <c r="X87" s="416"/>
      <c r="Z87" s="402"/>
      <c r="AA87" s="402"/>
      <c r="AB87" s="402"/>
      <c r="AC87" s="402"/>
      <c r="AD87" s="402"/>
      <c r="AE87" s="402"/>
    </row>
    <row r="88" s="32" customFormat="1" ht="18.149999999999999" customHeight="1">
      <c r="A88" s="413" t="s">
        <v>721</v>
      </c>
      <c r="B88" s="413" t="s">
        <v>612</v>
      </c>
      <c r="C88" s="414" t="s">
        <v>235</v>
      </c>
      <c r="D88" s="416">
        <v>145.88</v>
      </c>
      <c r="E88" s="416">
        <f t="shared" si="382"/>
        <v>43.763999999999996</v>
      </c>
      <c r="F88" s="416">
        <f t="shared" si="383"/>
        <v>43.763999999999996</v>
      </c>
      <c r="G88" s="416">
        <f t="shared" si="384"/>
        <v>58.352000000000004</v>
      </c>
      <c r="H88" s="416"/>
      <c r="I88" s="416"/>
      <c r="J88" s="416"/>
      <c r="K88" s="416"/>
      <c r="L88" s="416">
        <f t="shared" si="367"/>
        <v>145.88</v>
      </c>
      <c r="M88" s="416">
        <v>5.1600000000000001</v>
      </c>
      <c r="N88" s="416">
        <f t="shared" si="368"/>
        <v>752.74000000000001</v>
      </c>
      <c r="O88" s="416">
        <f t="shared" si="369"/>
        <v>225.81999999999999</v>
      </c>
      <c r="P88" s="416">
        <f t="shared" si="370"/>
        <v>225.81999999999999</v>
      </c>
      <c r="Q88" s="416">
        <f t="shared" si="371"/>
        <v>301.10000000000002</v>
      </c>
      <c r="R88" s="416" t="str">
        <f t="shared" si="372"/>
        <v/>
      </c>
      <c r="S88" s="416" t="str">
        <f t="shared" si="373"/>
        <v/>
      </c>
      <c r="T88" s="416" t="str">
        <f t="shared" si="374"/>
        <v/>
      </c>
      <c r="U88" s="416" t="str">
        <f t="shared" si="375"/>
        <v/>
      </c>
      <c r="V88" s="416">
        <f t="shared" si="376"/>
        <v>752.74000000000001</v>
      </c>
      <c r="W88" s="416">
        <f t="shared" si="377"/>
        <v>0</v>
      </c>
      <c r="X88" s="416"/>
      <c r="Z88" s="402"/>
      <c r="AA88" s="402"/>
      <c r="AB88" s="402"/>
      <c r="AC88" s="402"/>
      <c r="AD88" s="402"/>
      <c r="AE88" s="402"/>
    </row>
    <row r="89" s="417" customFormat="1" ht="18.149999999999999" customHeight="1">
      <c r="A89" s="413" t="s">
        <v>722</v>
      </c>
      <c r="B89" s="413" t="s">
        <v>723</v>
      </c>
      <c r="C89" s="414" t="s">
        <v>109</v>
      </c>
      <c r="D89" s="416">
        <v>10.09</v>
      </c>
      <c r="E89" s="416">
        <f t="shared" si="382"/>
        <v>3.0269999999999997</v>
      </c>
      <c r="F89" s="416">
        <f t="shared" si="383"/>
        <v>3.0269999999999997</v>
      </c>
      <c r="G89" s="416">
        <f t="shared" si="384"/>
        <v>4.0360000000000005</v>
      </c>
      <c r="H89" s="416"/>
      <c r="I89" s="416"/>
      <c r="J89" s="416"/>
      <c r="K89" s="416"/>
      <c r="L89" s="416">
        <f t="shared" si="367"/>
        <v>10.09</v>
      </c>
      <c r="M89" s="416">
        <v>51.729999999999997</v>
      </c>
      <c r="N89" s="416">
        <f t="shared" si="368"/>
        <v>521.96000000000004</v>
      </c>
      <c r="O89" s="416">
        <f t="shared" si="369"/>
        <v>156.59</v>
      </c>
      <c r="P89" s="416">
        <f t="shared" si="370"/>
        <v>156.59</v>
      </c>
      <c r="Q89" s="416">
        <f t="shared" si="371"/>
        <v>208.78</v>
      </c>
      <c r="R89" s="416" t="str">
        <f t="shared" si="372"/>
        <v/>
      </c>
      <c r="S89" s="416" t="str">
        <f t="shared" si="373"/>
        <v/>
      </c>
      <c r="T89" s="416" t="str">
        <f t="shared" si="374"/>
        <v/>
      </c>
      <c r="U89" s="416" t="str">
        <f t="shared" si="375"/>
        <v/>
      </c>
      <c r="V89" s="416">
        <f t="shared" si="376"/>
        <v>521.96000000000004</v>
      </c>
      <c r="W89" s="416">
        <f t="shared" si="377"/>
        <v>0</v>
      </c>
      <c r="X89" s="416"/>
      <c r="Z89" s="418"/>
      <c r="AA89" s="402"/>
      <c r="AB89" s="418"/>
      <c r="AC89" s="418"/>
      <c r="AD89" s="418"/>
      <c r="AE89" s="418"/>
    </row>
    <row r="90" s="32" customFormat="1" ht="18.149999999999999" customHeight="1">
      <c r="A90" s="413" t="s">
        <v>724</v>
      </c>
      <c r="B90" s="413" t="s">
        <v>627</v>
      </c>
      <c r="C90" s="414" t="s">
        <v>109</v>
      </c>
      <c r="D90" s="416">
        <v>73.549999999999997</v>
      </c>
      <c r="E90" s="416">
        <f t="shared" si="382"/>
        <v>22.064999999999998</v>
      </c>
      <c r="F90" s="416">
        <f t="shared" si="383"/>
        <v>22.064999999999998</v>
      </c>
      <c r="G90" s="416">
        <f t="shared" si="384"/>
        <v>29.420000000000002</v>
      </c>
      <c r="H90" s="416"/>
      <c r="I90" s="416"/>
      <c r="J90" s="416"/>
      <c r="K90" s="416"/>
      <c r="L90" s="416">
        <f t="shared" si="367"/>
        <v>73.549999999999997</v>
      </c>
      <c r="M90" s="416">
        <v>16.609999999999999</v>
      </c>
      <c r="N90" s="416">
        <f t="shared" si="368"/>
        <v>1221.6700000000001</v>
      </c>
      <c r="O90" s="416">
        <f t="shared" si="369"/>
        <v>366.5</v>
      </c>
      <c r="P90" s="416">
        <f t="shared" si="370"/>
        <v>366.5</v>
      </c>
      <c r="Q90" s="416">
        <f t="shared" si="371"/>
        <v>488.67000000000002</v>
      </c>
      <c r="R90" s="416" t="str">
        <f t="shared" si="372"/>
        <v/>
      </c>
      <c r="S90" s="416" t="str">
        <f t="shared" si="373"/>
        <v/>
      </c>
      <c r="T90" s="416" t="str">
        <f t="shared" si="374"/>
        <v/>
      </c>
      <c r="U90" s="416" t="str">
        <f t="shared" si="375"/>
        <v/>
      </c>
      <c r="V90" s="416">
        <f t="shared" si="376"/>
        <v>1221.6700000000001</v>
      </c>
      <c r="W90" s="416">
        <f t="shared" si="377"/>
        <v>0</v>
      </c>
      <c r="X90" s="416"/>
      <c r="Z90" s="402"/>
      <c r="AA90" s="402"/>
      <c r="AB90" s="402"/>
      <c r="AC90" s="402"/>
      <c r="AD90" s="402"/>
      <c r="AE90" s="402"/>
    </row>
    <row r="91" s="32" customFormat="1" ht="18.149999999999999" customHeight="1">
      <c r="A91" s="410" t="s">
        <v>725</v>
      </c>
      <c r="B91" s="410" t="s">
        <v>637</v>
      </c>
      <c r="C91" s="411"/>
      <c r="D91" s="412"/>
      <c r="E91" s="412"/>
      <c r="F91" s="412"/>
      <c r="G91" s="412"/>
      <c r="H91" s="412"/>
      <c r="I91" s="412"/>
      <c r="J91" s="412"/>
      <c r="K91" s="412"/>
      <c r="L91" s="412" t="str">
        <f t="shared" si="367"/>
        <v/>
      </c>
      <c r="M91" s="412"/>
      <c r="N91" s="412" t="str">
        <f t="shared" si="368"/>
        <v/>
      </c>
      <c r="O91" s="412" t="str">
        <f t="shared" si="369"/>
        <v/>
      </c>
      <c r="P91" s="412" t="str">
        <f t="shared" si="370"/>
        <v/>
      </c>
      <c r="Q91" s="412" t="str">
        <f t="shared" si="371"/>
        <v/>
      </c>
      <c r="R91" s="412" t="str">
        <f t="shared" si="372"/>
        <v/>
      </c>
      <c r="S91" s="412" t="str">
        <f t="shared" si="373"/>
        <v/>
      </c>
      <c r="T91" s="412" t="str">
        <f t="shared" si="374"/>
        <v/>
      </c>
      <c r="U91" s="412" t="str">
        <f t="shared" si="375"/>
        <v/>
      </c>
      <c r="V91" s="412" t="str">
        <f t="shared" si="376"/>
        <v/>
      </c>
      <c r="W91" s="412" t="str">
        <f t="shared" si="377"/>
        <v/>
      </c>
      <c r="X91" s="412"/>
      <c r="Z91" s="402"/>
      <c r="AA91" s="402"/>
      <c r="AB91" s="402"/>
      <c r="AC91" s="402"/>
      <c r="AD91" s="402"/>
      <c r="AE91" s="402"/>
    </row>
    <row r="92" s="32" customFormat="1" ht="18.149999999999999" customHeight="1">
      <c r="A92" s="413" t="s">
        <v>726</v>
      </c>
      <c r="B92" s="413" t="s">
        <v>639</v>
      </c>
      <c r="C92" s="414" t="s">
        <v>109</v>
      </c>
      <c r="D92" s="416">
        <v>0.57999999999999996</v>
      </c>
      <c r="E92" s="416"/>
      <c r="F92" s="416"/>
      <c r="G92" s="416"/>
      <c r="H92" s="416">
        <v>0.57999999999999996</v>
      </c>
      <c r="I92" s="416"/>
      <c r="J92" s="416"/>
      <c r="K92" s="416"/>
      <c r="L92" s="416">
        <f t="shared" si="367"/>
        <v>0.57999999999999996</v>
      </c>
      <c r="M92" s="416">
        <v>487.19</v>
      </c>
      <c r="N92" s="416">
        <f t="shared" si="368"/>
        <v>282.56999999999999</v>
      </c>
      <c r="O92" s="416" t="str">
        <f t="shared" si="369"/>
        <v/>
      </c>
      <c r="P92" s="416" t="str">
        <f t="shared" si="370"/>
        <v/>
      </c>
      <c r="Q92" s="416" t="str">
        <f t="shared" si="371"/>
        <v/>
      </c>
      <c r="R92" s="416">
        <f t="shared" si="372"/>
        <v>282.56999999999999</v>
      </c>
      <c r="S92" s="416" t="str">
        <f t="shared" si="373"/>
        <v/>
      </c>
      <c r="T92" s="416" t="str">
        <f t="shared" si="374"/>
        <v/>
      </c>
      <c r="U92" s="416" t="str">
        <f t="shared" si="375"/>
        <v/>
      </c>
      <c r="V92" s="416">
        <f t="shared" si="376"/>
        <v>282.56999999999999</v>
      </c>
      <c r="W92" s="416">
        <f t="shared" si="377"/>
        <v>0</v>
      </c>
      <c r="X92" s="416"/>
      <c r="Z92" s="402"/>
      <c r="AA92" s="402"/>
      <c r="AB92" s="402"/>
      <c r="AC92" s="402"/>
      <c r="AD92" s="402"/>
      <c r="AE92" s="402"/>
    </row>
    <row r="93" s="32" customFormat="1" ht="18.149999999999999" customHeight="1">
      <c r="A93" s="413" t="s">
        <v>727</v>
      </c>
      <c r="B93" s="413" t="s">
        <v>641</v>
      </c>
      <c r="C93" s="414" t="s">
        <v>109</v>
      </c>
      <c r="D93" s="416">
        <v>13.050000000000001</v>
      </c>
      <c r="E93" s="416"/>
      <c r="F93" s="416"/>
      <c r="G93" s="416"/>
      <c r="H93" s="416">
        <v>13.050000000000001</v>
      </c>
      <c r="I93" s="416"/>
      <c r="J93" s="416"/>
      <c r="K93" s="416"/>
      <c r="L93" s="416">
        <f t="shared" si="367"/>
        <v>13.050000000000001</v>
      </c>
      <c r="M93" s="416">
        <v>461.10000000000002</v>
      </c>
      <c r="N93" s="416">
        <f t="shared" si="368"/>
        <v>6017.3599999999997</v>
      </c>
      <c r="O93" s="416" t="str">
        <f t="shared" si="369"/>
        <v/>
      </c>
      <c r="P93" s="416" t="str">
        <f t="shared" si="370"/>
        <v/>
      </c>
      <c r="Q93" s="416" t="str">
        <f t="shared" si="371"/>
        <v/>
      </c>
      <c r="R93" s="416">
        <f t="shared" si="372"/>
        <v>6017.3599999999997</v>
      </c>
      <c r="S93" s="416" t="str">
        <f t="shared" si="373"/>
        <v/>
      </c>
      <c r="T93" s="416" t="str">
        <f t="shared" si="374"/>
        <v/>
      </c>
      <c r="U93" s="416" t="str">
        <f t="shared" si="375"/>
        <v/>
      </c>
      <c r="V93" s="416">
        <f t="shared" si="376"/>
        <v>6017.3599999999997</v>
      </c>
      <c r="W93" s="416">
        <f t="shared" si="377"/>
        <v>0</v>
      </c>
      <c r="X93" s="416"/>
      <c r="Z93" s="402"/>
      <c r="AA93" s="402"/>
      <c r="AB93" s="402"/>
      <c r="AC93" s="402"/>
      <c r="AD93" s="402"/>
      <c r="AE93" s="402"/>
    </row>
    <row r="94" s="32" customFormat="1" ht="18.149999999999999" customHeight="1">
      <c r="A94" s="413" t="s">
        <v>728</v>
      </c>
      <c r="B94" s="413" t="s">
        <v>643</v>
      </c>
      <c r="C94" s="414" t="s">
        <v>235</v>
      </c>
      <c r="D94" s="416">
        <v>8.6500000000000004</v>
      </c>
      <c r="E94" s="416"/>
      <c r="F94" s="416"/>
      <c r="G94" s="416"/>
      <c r="H94" s="416">
        <v>8.6500000000000004</v>
      </c>
      <c r="I94" s="416"/>
      <c r="J94" s="416"/>
      <c r="K94" s="416"/>
      <c r="L94" s="416">
        <f t="shared" si="367"/>
        <v>8.6500000000000004</v>
      </c>
      <c r="M94" s="416">
        <v>56.350000000000001</v>
      </c>
      <c r="N94" s="416">
        <f t="shared" si="368"/>
        <v>487.43000000000001</v>
      </c>
      <c r="O94" s="416" t="str">
        <f t="shared" si="369"/>
        <v/>
      </c>
      <c r="P94" s="416" t="str">
        <f t="shared" si="370"/>
        <v/>
      </c>
      <c r="Q94" s="416" t="str">
        <f t="shared" si="371"/>
        <v/>
      </c>
      <c r="R94" s="416">
        <f t="shared" si="372"/>
        <v>487.43000000000001</v>
      </c>
      <c r="S94" s="416" t="str">
        <f t="shared" si="373"/>
        <v/>
      </c>
      <c r="T94" s="416" t="str">
        <f t="shared" si="374"/>
        <v/>
      </c>
      <c r="U94" s="416" t="str">
        <f t="shared" si="375"/>
        <v/>
      </c>
      <c r="V94" s="416">
        <f t="shared" si="376"/>
        <v>487.43000000000001</v>
      </c>
      <c r="W94" s="416">
        <f t="shared" si="377"/>
        <v>0</v>
      </c>
      <c r="X94" s="416"/>
      <c r="Z94" s="402"/>
      <c r="AA94" s="402"/>
      <c r="AB94" s="402"/>
      <c r="AC94" s="402"/>
      <c r="AD94" s="402"/>
      <c r="AE94" s="402"/>
    </row>
    <row r="95" s="417" customFormat="1" ht="18.149999999999999" customHeight="1">
      <c r="A95" s="413" t="s">
        <v>729</v>
      </c>
      <c r="B95" s="413" t="s">
        <v>730</v>
      </c>
      <c r="C95" s="414" t="s">
        <v>235</v>
      </c>
      <c r="D95" s="416">
        <v>64.849999999999994</v>
      </c>
      <c r="E95" s="416"/>
      <c r="F95" s="416"/>
      <c r="G95" s="416"/>
      <c r="H95" s="416">
        <v>64.849999999999994</v>
      </c>
      <c r="I95" s="416"/>
      <c r="J95" s="416"/>
      <c r="K95" s="416"/>
      <c r="L95" s="416">
        <f t="shared" si="367"/>
        <v>64.849999999999994</v>
      </c>
      <c r="M95" s="416">
        <v>71.969999999999999</v>
      </c>
      <c r="N95" s="416">
        <f t="shared" si="368"/>
        <v>4667.25</v>
      </c>
      <c r="O95" s="416" t="str">
        <f t="shared" si="369"/>
        <v/>
      </c>
      <c r="P95" s="416" t="str">
        <f t="shared" si="370"/>
        <v/>
      </c>
      <c r="Q95" s="416" t="str">
        <f t="shared" si="371"/>
        <v/>
      </c>
      <c r="R95" s="416">
        <f t="shared" si="372"/>
        <v>4667.25</v>
      </c>
      <c r="S95" s="416" t="str">
        <f t="shared" si="373"/>
        <v/>
      </c>
      <c r="T95" s="416" t="str">
        <f t="shared" si="374"/>
        <v/>
      </c>
      <c r="U95" s="416" t="str">
        <f t="shared" si="375"/>
        <v/>
      </c>
      <c r="V95" s="416">
        <f t="shared" si="376"/>
        <v>4667.25</v>
      </c>
      <c r="W95" s="416">
        <f t="shared" si="377"/>
        <v>0</v>
      </c>
      <c r="X95" s="416"/>
      <c r="Z95" s="418"/>
      <c r="AA95" s="402"/>
      <c r="AB95" s="418"/>
      <c r="AC95" s="418"/>
      <c r="AD95" s="418"/>
      <c r="AE95" s="418"/>
    </row>
    <row r="96" s="32" customFormat="1" ht="18.149999999999999" customHeight="1">
      <c r="A96" s="410" t="s">
        <v>731</v>
      </c>
      <c r="B96" s="410" t="s">
        <v>650</v>
      </c>
      <c r="C96" s="411"/>
      <c r="D96" s="412"/>
      <c r="E96" s="412"/>
      <c r="F96" s="412"/>
      <c r="G96" s="412"/>
      <c r="H96" s="412"/>
      <c r="I96" s="412"/>
      <c r="J96" s="412"/>
      <c r="K96" s="412"/>
      <c r="L96" s="412" t="str">
        <f t="shared" si="367"/>
        <v/>
      </c>
      <c r="M96" s="412"/>
      <c r="N96" s="412" t="str">
        <f t="shared" si="368"/>
        <v/>
      </c>
      <c r="O96" s="412" t="str">
        <f t="shared" si="369"/>
        <v/>
      </c>
      <c r="P96" s="412" t="str">
        <f t="shared" si="370"/>
        <v/>
      </c>
      <c r="Q96" s="412" t="str">
        <f t="shared" si="371"/>
        <v/>
      </c>
      <c r="R96" s="412" t="str">
        <f t="shared" si="372"/>
        <v/>
      </c>
      <c r="S96" s="412" t="str">
        <f t="shared" si="373"/>
        <v/>
      </c>
      <c r="T96" s="412" t="str">
        <f t="shared" si="374"/>
        <v/>
      </c>
      <c r="U96" s="412" t="str">
        <f t="shared" si="375"/>
        <v/>
      </c>
      <c r="V96" s="412" t="str">
        <f t="shared" si="376"/>
        <v/>
      </c>
      <c r="W96" s="412" t="str">
        <f t="shared" si="377"/>
        <v/>
      </c>
      <c r="X96" s="412"/>
      <c r="Z96" s="402"/>
      <c r="AA96" s="402"/>
      <c r="AB96" s="402"/>
      <c r="AC96" s="402"/>
      <c r="AD96" s="402"/>
      <c r="AE96" s="402"/>
    </row>
    <row r="97" s="32" customFormat="1" ht="18.149999999999999" customHeight="1">
      <c r="A97" s="413" t="s">
        <v>732</v>
      </c>
      <c r="B97" s="413" t="s">
        <v>652</v>
      </c>
      <c r="C97" s="414" t="s">
        <v>235</v>
      </c>
      <c r="D97" s="416">
        <v>30.300000000000001</v>
      </c>
      <c r="E97" s="416"/>
      <c r="F97" s="416"/>
      <c r="G97" s="416"/>
      <c r="H97" s="416"/>
      <c r="I97" s="416"/>
      <c r="J97" s="416">
        <v>30.300000000000001</v>
      </c>
      <c r="K97" s="416"/>
      <c r="L97" s="416">
        <f t="shared" si="367"/>
        <v>30.300000000000001</v>
      </c>
      <c r="M97" s="416">
        <v>135.94</v>
      </c>
      <c r="N97" s="416">
        <f t="shared" si="368"/>
        <v>4118.9799999999996</v>
      </c>
      <c r="O97" s="416" t="str">
        <f t="shared" si="369"/>
        <v/>
      </c>
      <c r="P97" s="416" t="str">
        <f t="shared" si="370"/>
        <v/>
      </c>
      <c r="Q97" s="416" t="str">
        <f t="shared" si="371"/>
        <v/>
      </c>
      <c r="R97" s="416" t="str">
        <f t="shared" si="372"/>
        <v/>
      </c>
      <c r="S97" s="416" t="str">
        <f t="shared" si="373"/>
        <v/>
      </c>
      <c r="T97" s="416">
        <f t="shared" si="374"/>
        <v>4118.9799999999996</v>
      </c>
      <c r="U97" s="416" t="str">
        <f t="shared" si="375"/>
        <v/>
      </c>
      <c r="V97" s="416">
        <f t="shared" si="376"/>
        <v>4118.9799999999996</v>
      </c>
      <c r="W97" s="416">
        <f t="shared" si="377"/>
        <v>0</v>
      </c>
      <c r="X97" s="416"/>
      <c r="Z97" s="402"/>
      <c r="AA97" s="402"/>
      <c r="AB97" s="402"/>
      <c r="AC97" s="402"/>
      <c r="AD97" s="402"/>
      <c r="AE97" s="402"/>
    </row>
    <row r="98" s="32" customFormat="1" ht="18.149999999999999" customHeight="1">
      <c r="A98" s="413" t="s">
        <v>733</v>
      </c>
      <c r="B98" s="413" t="s">
        <v>654</v>
      </c>
      <c r="C98" s="414" t="s">
        <v>235</v>
      </c>
      <c r="D98" s="416">
        <v>41.359999999999999</v>
      </c>
      <c r="E98" s="416"/>
      <c r="F98" s="416"/>
      <c r="G98" s="416"/>
      <c r="H98" s="416"/>
      <c r="I98" s="416">
        <v>41.359999999999999</v>
      </c>
      <c r="J98" s="416"/>
      <c r="K98" s="416"/>
      <c r="L98" s="416">
        <f t="shared" si="367"/>
        <v>41.359999999999999</v>
      </c>
      <c r="M98" s="416">
        <v>46.170000000000002</v>
      </c>
      <c r="N98" s="416">
        <f t="shared" si="368"/>
        <v>1909.5899999999999</v>
      </c>
      <c r="O98" s="416" t="str">
        <f t="shared" si="369"/>
        <v/>
      </c>
      <c r="P98" s="416" t="str">
        <f t="shared" si="370"/>
        <v/>
      </c>
      <c r="Q98" s="416" t="str">
        <f t="shared" si="371"/>
        <v/>
      </c>
      <c r="R98" s="416" t="str">
        <f t="shared" si="372"/>
        <v/>
      </c>
      <c r="S98" s="416">
        <f t="shared" si="373"/>
        <v>1909.5899999999999</v>
      </c>
      <c r="T98" s="416" t="str">
        <f t="shared" si="374"/>
        <v/>
      </c>
      <c r="U98" s="416" t="str">
        <f t="shared" si="375"/>
        <v/>
      </c>
      <c r="V98" s="416">
        <f t="shared" si="376"/>
        <v>1909.5899999999999</v>
      </c>
      <c r="W98" s="416">
        <f t="shared" si="377"/>
        <v>0</v>
      </c>
      <c r="X98" s="416"/>
      <c r="Z98" s="402"/>
      <c r="AA98" s="402"/>
      <c r="AB98" s="402"/>
      <c r="AC98" s="402"/>
      <c r="AD98" s="402"/>
      <c r="AE98" s="402"/>
    </row>
    <row r="99" s="32" customFormat="1" ht="18.149999999999999" customHeight="1">
      <c r="A99" s="413" t="s">
        <v>734</v>
      </c>
      <c r="B99" s="413" t="s">
        <v>658</v>
      </c>
      <c r="C99" s="414" t="s">
        <v>235</v>
      </c>
      <c r="D99" s="416">
        <v>14.4</v>
      </c>
      <c r="E99" s="416"/>
      <c r="F99" s="416"/>
      <c r="G99" s="416"/>
      <c r="H99" s="416"/>
      <c r="I99" s="416">
        <v>14.4</v>
      </c>
      <c r="J99" s="416"/>
      <c r="K99" s="416"/>
      <c r="L99" s="416">
        <f t="shared" si="367"/>
        <v>14.4</v>
      </c>
      <c r="M99" s="416">
        <v>6.4500000000000002</v>
      </c>
      <c r="N99" s="416">
        <f t="shared" si="368"/>
        <v>92.879999999999995</v>
      </c>
      <c r="O99" s="416" t="str">
        <f t="shared" si="369"/>
        <v/>
      </c>
      <c r="P99" s="416" t="str">
        <f t="shared" si="370"/>
        <v/>
      </c>
      <c r="Q99" s="416" t="str">
        <f t="shared" si="371"/>
        <v/>
      </c>
      <c r="R99" s="416" t="str">
        <f t="shared" si="372"/>
        <v/>
      </c>
      <c r="S99" s="416">
        <f t="shared" si="373"/>
        <v>92.879999999999995</v>
      </c>
      <c r="T99" s="416" t="str">
        <f t="shared" si="374"/>
        <v/>
      </c>
      <c r="U99" s="416" t="str">
        <f t="shared" si="375"/>
        <v/>
      </c>
      <c r="V99" s="416">
        <f t="shared" si="376"/>
        <v>92.879999999999995</v>
      </c>
      <c r="W99" s="416">
        <f t="shared" si="377"/>
        <v>0</v>
      </c>
      <c r="X99" s="416"/>
      <c r="Z99" s="402"/>
      <c r="AA99" s="402"/>
      <c r="AB99" s="402"/>
      <c r="AC99" s="402"/>
      <c r="AD99" s="402"/>
      <c r="AE99" s="402"/>
    </row>
    <row r="100" s="32" customFormat="1" ht="18.149999999999999" customHeight="1">
      <c r="A100" s="413" t="s">
        <v>735</v>
      </c>
      <c r="B100" s="413" t="s">
        <v>660</v>
      </c>
      <c r="C100" s="414" t="s">
        <v>235</v>
      </c>
      <c r="D100" s="416">
        <v>1.21</v>
      </c>
      <c r="E100" s="416"/>
      <c r="F100" s="416"/>
      <c r="G100" s="416"/>
      <c r="H100" s="416"/>
      <c r="I100" s="416">
        <v>1.21</v>
      </c>
      <c r="J100" s="416"/>
      <c r="K100" s="416"/>
      <c r="L100" s="416">
        <f t="shared" si="367"/>
        <v>1.21</v>
      </c>
      <c r="M100" s="416">
        <v>30.030000000000001</v>
      </c>
      <c r="N100" s="416">
        <f t="shared" si="368"/>
        <v>36.340000000000003</v>
      </c>
      <c r="O100" s="416" t="str">
        <f t="shared" si="369"/>
        <v/>
      </c>
      <c r="P100" s="416" t="str">
        <f t="shared" si="370"/>
        <v/>
      </c>
      <c r="Q100" s="416" t="str">
        <f t="shared" si="371"/>
        <v/>
      </c>
      <c r="R100" s="416" t="str">
        <f t="shared" si="372"/>
        <v/>
      </c>
      <c r="S100" s="416">
        <f t="shared" si="373"/>
        <v>36.340000000000003</v>
      </c>
      <c r="T100" s="416" t="str">
        <f t="shared" si="374"/>
        <v/>
      </c>
      <c r="U100" s="416" t="str">
        <f t="shared" si="375"/>
        <v/>
      </c>
      <c r="V100" s="416">
        <f t="shared" si="376"/>
        <v>36.340000000000003</v>
      </c>
      <c r="W100" s="416">
        <f t="shared" si="377"/>
        <v>0</v>
      </c>
      <c r="X100" s="416"/>
      <c r="Z100" s="402"/>
      <c r="AA100" s="402"/>
      <c r="AB100" s="402"/>
      <c r="AC100" s="402"/>
      <c r="AD100" s="402"/>
      <c r="AE100" s="402"/>
    </row>
    <row r="101" s="32" customFormat="1" ht="18.149999999999999" customHeight="1">
      <c r="A101" s="413" t="s">
        <v>736</v>
      </c>
      <c r="B101" s="413" t="s">
        <v>662</v>
      </c>
      <c r="C101" s="414" t="s">
        <v>235</v>
      </c>
      <c r="D101" s="416">
        <v>41.359999999999999</v>
      </c>
      <c r="E101" s="416"/>
      <c r="F101" s="416"/>
      <c r="G101" s="416"/>
      <c r="H101" s="416"/>
      <c r="I101" s="416">
        <v>41.359999999999999</v>
      </c>
      <c r="J101" s="416"/>
      <c r="K101" s="416"/>
      <c r="L101" s="416">
        <f t="shared" si="367"/>
        <v>41.359999999999999</v>
      </c>
      <c r="M101" s="416">
        <v>36.560000000000002</v>
      </c>
      <c r="N101" s="416">
        <f t="shared" si="368"/>
        <v>1512.1199999999999</v>
      </c>
      <c r="O101" s="416" t="str">
        <f t="shared" si="369"/>
        <v/>
      </c>
      <c r="P101" s="416" t="str">
        <f t="shared" si="370"/>
        <v/>
      </c>
      <c r="Q101" s="416" t="str">
        <f t="shared" si="371"/>
        <v/>
      </c>
      <c r="R101" s="416" t="str">
        <f t="shared" si="372"/>
        <v/>
      </c>
      <c r="S101" s="416">
        <f t="shared" si="373"/>
        <v>1512.1199999999999</v>
      </c>
      <c r="T101" s="416" t="str">
        <f t="shared" si="374"/>
        <v/>
      </c>
      <c r="U101" s="416" t="str">
        <f t="shared" si="375"/>
        <v/>
      </c>
      <c r="V101" s="416">
        <f t="shared" si="376"/>
        <v>1512.1199999999999</v>
      </c>
      <c r="W101" s="416">
        <f t="shared" si="377"/>
        <v>0</v>
      </c>
      <c r="X101" s="416"/>
      <c r="Z101" s="402"/>
      <c r="AA101" s="402"/>
      <c r="AB101" s="402"/>
      <c r="AC101" s="402"/>
      <c r="AD101" s="402"/>
      <c r="AE101" s="402"/>
    </row>
    <row r="102" s="32" customFormat="1" ht="18.149999999999999" customHeight="1">
      <c r="A102" s="413" t="s">
        <v>737</v>
      </c>
      <c r="B102" s="413" t="s">
        <v>664</v>
      </c>
      <c r="C102" s="414" t="s">
        <v>235</v>
      </c>
      <c r="D102" s="416">
        <v>125.01000000000001</v>
      </c>
      <c r="E102" s="416"/>
      <c r="F102" s="416"/>
      <c r="G102" s="416"/>
      <c r="H102" s="416"/>
      <c r="I102" s="416"/>
      <c r="J102" s="416">
        <v>125.01000000000001</v>
      </c>
      <c r="K102" s="416"/>
      <c r="L102" s="416">
        <f t="shared" si="367"/>
        <v>125.01000000000001</v>
      </c>
      <c r="M102" s="416">
        <v>15.18</v>
      </c>
      <c r="N102" s="416">
        <f t="shared" si="368"/>
        <v>1897.6500000000001</v>
      </c>
      <c r="O102" s="416" t="str">
        <f t="shared" si="369"/>
        <v/>
      </c>
      <c r="P102" s="416" t="str">
        <f t="shared" si="370"/>
        <v/>
      </c>
      <c r="Q102" s="416" t="str">
        <f t="shared" si="371"/>
        <v/>
      </c>
      <c r="R102" s="416" t="str">
        <f t="shared" si="372"/>
        <v/>
      </c>
      <c r="S102" s="416" t="str">
        <f t="shared" si="373"/>
        <v/>
      </c>
      <c r="T102" s="416">
        <f t="shared" si="374"/>
        <v>1897.6500000000001</v>
      </c>
      <c r="U102" s="416" t="str">
        <f t="shared" si="375"/>
        <v/>
      </c>
      <c r="V102" s="416">
        <f t="shared" si="376"/>
        <v>1897.6500000000001</v>
      </c>
      <c r="W102" s="416">
        <f t="shared" si="377"/>
        <v>0</v>
      </c>
      <c r="X102" s="416"/>
      <c r="Z102" s="402"/>
      <c r="AA102" s="402"/>
      <c r="AB102" s="402"/>
      <c r="AC102" s="402"/>
      <c r="AD102" s="402"/>
      <c r="AE102" s="402"/>
    </row>
    <row r="103" s="32" customFormat="1" ht="18.149999999999999" customHeight="1">
      <c r="A103" s="413" t="s">
        <v>738</v>
      </c>
      <c r="B103" s="413" t="s">
        <v>666</v>
      </c>
      <c r="C103" s="414" t="s">
        <v>235</v>
      </c>
      <c r="D103" s="416">
        <v>125.01000000000001</v>
      </c>
      <c r="E103" s="416"/>
      <c r="F103" s="416"/>
      <c r="G103" s="416"/>
      <c r="H103" s="416"/>
      <c r="I103" s="416"/>
      <c r="J103" s="416">
        <v>125.01000000000001</v>
      </c>
      <c r="K103" s="416"/>
      <c r="L103" s="416">
        <f t="shared" si="367"/>
        <v>125.01000000000001</v>
      </c>
      <c r="M103" s="416">
        <v>15.18</v>
      </c>
      <c r="N103" s="416">
        <f t="shared" si="368"/>
        <v>1897.6500000000001</v>
      </c>
      <c r="O103" s="416" t="str">
        <f t="shared" si="369"/>
        <v/>
      </c>
      <c r="P103" s="416" t="str">
        <f t="shared" si="370"/>
        <v/>
      </c>
      <c r="Q103" s="416" t="str">
        <f t="shared" si="371"/>
        <v/>
      </c>
      <c r="R103" s="416" t="str">
        <f t="shared" si="372"/>
        <v/>
      </c>
      <c r="S103" s="416" t="str">
        <f t="shared" si="373"/>
        <v/>
      </c>
      <c r="T103" s="416">
        <f t="shared" si="374"/>
        <v>1897.6500000000001</v>
      </c>
      <c r="U103" s="416" t="str">
        <f t="shared" si="375"/>
        <v/>
      </c>
      <c r="V103" s="416">
        <f t="shared" si="376"/>
        <v>1897.6500000000001</v>
      </c>
      <c r="W103" s="416">
        <f t="shared" si="377"/>
        <v>0</v>
      </c>
      <c r="X103" s="416"/>
      <c r="Z103" s="402"/>
      <c r="AA103" s="402"/>
      <c r="AB103" s="402"/>
      <c r="AC103" s="402"/>
      <c r="AD103" s="402"/>
      <c r="AE103" s="402"/>
    </row>
    <row r="104" s="32" customFormat="1" ht="18.149999999999999" customHeight="1">
      <c r="A104" s="413" t="s">
        <v>739</v>
      </c>
      <c r="B104" s="413" t="s">
        <v>740</v>
      </c>
      <c r="C104" s="414" t="s">
        <v>235</v>
      </c>
      <c r="D104" s="416">
        <v>4.2000000000000002</v>
      </c>
      <c r="E104" s="416"/>
      <c r="F104" s="416"/>
      <c r="G104" s="416"/>
      <c r="H104" s="416"/>
      <c r="I104" s="416"/>
      <c r="J104" s="416">
        <v>4.2000000000000002</v>
      </c>
      <c r="K104" s="416"/>
      <c r="L104" s="416">
        <f t="shared" si="367"/>
        <v>4.2000000000000002</v>
      </c>
      <c r="M104" s="416">
        <v>29.210000000000001</v>
      </c>
      <c r="N104" s="416">
        <f t="shared" si="368"/>
        <v>122.68000000000001</v>
      </c>
      <c r="O104" s="416" t="str">
        <f t="shared" si="369"/>
        <v/>
      </c>
      <c r="P104" s="416" t="str">
        <f t="shared" si="370"/>
        <v/>
      </c>
      <c r="Q104" s="416" t="str">
        <f t="shared" si="371"/>
        <v/>
      </c>
      <c r="R104" s="416" t="str">
        <f t="shared" si="372"/>
        <v/>
      </c>
      <c r="S104" s="416" t="str">
        <f t="shared" si="373"/>
        <v/>
      </c>
      <c r="T104" s="416">
        <f t="shared" si="374"/>
        <v>122.68000000000001</v>
      </c>
      <c r="U104" s="416" t="str">
        <f t="shared" si="375"/>
        <v/>
      </c>
      <c r="V104" s="416">
        <f t="shared" si="376"/>
        <v>122.68000000000001</v>
      </c>
      <c r="W104" s="416">
        <f t="shared" si="377"/>
        <v>0</v>
      </c>
      <c r="X104" s="416"/>
      <c r="Z104" s="402"/>
      <c r="AA104" s="402"/>
      <c r="AB104" s="402"/>
      <c r="AC104" s="402"/>
      <c r="AD104" s="402"/>
      <c r="AE104" s="402"/>
    </row>
    <row r="105" s="32" customFormat="1" ht="18.149999999999999" customHeight="1">
      <c r="A105" s="413" t="s">
        <v>741</v>
      </c>
      <c r="B105" s="413" t="s">
        <v>742</v>
      </c>
      <c r="C105" s="414" t="s">
        <v>235</v>
      </c>
      <c r="D105" s="416">
        <v>17.100000000000001</v>
      </c>
      <c r="E105" s="416"/>
      <c r="F105" s="416"/>
      <c r="G105" s="416"/>
      <c r="H105" s="416"/>
      <c r="I105" s="416"/>
      <c r="J105" s="416">
        <v>17.100000000000001</v>
      </c>
      <c r="K105" s="416"/>
      <c r="L105" s="416">
        <f t="shared" si="367"/>
        <v>17.100000000000001</v>
      </c>
      <c r="M105" s="416">
        <v>22.789999999999999</v>
      </c>
      <c r="N105" s="416">
        <f t="shared" si="368"/>
        <v>389.70999999999998</v>
      </c>
      <c r="O105" s="416" t="str">
        <f t="shared" si="369"/>
        <v/>
      </c>
      <c r="P105" s="416" t="str">
        <f t="shared" si="370"/>
        <v/>
      </c>
      <c r="Q105" s="416" t="str">
        <f t="shared" si="371"/>
        <v/>
      </c>
      <c r="R105" s="416" t="str">
        <f t="shared" si="372"/>
        <v/>
      </c>
      <c r="S105" s="416" t="str">
        <f t="shared" si="373"/>
        <v/>
      </c>
      <c r="T105" s="416">
        <f t="shared" si="374"/>
        <v>389.70999999999998</v>
      </c>
      <c r="U105" s="416" t="str">
        <f t="shared" si="375"/>
        <v/>
      </c>
      <c r="V105" s="416">
        <f t="shared" si="376"/>
        <v>389.70999999999998</v>
      </c>
      <c r="W105" s="416">
        <f t="shared" si="377"/>
        <v>0</v>
      </c>
      <c r="X105" s="416"/>
      <c r="Z105" s="402"/>
      <c r="AA105" s="402"/>
      <c r="AB105" s="402"/>
      <c r="AC105" s="402"/>
      <c r="AD105" s="402"/>
      <c r="AE105" s="402"/>
    </row>
    <row r="106" s="417" customFormat="1" ht="18.149999999999999" customHeight="1">
      <c r="A106" s="413" t="s">
        <v>743</v>
      </c>
      <c r="B106" s="413" t="s">
        <v>744</v>
      </c>
      <c r="C106" s="414" t="s">
        <v>235</v>
      </c>
      <c r="D106" s="416">
        <v>75.75</v>
      </c>
      <c r="E106" s="416"/>
      <c r="F106" s="416"/>
      <c r="G106" s="416"/>
      <c r="H106" s="416"/>
      <c r="I106" s="416"/>
      <c r="J106" s="416">
        <v>75.75</v>
      </c>
      <c r="K106" s="416"/>
      <c r="L106" s="416">
        <f t="shared" si="367"/>
        <v>75.75</v>
      </c>
      <c r="M106" s="416">
        <v>16.73</v>
      </c>
      <c r="N106" s="416">
        <f t="shared" si="368"/>
        <v>1267.3</v>
      </c>
      <c r="O106" s="416" t="str">
        <f t="shared" si="369"/>
        <v/>
      </c>
      <c r="P106" s="416" t="str">
        <f t="shared" si="370"/>
        <v/>
      </c>
      <c r="Q106" s="416" t="str">
        <f t="shared" si="371"/>
        <v/>
      </c>
      <c r="R106" s="416" t="str">
        <f t="shared" si="372"/>
        <v/>
      </c>
      <c r="S106" s="416" t="str">
        <f t="shared" si="373"/>
        <v/>
      </c>
      <c r="T106" s="416">
        <f t="shared" si="374"/>
        <v>1267.3</v>
      </c>
      <c r="U106" s="416" t="str">
        <f t="shared" si="375"/>
        <v/>
      </c>
      <c r="V106" s="416">
        <f t="shared" si="376"/>
        <v>1267.3</v>
      </c>
      <c r="W106" s="416">
        <f t="shared" si="377"/>
        <v>0</v>
      </c>
      <c r="X106" s="416"/>
      <c r="Z106" s="418"/>
      <c r="AA106" s="402"/>
      <c r="AB106" s="418"/>
      <c r="AC106" s="418"/>
      <c r="AD106" s="418"/>
      <c r="AE106" s="418"/>
    </row>
    <row r="107" s="32" customFormat="1" ht="18.149999999999999" customHeight="1">
      <c r="A107" s="410" t="s">
        <v>745</v>
      </c>
      <c r="B107" s="410" t="s">
        <v>674</v>
      </c>
      <c r="C107" s="411"/>
      <c r="D107" s="412"/>
      <c r="E107" s="412"/>
      <c r="F107" s="412"/>
      <c r="G107" s="412"/>
      <c r="H107" s="412"/>
      <c r="I107" s="412"/>
      <c r="J107" s="412"/>
      <c r="K107" s="412"/>
      <c r="L107" s="412" t="str">
        <f t="shared" si="367"/>
        <v/>
      </c>
      <c r="M107" s="412"/>
      <c r="N107" s="412" t="str">
        <f t="shared" si="368"/>
        <v/>
      </c>
      <c r="O107" s="412" t="str">
        <f t="shared" si="369"/>
        <v/>
      </c>
      <c r="P107" s="412" t="str">
        <f t="shared" si="370"/>
        <v/>
      </c>
      <c r="Q107" s="412" t="str">
        <f t="shared" si="371"/>
        <v/>
      </c>
      <c r="R107" s="412" t="str">
        <f t="shared" si="372"/>
        <v/>
      </c>
      <c r="S107" s="412" t="str">
        <f t="shared" si="373"/>
        <v/>
      </c>
      <c r="T107" s="412" t="str">
        <f t="shared" si="374"/>
        <v/>
      </c>
      <c r="U107" s="412" t="str">
        <f t="shared" si="375"/>
        <v/>
      </c>
      <c r="V107" s="412" t="str">
        <f t="shared" si="376"/>
        <v/>
      </c>
      <c r="W107" s="412" t="str">
        <f t="shared" si="377"/>
        <v/>
      </c>
      <c r="X107" s="412"/>
      <c r="Z107" s="402"/>
      <c r="AA107" s="402"/>
      <c r="AB107" s="402"/>
      <c r="AC107" s="402"/>
      <c r="AD107" s="402"/>
      <c r="AE107" s="402"/>
    </row>
    <row r="108" s="32" customFormat="1" ht="18.149999999999999" customHeight="1">
      <c r="A108" s="413" t="s">
        <v>746</v>
      </c>
      <c r="B108" s="413" t="s">
        <v>676</v>
      </c>
      <c r="C108" s="414" t="s">
        <v>155</v>
      </c>
      <c r="D108" s="416">
        <v>1</v>
      </c>
      <c r="E108" s="416"/>
      <c r="F108" s="416"/>
      <c r="G108" s="416"/>
      <c r="H108" s="416"/>
      <c r="I108" s="416"/>
      <c r="J108" s="416">
        <v>1</v>
      </c>
      <c r="K108" s="416"/>
      <c r="L108" s="416">
        <f t="shared" si="367"/>
        <v>1</v>
      </c>
      <c r="M108" s="416">
        <v>1820.3399999999999</v>
      </c>
      <c r="N108" s="416">
        <f t="shared" si="368"/>
        <v>1820.3399999999999</v>
      </c>
      <c r="O108" s="416" t="str">
        <f t="shared" si="369"/>
        <v/>
      </c>
      <c r="P108" s="416" t="str">
        <f t="shared" si="370"/>
        <v/>
      </c>
      <c r="Q108" s="416" t="str">
        <f t="shared" si="371"/>
        <v/>
      </c>
      <c r="R108" s="416" t="str">
        <f t="shared" si="372"/>
        <v/>
      </c>
      <c r="S108" s="416" t="str">
        <f t="shared" si="373"/>
        <v/>
      </c>
      <c r="T108" s="416">
        <f t="shared" si="374"/>
        <v>1820.3399999999999</v>
      </c>
      <c r="U108" s="416" t="str">
        <f t="shared" si="375"/>
        <v/>
      </c>
      <c r="V108" s="416">
        <f t="shared" si="376"/>
        <v>1820.3399999999999</v>
      </c>
      <c r="W108" s="416">
        <f t="shared" si="377"/>
        <v>0</v>
      </c>
      <c r="X108" s="416"/>
      <c r="Z108" s="402"/>
      <c r="AA108" s="402"/>
      <c r="AB108" s="402"/>
      <c r="AC108" s="402"/>
      <c r="AD108" s="402"/>
      <c r="AE108" s="402"/>
    </row>
    <row r="109" s="32" customFormat="1" ht="18.149999999999999" customHeight="1">
      <c r="A109" s="413" t="s">
        <v>747</v>
      </c>
      <c r="B109" s="413" t="s">
        <v>678</v>
      </c>
      <c r="C109" s="414" t="s">
        <v>235</v>
      </c>
      <c r="D109" s="416">
        <v>2.1000000000000001</v>
      </c>
      <c r="E109" s="416"/>
      <c r="F109" s="416"/>
      <c r="G109" s="416"/>
      <c r="H109" s="416"/>
      <c r="I109" s="416"/>
      <c r="J109" s="416">
        <v>2.1000000000000001</v>
      </c>
      <c r="K109" s="416"/>
      <c r="L109" s="416">
        <f t="shared" si="367"/>
        <v>2.1000000000000001</v>
      </c>
      <c r="M109" s="416">
        <v>167.88</v>
      </c>
      <c r="N109" s="416">
        <f t="shared" si="368"/>
        <v>352.55000000000001</v>
      </c>
      <c r="O109" s="416" t="str">
        <f t="shared" si="369"/>
        <v/>
      </c>
      <c r="P109" s="416" t="str">
        <f t="shared" si="370"/>
        <v/>
      </c>
      <c r="Q109" s="416" t="str">
        <f t="shared" si="371"/>
        <v/>
      </c>
      <c r="R109" s="416" t="str">
        <f t="shared" si="372"/>
        <v/>
      </c>
      <c r="S109" s="416" t="str">
        <f t="shared" si="373"/>
        <v/>
      </c>
      <c r="T109" s="416">
        <f t="shared" si="374"/>
        <v>352.55000000000001</v>
      </c>
      <c r="U109" s="416" t="str">
        <f t="shared" si="375"/>
        <v/>
      </c>
      <c r="V109" s="416">
        <f t="shared" si="376"/>
        <v>352.55000000000001</v>
      </c>
      <c r="W109" s="416">
        <f t="shared" si="377"/>
        <v>0</v>
      </c>
      <c r="X109" s="416"/>
      <c r="Z109" s="402"/>
      <c r="AA109" s="402"/>
      <c r="AB109" s="402"/>
      <c r="AC109" s="402"/>
      <c r="AD109" s="402"/>
      <c r="AE109" s="402"/>
    </row>
    <row r="110" s="32" customFormat="1" ht="18.149999999999999" customHeight="1">
      <c r="A110" s="413" t="s">
        <v>748</v>
      </c>
      <c r="B110" s="413" t="s">
        <v>749</v>
      </c>
      <c r="C110" s="414" t="s">
        <v>235</v>
      </c>
      <c r="D110" s="416">
        <v>8</v>
      </c>
      <c r="E110" s="416"/>
      <c r="F110" s="416"/>
      <c r="G110" s="416"/>
      <c r="H110" s="416"/>
      <c r="I110" s="416"/>
      <c r="J110" s="416">
        <v>8</v>
      </c>
      <c r="K110" s="416"/>
      <c r="L110" s="416">
        <f t="shared" si="367"/>
        <v>8</v>
      </c>
      <c r="M110" s="416">
        <v>768.66999999999996</v>
      </c>
      <c r="N110" s="416">
        <f t="shared" si="368"/>
        <v>6149.3599999999997</v>
      </c>
      <c r="O110" s="416" t="str">
        <f t="shared" si="369"/>
        <v/>
      </c>
      <c r="P110" s="416" t="str">
        <f t="shared" si="370"/>
        <v/>
      </c>
      <c r="Q110" s="416" t="str">
        <f t="shared" si="371"/>
        <v/>
      </c>
      <c r="R110" s="416" t="str">
        <f t="shared" si="372"/>
        <v/>
      </c>
      <c r="S110" s="416" t="str">
        <f t="shared" si="373"/>
        <v/>
      </c>
      <c r="T110" s="416">
        <f t="shared" si="374"/>
        <v>6149.3599999999997</v>
      </c>
      <c r="U110" s="416" t="str">
        <f t="shared" si="375"/>
        <v/>
      </c>
      <c r="V110" s="416">
        <f t="shared" si="376"/>
        <v>6149.3599999999997</v>
      </c>
      <c r="W110" s="416">
        <f t="shared" si="377"/>
        <v>0</v>
      </c>
      <c r="X110" s="416"/>
      <c r="Z110" s="402"/>
      <c r="AA110" s="402"/>
      <c r="AB110" s="402"/>
      <c r="AC110" s="402"/>
      <c r="AD110" s="402"/>
      <c r="AE110" s="402"/>
    </row>
    <row r="111" s="32" customFormat="1" ht="18.149999999999999" customHeight="1">
      <c r="A111" s="413" t="s">
        <v>750</v>
      </c>
      <c r="B111" s="413" t="s">
        <v>751</v>
      </c>
      <c r="C111" s="414" t="s">
        <v>235</v>
      </c>
      <c r="D111" s="416">
        <v>7</v>
      </c>
      <c r="E111" s="416"/>
      <c r="F111" s="416"/>
      <c r="G111" s="416"/>
      <c r="H111" s="416"/>
      <c r="I111" s="416"/>
      <c r="J111" s="416">
        <v>7</v>
      </c>
      <c r="K111" s="416"/>
      <c r="L111" s="416">
        <f t="shared" si="367"/>
        <v>7</v>
      </c>
      <c r="M111" s="416">
        <v>244.28999999999999</v>
      </c>
      <c r="N111" s="416">
        <f t="shared" si="368"/>
        <v>1710.03</v>
      </c>
      <c r="O111" s="416" t="str">
        <f t="shared" si="369"/>
        <v/>
      </c>
      <c r="P111" s="416" t="str">
        <f t="shared" si="370"/>
        <v/>
      </c>
      <c r="Q111" s="416" t="str">
        <f t="shared" si="371"/>
        <v/>
      </c>
      <c r="R111" s="416" t="str">
        <f t="shared" si="372"/>
        <v/>
      </c>
      <c r="S111" s="416" t="str">
        <f t="shared" si="373"/>
        <v/>
      </c>
      <c r="T111" s="416">
        <f t="shared" si="374"/>
        <v>1710.03</v>
      </c>
      <c r="U111" s="416" t="str">
        <f t="shared" si="375"/>
        <v/>
      </c>
      <c r="V111" s="416">
        <f t="shared" si="376"/>
        <v>1710.03</v>
      </c>
      <c r="W111" s="416">
        <f t="shared" si="377"/>
        <v>0</v>
      </c>
      <c r="X111" s="416"/>
      <c r="Z111" s="402"/>
      <c r="AA111" s="402"/>
      <c r="AB111" s="402"/>
      <c r="AC111" s="402"/>
      <c r="AD111" s="402"/>
      <c r="AE111" s="402"/>
    </row>
    <row r="112" s="32" customFormat="1" ht="18.149999999999999" customHeight="1">
      <c r="A112" s="413" t="s">
        <v>752</v>
      </c>
      <c r="B112" s="413" t="s">
        <v>753</v>
      </c>
      <c r="C112" s="414" t="s">
        <v>235</v>
      </c>
      <c r="D112" s="416">
        <v>17.25</v>
      </c>
      <c r="E112" s="416"/>
      <c r="F112" s="416"/>
      <c r="G112" s="416"/>
      <c r="H112" s="416"/>
      <c r="I112" s="416"/>
      <c r="J112" s="416">
        <v>17.25</v>
      </c>
      <c r="K112" s="416"/>
      <c r="L112" s="416">
        <f t="shared" si="367"/>
        <v>17.25</v>
      </c>
      <c r="M112" s="416">
        <v>1287.1800000000001</v>
      </c>
      <c r="N112" s="416">
        <f t="shared" si="368"/>
        <v>22203.860000000001</v>
      </c>
      <c r="O112" s="416" t="str">
        <f t="shared" si="369"/>
        <v/>
      </c>
      <c r="P112" s="416" t="str">
        <f t="shared" si="370"/>
        <v/>
      </c>
      <c r="Q112" s="416" t="str">
        <f t="shared" si="371"/>
        <v/>
      </c>
      <c r="R112" s="416" t="str">
        <f t="shared" si="372"/>
        <v/>
      </c>
      <c r="S112" s="416" t="str">
        <f t="shared" si="373"/>
        <v/>
      </c>
      <c r="T112" s="416">
        <f t="shared" si="374"/>
        <v>22203.860000000001</v>
      </c>
      <c r="U112" s="416" t="str">
        <f t="shared" si="375"/>
        <v/>
      </c>
      <c r="V112" s="416">
        <f t="shared" si="376"/>
        <v>22203.860000000001</v>
      </c>
      <c r="W112" s="416">
        <f t="shared" si="377"/>
        <v>0</v>
      </c>
      <c r="X112" s="416"/>
      <c r="Z112" s="402"/>
      <c r="AA112" s="402"/>
      <c r="AB112" s="402"/>
      <c r="AC112" s="402"/>
      <c r="AD112" s="402"/>
      <c r="AE112" s="402"/>
    </row>
    <row r="113" s="417" customFormat="1" ht="18.149999999999999" customHeight="1">
      <c r="A113" s="410" t="s">
        <v>754</v>
      </c>
      <c r="B113" s="410" t="s">
        <v>755</v>
      </c>
      <c r="C113" s="411"/>
      <c r="D113" s="412"/>
      <c r="E113" s="412"/>
      <c r="F113" s="412"/>
      <c r="G113" s="412"/>
      <c r="H113" s="412"/>
      <c r="I113" s="412"/>
      <c r="J113" s="412"/>
      <c r="K113" s="412"/>
      <c r="L113" s="412" t="str">
        <f t="shared" si="367"/>
        <v/>
      </c>
      <c r="M113" s="412"/>
      <c r="N113" s="412" t="str">
        <f t="shared" si="368"/>
        <v/>
      </c>
      <c r="O113" s="412" t="str">
        <f t="shared" si="369"/>
        <v/>
      </c>
      <c r="P113" s="412" t="str">
        <f t="shared" si="370"/>
        <v/>
      </c>
      <c r="Q113" s="412" t="str">
        <f t="shared" si="371"/>
        <v/>
      </c>
      <c r="R113" s="412" t="str">
        <f t="shared" si="372"/>
        <v/>
      </c>
      <c r="S113" s="412" t="str">
        <f t="shared" si="373"/>
        <v/>
      </c>
      <c r="T113" s="412" t="str">
        <f t="shared" si="374"/>
        <v/>
      </c>
      <c r="U113" s="412" t="str">
        <f t="shared" si="375"/>
        <v/>
      </c>
      <c r="V113" s="412" t="str">
        <f t="shared" si="376"/>
        <v/>
      </c>
      <c r="W113" s="412" t="str">
        <f t="shared" si="377"/>
        <v/>
      </c>
      <c r="X113" s="412"/>
      <c r="Z113" s="418"/>
      <c r="AA113" s="402"/>
      <c r="AB113" s="418"/>
      <c r="AC113" s="418"/>
      <c r="AD113" s="418"/>
      <c r="AE113" s="418"/>
    </row>
    <row r="114" s="32" customFormat="1" ht="18.149999999999999" customHeight="1">
      <c r="A114" s="413" t="s">
        <v>756</v>
      </c>
      <c r="B114" s="413" t="s">
        <v>757</v>
      </c>
      <c r="C114" s="414" t="s">
        <v>235</v>
      </c>
      <c r="D114" s="416">
        <v>9.6999999999999993</v>
      </c>
      <c r="E114" s="416"/>
      <c r="F114" s="416"/>
      <c r="G114" s="416"/>
      <c r="H114" s="416"/>
      <c r="I114" s="416">
        <v>9.6999999999999993</v>
      </c>
      <c r="J114" s="416"/>
      <c r="K114" s="416"/>
      <c r="L114" s="416">
        <f t="shared" si="367"/>
        <v>9.6999999999999993</v>
      </c>
      <c r="M114" s="416">
        <v>151.05000000000001</v>
      </c>
      <c r="N114" s="416">
        <f t="shared" si="368"/>
        <v>1465.1900000000001</v>
      </c>
      <c r="O114" s="416" t="str">
        <f t="shared" si="369"/>
        <v/>
      </c>
      <c r="P114" s="416" t="str">
        <f t="shared" si="370"/>
        <v/>
      </c>
      <c r="Q114" s="416" t="str">
        <f t="shared" si="371"/>
        <v/>
      </c>
      <c r="R114" s="416" t="str">
        <f t="shared" si="372"/>
        <v/>
      </c>
      <c r="S114" s="416">
        <f t="shared" si="373"/>
        <v>1465.1900000000001</v>
      </c>
      <c r="T114" s="416" t="str">
        <f t="shared" si="374"/>
        <v/>
      </c>
      <c r="U114" s="416" t="str">
        <f t="shared" si="375"/>
        <v/>
      </c>
      <c r="V114" s="416">
        <f t="shared" si="376"/>
        <v>1465.1900000000001</v>
      </c>
      <c r="W114" s="416">
        <f t="shared" si="377"/>
        <v>0</v>
      </c>
      <c r="X114" s="416"/>
      <c r="Z114" s="402"/>
      <c r="AA114" s="402"/>
      <c r="AB114" s="402"/>
      <c r="AC114" s="402"/>
      <c r="AD114" s="402"/>
      <c r="AE114" s="402"/>
    </row>
    <row r="115" s="32" customFormat="1" ht="18.149999999999999" customHeight="1">
      <c r="A115" s="413" t="s">
        <v>758</v>
      </c>
      <c r="B115" s="413" t="s">
        <v>672</v>
      </c>
      <c r="C115" s="414" t="s">
        <v>235</v>
      </c>
      <c r="D115" s="416">
        <v>9.6999999999999993</v>
      </c>
      <c r="E115" s="416"/>
      <c r="F115" s="416"/>
      <c r="G115" s="416"/>
      <c r="H115" s="416"/>
      <c r="I115" s="416">
        <v>9.6999999999999993</v>
      </c>
      <c r="J115" s="416"/>
      <c r="K115" s="416"/>
      <c r="L115" s="416">
        <f t="shared" si="367"/>
        <v>9.6999999999999993</v>
      </c>
      <c r="M115" s="416">
        <v>66.079999999999998</v>
      </c>
      <c r="N115" s="416">
        <f t="shared" si="368"/>
        <v>640.98000000000002</v>
      </c>
      <c r="O115" s="416" t="str">
        <f t="shared" si="369"/>
        <v/>
      </c>
      <c r="P115" s="416" t="str">
        <f t="shared" si="370"/>
        <v/>
      </c>
      <c r="Q115" s="416" t="str">
        <f t="shared" si="371"/>
        <v/>
      </c>
      <c r="R115" s="416" t="str">
        <f t="shared" si="372"/>
        <v/>
      </c>
      <c r="S115" s="416">
        <f t="shared" si="373"/>
        <v>640.98000000000002</v>
      </c>
      <c r="T115" s="416" t="str">
        <f t="shared" si="374"/>
        <v/>
      </c>
      <c r="U115" s="416" t="str">
        <f t="shared" si="375"/>
        <v/>
      </c>
      <c r="V115" s="416">
        <f t="shared" si="376"/>
        <v>640.98000000000002</v>
      </c>
      <c r="W115" s="416">
        <f t="shared" si="377"/>
        <v>0</v>
      </c>
      <c r="X115" s="416"/>
      <c r="Z115" s="402"/>
      <c r="AA115" s="402"/>
      <c r="AB115" s="402"/>
      <c r="AC115" s="402"/>
      <c r="AD115" s="402"/>
      <c r="AE115" s="402"/>
    </row>
    <row r="116" s="32" customFormat="1" ht="18.149999999999999" customHeight="1">
      <c r="A116" s="413" t="s">
        <v>759</v>
      </c>
      <c r="B116" s="413" t="s">
        <v>760</v>
      </c>
      <c r="C116" s="414" t="s">
        <v>230</v>
      </c>
      <c r="D116" s="416">
        <v>0.40000000000000002</v>
      </c>
      <c r="E116" s="416"/>
      <c r="F116" s="416"/>
      <c r="G116" s="416"/>
      <c r="H116" s="416"/>
      <c r="I116" s="416">
        <v>0.40000000000000002</v>
      </c>
      <c r="J116" s="416"/>
      <c r="K116" s="416"/>
      <c r="L116" s="416">
        <f t="shared" si="367"/>
        <v>0.40000000000000002</v>
      </c>
      <c r="M116" s="416">
        <v>31.27</v>
      </c>
      <c r="N116" s="416">
        <f t="shared" si="368"/>
        <v>12.51</v>
      </c>
      <c r="O116" s="416" t="str">
        <f t="shared" si="369"/>
        <v/>
      </c>
      <c r="P116" s="416" t="str">
        <f t="shared" si="370"/>
        <v/>
      </c>
      <c r="Q116" s="416" t="str">
        <f t="shared" si="371"/>
        <v/>
      </c>
      <c r="R116" s="416" t="str">
        <f t="shared" si="372"/>
        <v/>
      </c>
      <c r="S116" s="416">
        <f t="shared" si="373"/>
        <v>12.51</v>
      </c>
      <c r="T116" s="416" t="str">
        <f t="shared" si="374"/>
        <v/>
      </c>
      <c r="U116" s="416" t="str">
        <f t="shared" si="375"/>
        <v/>
      </c>
      <c r="V116" s="416">
        <f t="shared" si="376"/>
        <v>12.51</v>
      </c>
      <c r="W116" s="416">
        <f t="shared" si="377"/>
        <v>0</v>
      </c>
      <c r="X116" s="416"/>
      <c r="Z116" s="402"/>
      <c r="AA116" s="402"/>
      <c r="AB116" s="402"/>
      <c r="AC116" s="402"/>
      <c r="AD116" s="402"/>
      <c r="AE116" s="402"/>
    </row>
    <row r="117" s="32" customFormat="1" ht="18.149999999999999" customHeight="1">
      <c r="A117" s="413" t="s">
        <v>761</v>
      </c>
      <c r="B117" s="413" t="s">
        <v>762</v>
      </c>
      <c r="C117" s="414" t="s">
        <v>230</v>
      </c>
      <c r="D117" s="416">
        <v>27.899999999999999</v>
      </c>
      <c r="E117" s="416"/>
      <c r="F117" s="416"/>
      <c r="G117" s="416"/>
      <c r="H117" s="416"/>
      <c r="I117" s="416">
        <v>27.899999999999999</v>
      </c>
      <c r="J117" s="416"/>
      <c r="K117" s="416"/>
      <c r="L117" s="416">
        <f t="shared" si="367"/>
        <v>27.899999999999999</v>
      </c>
      <c r="M117" s="416">
        <v>7.1699999999999999</v>
      </c>
      <c r="N117" s="416">
        <f t="shared" si="368"/>
        <v>200.03999999999999</v>
      </c>
      <c r="O117" s="416" t="str">
        <f t="shared" si="369"/>
        <v/>
      </c>
      <c r="P117" s="416" t="str">
        <f t="shared" si="370"/>
        <v/>
      </c>
      <c r="Q117" s="416" t="str">
        <f t="shared" si="371"/>
        <v/>
      </c>
      <c r="R117" s="416" t="str">
        <f t="shared" si="372"/>
        <v/>
      </c>
      <c r="S117" s="416">
        <f t="shared" si="373"/>
        <v>200.03999999999999</v>
      </c>
      <c r="T117" s="416" t="str">
        <f t="shared" si="374"/>
        <v/>
      </c>
      <c r="U117" s="416" t="str">
        <f t="shared" si="375"/>
        <v/>
      </c>
      <c r="V117" s="416">
        <f t="shared" si="376"/>
        <v>200.03999999999999</v>
      </c>
      <c r="W117" s="416">
        <f t="shared" si="377"/>
        <v>0</v>
      </c>
      <c r="X117" s="416"/>
      <c r="Z117" s="402"/>
      <c r="AA117" s="402"/>
      <c r="AB117" s="402"/>
      <c r="AC117" s="402"/>
      <c r="AD117" s="402"/>
      <c r="AE117" s="402"/>
    </row>
    <row r="118" s="32" customFormat="1" ht="18.149999999999999" customHeight="1">
      <c r="A118" s="413" t="s">
        <v>763</v>
      </c>
      <c r="B118" s="413" t="s">
        <v>764</v>
      </c>
      <c r="C118" s="414" t="s">
        <v>230</v>
      </c>
      <c r="D118" s="416">
        <v>14.6</v>
      </c>
      <c r="E118" s="416"/>
      <c r="F118" s="416"/>
      <c r="G118" s="416"/>
      <c r="H118" s="416"/>
      <c r="I118" s="416">
        <v>14.6</v>
      </c>
      <c r="J118" s="416"/>
      <c r="K118" s="416"/>
      <c r="L118" s="416">
        <f t="shared" si="367"/>
        <v>14.6</v>
      </c>
      <c r="M118" s="416">
        <v>9.0700000000000003</v>
      </c>
      <c r="N118" s="416">
        <f t="shared" si="368"/>
        <v>132.41999999999999</v>
      </c>
      <c r="O118" s="416" t="str">
        <f t="shared" si="369"/>
        <v/>
      </c>
      <c r="P118" s="416" t="str">
        <f t="shared" si="370"/>
        <v/>
      </c>
      <c r="Q118" s="416" t="str">
        <f t="shared" si="371"/>
        <v/>
      </c>
      <c r="R118" s="416" t="str">
        <f t="shared" si="372"/>
        <v/>
      </c>
      <c r="S118" s="416">
        <f t="shared" si="373"/>
        <v>132.41999999999999</v>
      </c>
      <c r="T118" s="416" t="str">
        <f t="shared" si="374"/>
        <v/>
      </c>
      <c r="U118" s="416" t="str">
        <f t="shared" si="375"/>
        <v/>
      </c>
      <c r="V118" s="416">
        <f t="shared" si="376"/>
        <v>132.41999999999999</v>
      </c>
      <c r="W118" s="416">
        <f t="shared" si="377"/>
        <v>0</v>
      </c>
      <c r="X118" s="416"/>
      <c r="Z118" s="402"/>
      <c r="AA118" s="402"/>
      <c r="AB118" s="402"/>
      <c r="AC118" s="402"/>
      <c r="AD118" s="402"/>
      <c r="AE118" s="402"/>
    </row>
    <row r="119" s="32" customFormat="1" ht="18.149999999999999" customHeight="1">
      <c r="A119" s="410" t="s">
        <v>765</v>
      </c>
      <c r="B119" s="410" t="s">
        <v>766</v>
      </c>
      <c r="C119" s="411"/>
      <c r="D119" s="412"/>
      <c r="E119" s="412"/>
      <c r="F119" s="412"/>
      <c r="G119" s="412"/>
      <c r="H119" s="412"/>
      <c r="I119" s="412"/>
      <c r="J119" s="412"/>
      <c r="K119" s="412"/>
      <c r="L119" s="412" t="str">
        <f t="shared" si="367"/>
        <v/>
      </c>
      <c r="M119" s="412"/>
      <c r="N119" s="412" t="str">
        <f t="shared" si="368"/>
        <v/>
      </c>
      <c r="O119" s="412" t="str">
        <f t="shared" si="369"/>
        <v/>
      </c>
      <c r="P119" s="412" t="str">
        <f t="shared" si="370"/>
        <v/>
      </c>
      <c r="Q119" s="412" t="str">
        <f t="shared" si="371"/>
        <v/>
      </c>
      <c r="R119" s="412" t="str">
        <f t="shared" si="372"/>
        <v/>
      </c>
      <c r="S119" s="412" t="str">
        <f t="shared" si="373"/>
        <v/>
      </c>
      <c r="T119" s="412" t="str">
        <f t="shared" si="374"/>
        <v/>
      </c>
      <c r="U119" s="412" t="str">
        <f t="shared" si="375"/>
        <v/>
      </c>
      <c r="V119" s="412" t="str">
        <f t="shared" si="376"/>
        <v/>
      </c>
      <c r="W119" s="412" t="str">
        <f t="shared" si="377"/>
        <v/>
      </c>
      <c r="X119" s="412"/>
      <c r="Z119" s="402"/>
      <c r="AA119" s="402"/>
      <c r="AB119" s="402"/>
      <c r="AC119" s="402"/>
      <c r="AD119" s="402"/>
      <c r="AE119" s="402"/>
    </row>
    <row r="120" s="417" customFormat="1" ht="18.149999999999999" customHeight="1">
      <c r="A120" s="413" t="s">
        <v>767</v>
      </c>
      <c r="B120" s="413" t="s">
        <v>365</v>
      </c>
      <c r="C120" s="414" t="s">
        <v>230</v>
      </c>
      <c r="D120" s="416">
        <v>43</v>
      </c>
      <c r="E120" s="416">
        <v>43</v>
      </c>
      <c r="F120" s="416"/>
      <c r="G120" s="416"/>
      <c r="H120" s="416"/>
      <c r="I120" s="416"/>
      <c r="J120" s="416"/>
      <c r="K120" s="416"/>
      <c r="L120" s="416">
        <f t="shared" si="367"/>
        <v>43</v>
      </c>
      <c r="M120" s="416">
        <v>1.79</v>
      </c>
      <c r="N120" s="416">
        <f t="shared" si="368"/>
        <v>76.969999999999999</v>
      </c>
      <c r="O120" s="416">
        <f t="shared" si="369"/>
        <v>76.969999999999999</v>
      </c>
      <c r="P120" s="416" t="str">
        <f t="shared" si="370"/>
        <v/>
      </c>
      <c r="Q120" s="416" t="str">
        <f t="shared" si="371"/>
        <v/>
      </c>
      <c r="R120" s="416" t="str">
        <f t="shared" si="372"/>
        <v/>
      </c>
      <c r="S120" s="416" t="str">
        <f t="shared" si="373"/>
        <v/>
      </c>
      <c r="T120" s="416" t="str">
        <f t="shared" si="374"/>
        <v/>
      </c>
      <c r="U120" s="416" t="str">
        <f t="shared" si="375"/>
        <v/>
      </c>
      <c r="V120" s="416">
        <f t="shared" si="376"/>
        <v>76.969999999999999</v>
      </c>
      <c r="W120" s="416">
        <f t="shared" si="377"/>
        <v>0</v>
      </c>
      <c r="X120" s="416"/>
      <c r="Z120" s="418"/>
      <c r="AA120" s="402"/>
      <c r="AB120" s="418"/>
      <c r="AC120" s="418"/>
      <c r="AD120" s="418"/>
      <c r="AE120" s="418"/>
    </row>
    <row r="121" s="32" customFormat="1" ht="18.149999999999999" customHeight="1">
      <c r="A121" s="413" t="s">
        <v>768</v>
      </c>
      <c r="B121" s="413" t="s">
        <v>294</v>
      </c>
      <c r="C121" s="414" t="s">
        <v>230</v>
      </c>
      <c r="D121" s="416">
        <v>43</v>
      </c>
      <c r="E121" s="416">
        <f t="shared" ref="E121:E125" si="385">D121*0.3</f>
        <v>12.9</v>
      </c>
      <c r="F121" s="416">
        <f t="shared" ref="F121:F125" si="386">D121*0.4</f>
        <v>17.199999999999999</v>
      </c>
      <c r="G121" s="416">
        <f t="shared" ref="G121:G125" si="387">E121</f>
        <v>12.9</v>
      </c>
      <c r="H121" s="416"/>
      <c r="I121" s="416"/>
      <c r="J121" s="416"/>
      <c r="K121" s="416"/>
      <c r="L121" s="416">
        <f t="shared" si="367"/>
        <v>43</v>
      </c>
      <c r="M121" s="416">
        <v>4.96</v>
      </c>
      <c r="N121" s="416">
        <f t="shared" si="368"/>
        <v>213.28</v>
      </c>
      <c r="O121" s="416">
        <f t="shared" si="369"/>
        <v>63.979999999999997</v>
      </c>
      <c r="P121" s="416">
        <f t="shared" si="370"/>
        <v>85.310000000000002</v>
      </c>
      <c r="Q121" s="416">
        <f t="shared" si="371"/>
        <v>63.979999999999997</v>
      </c>
      <c r="R121" s="416" t="str">
        <f t="shared" si="372"/>
        <v/>
      </c>
      <c r="S121" s="416" t="str">
        <f t="shared" si="373"/>
        <v/>
      </c>
      <c r="T121" s="416" t="str">
        <f t="shared" si="374"/>
        <v/>
      </c>
      <c r="U121" s="416" t="str">
        <f t="shared" si="375"/>
        <v/>
      </c>
      <c r="V121" s="416">
        <f t="shared" si="376"/>
        <v>213.26999999999998</v>
      </c>
      <c r="W121" s="416">
        <f t="shared" si="377"/>
        <v>1.0000000000019327e-002</v>
      </c>
      <c r="X121" s="416"/>
      <c r="Z121" s="402"/>
      <c r="AA121" s="402"/>
      <c r="AB121" s="402"/>
      <c r="AC121" s="402"/>
      <c r="AD121" s="402"/>
      <c r="AE121" s="402"/>
    </row>
    <row r="122" s="32" customFormat="1" ht="18.149999999999999" customHeight="1">
      <c r="A122" s="413" t="s">
        <v>769</v>
      </c>
      <c r="B122" s="413" t="s">
        <v>720</v>
      </c>
      <c r="C122" s="414" t="s">
        <v>109</v>
      </c>
      <c r="D122" s="416">
        <v>124.40000000000001</v>
      </c>
      <c r="E122" s="416">
        <f t="shared" si="385"/>
        <v>37.32</v>
      </c>
      <c r="F122" s="416">
        <f t="shared" si="386"/>
        <v>49.760000000000005</v>
      </c>
      <c r="G122" s="416">
        <f t="shared" si="387"/>
        <v>37.32</v>
      </c>
      <c r="H122" s="416"/>
      <c r="I122" s="416"/>
      <c r="J122" s="416"/>
      <c r="K122" s="416"/>
      <c r="L122" s="416">
        <f t="shared" si="367"/>
        <v>124.40000000000001</v>
      </c>
      <c r="M122" s="416">
        <v>13.31</v>
      </c>
      <c r="N122" s="416">
        <f t="shared" si="368"/>
        <v>1655.76</v>
      </c>
      <c r="O122" s="416">
        <f t="shared" si="369"/>
        <v>496.73000000000002</v>
      </c>
      <c r="P122" s="416">
        <f t="shared" si="370"/>
        <v>662.30999999999995</v>
      </c>
      <c r="Q122" s="416">
        <f t="shared" si="371"/>
        <v>496.73000000000002</v>
      </c>
      <c r="R122" s="416" t="str">
        <f t="shared" si="372"/>
        <v/>
      </c>
      <c r="S122" s="416" t="str">
        <f t="shared" si="373"/>
        <v/>
      </c>
      <c r="T122" s="416" t="str">
        <f t="shared" si="374"/>
        <v/>
      </c>
      <c r="U122" s="416" t="str">
        <f t="shared" si="375"/>
        <v/>
      </c>
      <c r="V122" s="416">
        <f t="shared" si="376"/>
        <v>1655.77</v>
      </c>
      <c r="W122" s="416">
        <f t="shared" si="377"/>
        <v>-9.9999999999909051e-003</v>
      </c>
      <c r="X122" s="416"/>
      <c r="Z122" s="402"/>
      <c r="AA122" s="402"/>
      <c r="AB122" s="402"/>
      <c r="AC122" s="402"/>
      <c r="AD122" s="402"/>
      <c r="AE122" s="402"/>
    </row>
    <row r="123" s="32" customFormat="1" ht="18.149999999999999" customHeight="1">
      <c r="A123" s="413" t="s">
        <v>770</v>
      </c>
      <c r="B123" s="413" t="s">
        <v>627</v>
      </c>
      <c r="C123" s="414" t="s">
        <v>109</v>
      </c>
      <c r="D123" s="416">
        <v>112.23999999999999</v>
      </c>
      <c r="E123" s="416">
        <f t="shared" si="385"/>
        <v>33.671999999999997</v>
      </c>
      <c r="F123" s="416">
        <f t="shared" si="386"/>
        <v>44.896000000000001</v>
      </c>
      <c r="G123" s="416">
        <f t="shared" si="387"/>
        <v>33.671999999999997</v>
      </c>
      <c r="H123" s="416"/>
      <c r="I123" s="416"/>
      <c r="J123" s="416"/>
      <c r="K123" s="416"/>
      <c r="L123" s="416">
        <f t="shared" si="367"/>
        <v>112.23999999999999</v>
      </c>
      <c r="M123" s="416">
        <v>16.609999999999999</v>
      </c>
      <c r="N123" s="416">
        <f t="shared" si="368"/>
        <v>1864.3099999999999</v>
      </c>
      <c r="O123" s="416">
        <f t="shared" si="369"/>
        <v>559.28999999999996</v>
      </c>
      <c r="P123" s="416">
        <f t="shared" si="370"/>
        <v>745.72000000000003</v>
      </c>
      <c r="Q123" s="416">
        <f t="shared" si="371"/>
        <v>559.28999999999996</v>
      </c>
      <c r="R123" s="416" t="str">
        <f t="shared" si="372"/>
        <v/>
      </c>
      <c r="S123" s="416" t="str">
        <f t="shared" si="373"/>
        <v/>
      </c>
      <c r="T123" s="416" t="str">
        <f t="shared" si="374"/>
        <v/>
      </c>
      <c r="U123" s="416" t="str">
        <f t="shared" si="375"/>
        <v/>
      </c>
      <c r="V123" s="416">
        <f t="shared" si="376"/>
        <v>1864.3</v>
      </c>
      <c r="W123" s="416">
        <f t="shared" si="377"/>
        <v>9.9999999999909051e-003</v>
      </c>
      <c r="X123" s="416"/>
      <c r="Z123" s="402"/>
      <c r="AA123" s="402"/>
      <c r="AB123" s="402"/>
      <c r="AC123" s="402"/>
      <c r="AD123" s="402"/>
      <c r="AE123" s="402"/>
    </row>
    <row r="124" s="32" customFormat="1" ht="18.149999999999999" customHeight="1">
      <c r="A124" s="413" t="s">
        <v>771</v>
      </c>
      <c r="B124" s="413" t="s">
        <v>772</v>
      </c>
      <c r="C124" s="414" t="s">
        <v>230</v>
      </c>
      <c r="D124" s="416">
        <v>43</v>
      </c>
      <c r="E124" s="416">
        <f t="shared" si="385"/>
        <v>12.9</v>
      </c>
      <c r="F124" s="416">
        <f t="shared" si="386"/>
        <v>17.199999999999999</v>
      </c>
      <c r="G124" s="416">
        <f t="shared" si="387"/>
        <v>12.9</v>
      </c>
      <c r="H124" s="416"/>
      <c r="I124" s="416"/>
      <c r="J124" s="416"/>
      <c r="K124" s="416"/>
      <c r="L124" s="416">
        <f t="shared" si="367"/>
        <v>43</v>
      </c>
      <c r="M124" s="416">
        <v>159.68000000000001</v>
      </c>
      <c r="N124" s="416">
        <f t="shared" si="368"/>
        <v>6866.2399999999998</v>
      </c>
      <c r="O124" s="416">
        <f t="shared" si="369"/>
        <v>2059.8699999999999</v>
      </c>
      <c r="P124" s="416">
        <f t="shared" si="370"/>
        <v>2746.5</v>
      </c>
      <c r="Q124" s="416">
        <f t="shared" si="371"/>
        <v>2059.8699999999999</v>
      </c>
      <c r="R124" s="416" t="str">
        <f t="shared" si="372"/>
        <v/>
      </c>
      <c r="S124" s="416" t="str">
        <f t="shared" si="373"/>
        <v/>
      </c>
      <c r="T124" s="416" t="str">
        <f t="shared" si="374"/>
        <v/>
      </c>
      <c r="U124" s="416" t="str">
        <f t="shared" si="375"/>
        <v/>
      </c>
      <c r="V124" s="416">
        <f t="shared" si="376"/>
        <v>6866.2399999999998</v>
      </c>
      <c r="W124" s="416">
        <f t="shared" si="377"/>
        <v>0</v>
      </c>
      <c r="X124" s="416"/>
      <c r="Z124" s="402"/>
      <c r="AA124" s="402"/>
      <c r="AB124" s="402"/>
      <c r="AC124" s="402"/>
      <c r="AD124" s="402"/>
      <c r="AE124" s="402"/>
    </row>
    <row r="125" s="32" customFormat="1" ht="18.149999999999999" customHeight="1">
      <c r="A125" s="413" t="s">
        <v>773</v>
      </c>
      <c r="B125" s="413" t="s">
        <v>774</v>
      </c>
      <c r="C125" s="414" t="s">
        <v>155</v>
      </c>
      <c r="D125" s="416">
        <v>2</v>
      </c>
      <c r="E125" s="416">
        <f t="shared" si="385"/>
        <v>0.59999999999999998</v>
      </c>
      <c r="F125" s="416">
        <f t="shared" si="386"/>
        <v>0.80000000000000004</v>
      </c>
      <c r="G125" s="416">
        <f t="shared" si="387"/>
        <v>0.59999999999999998</v>
      </c>
      <c r="H125" s="416"/>
      <c r="I125" s="416"/>
      <c r="J125" s="416"/>
      <c r="K125" s="416"/>
      <c r="L125" s="416">
        <f t="shared" si="367"/>
        <v>2</v>
      </c>
      <c r="M125" s="416">
        <v>3195.48</v>
      </c>
      <c r="N125" s="416">
        <f t="shared" si="368"/>
        <v>6390.96</v>
      </c>
      <c r="O125" s="416">
        <f t="shared" si="369"/>
        <v>1917.29</v>
      </c>
      <c r="P125" s="416">
        <f t="shared" si="370"/>
        <v>2556.3800000000001</v>
      </c>
      <c r="Q125" s="416">
        <f t="shared" si="371"/>
        <v>1917.29</v>
      </c>
      <c r="R125" s="416" t="str">
        <f t="shared" si="372"/>
        <v/>
      </c>
      <c r="S125" s="416" t="str">
        <f t="shared" si="373"/>
        <v/>
      </c>
      <c r="T125" s="416" t="str">
        <f t="shared" si="374"/>
        <v/>
      </c>
      <c r="U125" s="416" t="str">
        <f t="shared" si="375"/>
        <v/>
      </c>
      <c r="V125" s="416">
        <f t="shared" si="376"/>
        <v>6390.96</v>
      </c>
      <c r="W125" s="416">
        <f t="shared" si="377"/>
        <v>0</v>
      </c>
      <c r="X125" s="416"/>
      <c r="Z125" s="402"/>
      <c r="AA125" s="402"/>
      <c r="AB125" s="402"/>
      <c r="AC125" s="402"/>
      <c r="AD125" s="402"/>
      <c r="AE125" s="402"/>
    </row>
    <row r="126" s="32" customFormat="1" ht="18.149999999999999" customHeight="1">
      <c r="A126" s="413" t="s">
        <v>775</v>
      </c>
      <c r="B126" s="413" t="s">
        <v>776</v>
      </c>
      <c r="C126" s="414" t="s">
        <v>155</v>
      </c>
      <c r="D126" s="416">
        <v>1</v>
      </c>
      <c r="E126" s="416"/>
      <c r="F126" s="416"/>
      <c r="G126" s="416">
        <v>0.5</v>
      </c>
      <c r="H126" s="416">
        <v>0.5</v>
      </c>
      <c r="I126" s="416"/>
      <c r="J126" s="416"/>
      <c r="K126" s="416"/>
      <c r="L126" s="416">
        <f t="shared" si="367"/>
        <v>1</v>
      </c>
      <c r="M126" s="416">
        <v>2077.6799999999998</v>
      </c>
      <c r="N126" s="416">
        <f t="shared" si="368"/>
        <v>2077.6799999999998</v>
      </c>
      <c r="O126" s="416" t="str">
        <f t="shared" si="369"/>
        <v/>
      </c>
      <c r="P126" s="416" t="str">
        <f t="shared" si="370"/>
        <v/>
      </c>
      <c r="Q126" s="416">
        <f t="shared" si="371"/>
        <v>1038.8399999999999</v>
      </c>
      <c r="R126" s="416">
        <f t="shared" si="372"/>
        <v>1038.8399999999999</v>
      </c>
      <c r="S126" s="416" t="str">
        <f t="shared" si="373"/>
        <v/>
      </c>
      <c r="T126" s="416" t="str">
        <f t="shared" si="374"/>
        <v/>
      </c>
      <c r="U126" s="416" t="str">
        <f t="shared" si="375"/>
        <v/>
      </c>
      <c r="V126" s="416">
        <f t="shared" si="376"/>
        <v>2077.6799999999998</v>
      </c>
      <c r="W126" s="416">
        <f t="shared" si="377"/>
        <v>0</v>
      </c>
      <c r="X126" s="416"/>
      <c r="Z126" s="402"/>
      <c r="AA126" s="402"/>
      <c r="AB126" s="402"/>
      <c r="AC126" s="402"/>
      <c r="AD126" s="402"/>
      <c r="AE126" s="402"/>
    </row>
    <row r="127" s="32" customFormat="1" ht="18.149999999999999" customHeight="1">
      <c r="A127" s="410" t="s">
        <v>777</v>
      </c>
      <c r="B127" s="410" t="s">
        <v>680</v>
      </c>
      <c r="C127" s="411"/>
      <c r="D127" s="412"/>
      <c r="E127" s="412"/>
      <c r="F127" s="412"/>
      <c r="G127" s="412"/>
      <c r="H127" s="412"/>
      <c r="I127" s="412"/>
      <c r="J127" s="412"/>
      <c r="K127" s="412"/>
      <c r="L127" s="412" t="str">
        <f t="shared" si="367"/>
        <v/>
      </c>
      <c r="M127" s="412"/>
      <c r="N127" s="412" t="str">
        <f t="shared" si="368"/>
        <v/>
      </c>
      <c r="O127" s="412" t="str">
        <f t="shared" si="369"/>
        <v/>
      </c>
      <c r="P127" s="412" t="str">
        <f t="shared" si="370"/>
        <v/>
      </c>
      <c r="Q127" s="412" t="str">
        <f t="shared" si="371"/>
        <v/>
      </c>
      <c r="R127" s="412" t="str">
        <f t="shared" si="372"/>
        <v/>
      </c>
      <c r="S127" s="412" t="str">
        <f t="shared" si="373"/>
        <v/>
      </c>
      <c r="T127" s="412" t="str">
        <f t="shared" si="374"/>
        <v/>
      </c>
      <c r="U127" s="412" t="str">
        <f t="shared" si="375"/>
        <v/>
      </c>
      <c r="V127" s="412" t="str">
        <f t="shared" si="376"/>
        <v/>
      </c>
      <c r="W127" s="412" t="str">
        <f t="shared" si="377"/>
        <v/>
      </c>
      <c r="X127" s="412"/>
      <c r="Z127" s="402"/>
      <c r="AA127" s="402"/>
      <c r="AB127" s="402"/>
      <c r="AC127" s="402"/>
      <c r="AD127" s="402"/>
      <c r="AE127" s="402"/>
    </row>
    <row r="128" s="417" customFormat="1" ht="18.149999999999999" customHeight="1">
      <c r="A128" s="413" t="s">
        <v>778</v>
      </c>
      <c r="B128" s="413" t="s">
        <v>684</v>
      </c>
      <c r="C128" s="414" t="s">
        <v>155</v>
      </c>
      <c r="D128" s="416">
        <v>9</v>
      </c>
      <c r="E128" s="416">
        <v>9</v>
      </c>
      <c r="F128" s="416"/>
      <c r="G128" s="416"/>
      <c r="H128" s="416"/>
      <c r="I128" s="416"/>
      <c r="J128" s="416"/>
      <c r="K128" s="416"/>
      <c r="L128" s="416">
        <f t="shared" si="367"/>
        <v>9</v>
      </c>
      <c r="M128" s="416">
        <v>133.13</v>
      </c>
      <c r="N128" s="416">
        <f t="shared" si="368"/>
        <v>1198.1700000000001</v>
      </c>
      <c r="O128" s="416">
        <f t="shared" si="369"/>
        <v>1198.1700000000001</v>
      </c>
      <c r="P128" s="416" t="str">
        <f t="shared" si="370"/>
        <v/>
      </c>
      <c r="Q128" s="416" t="str">
        <f t="shared" si="371"/>
        <v/>
      </c>
      <c r="R128" s="416" t="str">
        <f t="shared" si="372"/>
        <v/>
      </c>
      <c r="S128" s="416" t="str">
        <f t="shared" si="373"/>
        <v/>
      </c>
      <c r="T128" s="416" t="str">
        <f t="shared" si="374"/>
        <v/>
      </c>
      <c r="U128" s="416" t="str">
        <f t="shared" si="375"/>
        <v/>
      </c>
      <c r="V128" s="416">
        <f t="shared" si="376"/>
        <v>1198.1700000000001</v>
      </c>
      <c r="W128" s="416">
        <f t="shared" si="377"/>
        <v>0</v>
      </c>
      <c r="X128" s="416"/>
      <c r="Z128" s="418"/>
      <c r="AA128" s="402"/>
      <c r="AB128" s="418"/>
      <c r="AC128" s="418"/>
      <c r="AD128" s="418"/>
      <c r="AE128" s="418"/>
    </row>
    <row r="129" s="32" customFormat="1" ht="18.149999999999999" customHeight="1">
      <c r="A129" s="413" t="s">
        <v>779</v>
      </c>
      <c r="B129" s="413" t="s">
        <v>780</v>
      </c>
      <c r="C129" s="414" t="s">
        <v>155</v>
      </c>
      <c r="D129" s="416">
        <v>2</v>
      </c>
      <c r="E129" s="416">
        <v>2</v>
      </c>
      <c r="F129" s="416"/>
      <c r="G129" s="416"/>
      <c r="H129" s="416"/>
      <c r="I129" s="416"/>
      <c r="J129" s="416"/>
      <c r="K129" s="416"/>
      <c r="L129" s="416">
        <f t="shared" si="367"/>
        <v>2</v>
      </c>
      <c r="M129" s="416">
        <v>437.51999999999998</v>
      </c>
      <c r="N129" s="416">
        <f t="shared" si="368"/>
        <v>875.03999999999996</v>
      </c>
      <c r="O129" s="416">
        <f t="shared" si="369"/>
        <v>875.03999999999996</v>
      </c>
      <c r="P129" s="416" t="str">
        <f t="shared" si="370"/>
        <v/>
      </c>
      <c r="Q129" s="416" t="str">
        <f t="shared" si="371"/>
        <v/>
      </c>
      <c r="R129" s="416" t="str">
        <f t="shared" si="372"/>
        <v/>
      </c>
      <c r="S129" s="416" t="str">
        <f t="shared" si="373"/>
        <v/>
      </c>
      <c r="T129" s="416" t="str">
        <f t="shared" si="374"/>
        <v/>
      </c>
      <c r="U129" s="416" t="str">
        <f t="shared" si="375"/>
        <v/>
      </c>
      <c r="V129" s="416">
        <f t="shared" si="376"/>
        <v>875.03999999999996</v>
      </c>
      <c r="W129" s="416">
        <f t="shared" si="377"/>
        <v>0</v>
      </c>
      <c r="X129" s="416"/>
      <c r="Z129" s="402"/>
      <c r="AA129" s="402"/>
      <c r="AB129" s="402"/>
      <c r="AC129" s="402"/>
      <c r="AD129" s="402"/>
      <c r="AE129" s="402"/>
    </row>
    <row r="130" s="32" customFormat="1" ht="18.149999999999999" customHeight="1">
      <c r="A130" s="413" t="s">
        <v>781</v>
      </c>
      <c r="B130" s="413" t="s">
        <v>688</v>
      </c>
      <c r="C130" s="414" t="s">
        <v>109</v>
      </c>
      <c r="D130" s="416">
        <v>4.0000000000000001e-002</v>
      </c>
      <c r="E130" s="416">
        <v>4.0000000000000001e-002</v>
      </c>
      <c r="F130" s="416"/>
      <c r="G130" s="416"/>
      <c r="H130" s="416"/>
      <c r="I130" s="416"/>
      <c r="J130" s="416"/>
      <c r="K130" s="416"/>
      <c r="L130" s="416">
        <f t="shared" si="367"/>
        <v>4.0000000000000001e-002</v>
      </c>
      <c r="M130" s="416">
        <v>505.36000000000001</v>
      </c>
      <c r="N130" s="416">
        <f t="shared" si="368"/>
        <v>20.210000000000001</v>
      </c>
      <c r="O130" s="416">
        <f t="shared" si="369"/>
        <v>20.210000000000001</v>
      </c>
      <c r="P130" s="416" t="str">
        <f t="shared" si="370"/>
        <v/>
      </c>
      <c r="Q130" s="416" t="str">
        <f t="shared" si="371"/>
        <v/>
      </c>
      <c r="R130" s="416" t="str">
        <f t="shared" si="372"/>
        <v/>
      </c>
      <c r="S130" s="416" t="str">
        <f t="shared" si="373"/>
        <v/>
      </c>
      <c r="T130" s="416" t="str">
        <f t="shared" si="374"/>
        <v/>
      </c>
      <c r="U130" s="416" t="str">
        <f t="shared" si="375"/>
        <v/>
      </c>
      <c r="V130" s="416">
        <f t="shared" si="376"/>
        <v>20.210000000000001</v>
      </c>
      <c r="W130" s="416">
        <f t="shared" si="377"/>
        <v>0</v>
      </c>
      <c r="X130" s="416"/>
      <c r="Z130" s="402"/>
      <c r="AA130" s="402"/>
      <c r="AB130" s="402"/>
      <c r="AC130" s="402"/>
      <c r="AD130" s="402"/>
      <c r="AE130" s="402"/>
    </row>
    <row r="131" s="32" customFormat="1" ht="18.149999999999999" customHeight="1">
      <c r="A131" s="413" t="s">
        <v>782</v>
      </c>
      <c r="B131" s="413" t="s">
        <v>690</v>
      </c>
      <c r="C131" s="414" t="s">
        <v>235</v>
      </c>
      <c r="D131" s="416">
        <v>4.7999999999999998</v>
      </c>
      <c r="E131" s="416">
        <v>4.7999999999999998</v>
      </c>
      <c r="F131" s="416"/>
      <c r="G131" s="416"/>
      <c r="H131" s="416"/>
      <c r="I131" s="416"/>
      <c r="J131" s="416"/>
      <c r="K131" s="416"/>
      <c r="L131" s="416">
        <f t="shared" si="367"/>
        <v>4.7999999999999998</v>
      </c>
      <c r="M131" s="416">
        <v>98.420000000000002</v>
      </c>
      <c r="N131" s="416">
        <f t="shared" si="368"/>
        <v>472.42000000000002</v>
      </c>
      <c r="O131" s="416">
        <f t="shared" si="369"/>
        <v>472.42000000000002</v>
      </c>
      <c r="P131" s="416" t="str">
        <f t="shared" si="370"/>
        <v/>
      </c>
      <c r="Q131" s="416" t="str">
        <f t="shared" si="371"/>
        <v/>
      </c>
      <c r="R131" s="416" t="str">
        <f t="shared" si="372"/>
        <v/>
      </c>
      <c r="S131" s="416" t="str">
        <f t="shared" si="373"/>
        <v/>
      </c>
      <c r="T131" s="416" t="str">
        <f t="shared" si="374"/>
        <v/>
      </c>
      <c r="U131" s="416" t="str">
        <f t="shared" si="375"/>
        <v/>
      </c>
      <c r="V131" s="416">
        <f t="shared" si="376"/>
        <v>472.42000000000002</v>
      </c>
      <c r="W131" s="416">
        <f t="shared" si="377"/>
        <v>0</v>
      </c>
      <c r="X131" s="416"/>
      <c r="Z131" s="402"/>
      <c r="AA131" s="402"/>
      <c r="AB131" s="402"/>
      <c r="AC131" s="402"/>
      <c r="AD131" s="402"/>
      <c r="AE131" s="402"/>
    </row>
    <row r="132" s="32" customFormat="1" ht="18.149999999999999" customHeight="1">
      <c r="A132" s="410" t="s">
        <v>783</v>
      </c>
      <c r="B132" s="410" t="s">
        <v>784</v>
      </c>
      <c r="C132" s="411"/>
      <c r="D132" s="412"/>
      <c r="E132" s="412"/>
      <c r="F132" s="412"/>
      <c r="G132" s="412"/>
      <c r="H132" s="412"/>
      <c r="I132" s="412"/>
      <c r="J132" s="412"/>
      <c r="K132" s="412"/>
      <c r="L132" s="412" t="str">
        <f t="shared" si="367"/>
        <v/>
      </c>
      <c r="M132" s="412"/>
      <c r="N132" s="412" t="str">
        <f t="shared" si="368"/>
        <v/>
      </c>
      <c r="O132" s="412" t="str">
        <f t="shared" si="369"/>
        <v/>
      </c>
      <c r="P132" s="412" t="str">
        <f t="shared" si="370"/>
        <v/>
      </c>
      <c r="Q132" s="412" t="str">
        <f t="shared" si="371"/>
        <v/>
      </c>
      <c r="R132" s="412" t="str">
        <f t="shared" si="372"/>
        <v/>
      </c>
      <c r="S132" s="412" t="str">
        <f t="shared" si="373"/>
        <v/>
      </c>
      <c r="T132" s="412" t="str">
        <f t="shared" si="374"/>
        <v/>
      </c>
      <c r="U132" s="412" t="str">
        <f t="shared" si="375"/>
        <v/>
      </c>
      <c r="V132" s="412" t="str">
        <f t="shared" si="376"/>
        <v/>
      </c>
      <c r="W132" s="412" t="str">
        <f t="shared" si="377"/>
        <v/>
      </c>
      <c r="X132" s="412"/>
      <c r="Z132" s="402"/>
      <c r="AA132" s="402"/>
      <c r="AB132" s="402"/>
      <c r="AC132" s="402"/>
      <c r="AD132" s="402"/>
      <c r="AE132" s="402"/>
    </row>
    <row r="133" s="417" customFormat="1" ht="18.149999999999999" customHeight="1">
      <c r="A133" s="413" t="s">
        <v>785</v>
      </c>
      <c r="B133" s="413" t="s">
        <v>694</v>
      </c>
      <c r="C133" s="414" t="s">
        <v>37</v>
      </c>
      <c r="D133" s="416">
        <v>48</v>
      </c>
      <c r="E133" s="416"/>
      <c r="F133" s="416"/>
      <c r="G133" s="416"/>
      <c r="H133" s="416">
        <v>48</v>
      </c>
      <c r="I133" s="416"/>
      <c r="J133" s="416"/>
      <c r="K133" s="416"/>
      <c r="L133" s="416">
        <f t="shared" si="367"/>
        <v>48</v>
      </c>
      <c r="M133" s="416">
        <v>85.019999999999996</v>
      </c>
      <c r="N133" s="416">
        <f t="shared" si="368"/>
        <v>4080.96</v>
      </c>
      <c r="O133" s="416" t="str">
        <f t="shared" si="369"/>
        <v/>
      </c>
      <c r="P133" s="416" t="str">
        <f t="shared" si="370"/>
        <v/>
      </c>
      <c r="Q133" s="416" t="str">
        <f t="shared" si="371"/>
        <v/>
      </c>
      <c r="R133" s="416">
        <f t="shared" si="372"/>
        <v>4080.96</v>
      </c>
      <c r="S133" s="416" t="str">
        <f t="shared" si="373"/>
        <v/>
      </c>
      <c r="T133" s="416" t="str">
        <f t="shared" si="374"/>
        <v/>
      </c>
      <c r="U133" s="416" t="str">
        <f t="shared" si="375"/>
        <v/>
      </c>
      <c r="V133" s="416">
        <f t="shared" si="376"/>
        <v>4080.96</v>
      </c>
      <c r="W133" s="416">
        <f t="shared" si="377"/>
        <v>0</v>
      </c>
      <c r="X133" s="416"/>
      <c r="Z133" s="418"/>
      <c r="AA133" s="402"/>
      <c r="AB133" s="418"/>
      <c r="AC133" s="418"/>
      <c r="AD133" s="418"/>
      <c r="AE133" s="418"/>
    </row>
    <row r="134" s="32" customFormat="1" ht="18.149999999999999" customHeight="1">
      <c r="A134" s="413" t="s">
        <v>786</v>
      </c>
      <c r="B134" s="413" t="s">
        <v>696</v>
      </c>
      <c r="C134" s="414" t="s">
        <v>37</v>
      </c>
      <c r="D134" s="416">
        <v>176</v>
      </c>
      <c r="E134" s="416"/>
      <c r="F134" s="416"/>
      <c r="G134" s="416"/>
      <c r="H134" s="416">
        <f t="shared" ref="H134:H149" si="388">D134*0.5</f>
        <v>88</v>
      </c>
      <c r="I134" s="416">
        <f t="shared" ref="I134:I149" si="389">H134</f>
        <v>88</v>
      </c>
      <c r="J134" s="416"/>
      <c r="K134" s="416"/>
      <c r="L134" s="416">
        <f t="shared" si="367"/>
        <v>176</v>
      </c>
      <c r="M134" s="416">
        <v>72.370000000000005</v>
      </c>
      <c r="N134" s="416">
        <f t="shared" si="368"/>
        <v>12737.120000000001</v>
      </c>
      <c r="O134" s="416" t="str">
        <f t="shared" si="369"/>
        <v/>
      </c>
      <c r="P134" s="416" t="str">
        <f t="shared" si="370"/>
        <v/>
      </c>
      <c r="Q134" s="416" t="str">
        <f t="shared" si="371"/>
        <v/>
      </c>
      <c r="R134" s="416">
        <f t="shared" si="372"/>
        <v>6368.5600000000004</v>
      </c>
      <c r="S134" s="416">
        <f t="shared" si="373"/>
        <v>6368.5600000000004</v>
      </c>
      <c r="T134" s="416" t="str">
        <f t="shared" si="374"/>
        <v/>
      </c>
      <c r="U134" s="416" t="str">
        <f t="shared" si="375"/>
        <v/>
      </c>
      <c r="V134" s="416">
        <f t="shared" si="376"/>
        <v>12737.120000000001</v>
      </c>
      <c r="W134" s="416">
        <f t="shared" si="377"/>
        <v>0</v>
      </c>
      <c r="X134" s="416"/>
      <c r="Z134" s="402"/>
      <c r="AA134" s="402"/>
      <c r="AB134" s="402"/>
      <c r="AC134" s="402"/>
      <c r="AD134" s="402"/>
      <c r="AE134" s="402"/>
    </row>
    <row r="135" s="32" customFormat="1" ht="18.149999999999999" customHeight="1">
      <c r="A135" s="413" t="s">
        <v>787</v>
      </c>
      <c r="B135" s="413" t="s">
        <v>698</v>
      </c>
      <c r="C135" s="414" t="s">
        <v>646</v>
      </c>
      <c r="D135" s="416">
        <v>4400</v>
      </c>
      <c r="E135" s="416"/>
      <c r="F135" s="416"/>
      <c r="G135" s="416"/>
      <c r="H135" s="416">
        <f t="shared" si="388"/>
        <v>2200</v>
      </c>
      <c r="I135" s="416">
        <f t="shared" si="389"/>
        <v>2200</v>
      </c>
      <c r="J135" s="416"/>
      <c r="K135" s="416"/>
      <c r="L135" s="416">
        <f t="shared" si="367"/>
        <v>4400</v>
      </c>
      <c r="M135" s="416">
        <v>12.09</v>
      </c>
      <c r="N135" s="416">
        <f t="shared" si="368"/>
        <v>53196</v>
      </c>
      <c r="O135" s="416" t="str">
        <f t="shared" si="369"/>
        <v/>
      </c>
      <c r="P135" s="416" t="str">
        <f t="shared" si="370"/>
        <v/>
      </c>
      <c r="Q135" s="416" t="str">
        <f t="shared" si="371"/>
        <v/>
      </c>
      <c r="R135" s="416">
        <f t="shared" si="372"/>
        <v>26598</v>
      </c>
      <c r="S135" s="416">
        <f t="shared" si="373"/>
        <v>26598</v>
      </c>
      <c r="T135" s="416" t="str">
        <f t="shared" si="374"/>
        <v/>
      </c>
      <c r="U135" s="416" t="str">
        <f t="shared" si="375"/>
        <v/>
      </c>
      <c r="V135" s="416">
        <f t="shared" si="376"/>
        <v>53196</v>
      </c>
      <c r="W135" s="416">
        <f t="shared" si="377"/>
        <v>0</v>
      </c>
      <c r="X135" s="416"/>
      <c r="Z135" s="402"/>
      <c r="AA135" s="402"/>
      <c r="AB135" s="402"/>
      <c r="AC135" s="402"/>
      <c r="AD135" s="402"/>
      <c r="AE135" s="402"/>
    </row>
    <row r="136" s="32" customFormat="1" ht="18.149999999999999" customHeight="1">
      <c r="A136" s="410" t="s">
        <v>788</v>
      </c>
      <c r="B136" s="410" t="s">
        <v>700</v>
      </c>
      <c r="C136" s="411"/>
      <c r="D136" s="412"/>
      <c r="E136" s="412"/>
      <c r="F136" s="412"/>
      <c r="G136" s="412"/>
      <c r="H136" s="412"/>
      <c r="I136" s="412"/>
      <c r="J136" s="412"/>
      <c r="K136" s="412"/>
      <c r="L136" s="412" t="str">
        <f t="shared" si="367"/>
        <v/>
      </c>
      <c r="M136" s="412"/>
      <c r="N136" s="412" t="str">
        <f t="shared" si="368"/>
        <v/>
      </c>
      <c r="O136" s="412" t="str">
        <f t="shared" si="369"/>
        <v/>
      </c>
      <c r="P136" s="412" t="str">
        <f t="shared" si="370"/>
        <v/>
      </c>
      <c r="Q136" s="412" t="str">
        <f t="shared" si="371"/>
        <v/>
      </c>
      <c r="R136" s="412" t="str">
        <f t="shared" si="372"/>
        <v/>
      </c>
      <c r="S136" s="412" t="str">
        <f t="shared" si="373"/>
        <v/>
      </c>
      <c r="T136" s="412" t="str">
        <f t="shared" si="374"/>
        <v/>
      </c>
      <c r="U136" s="412" t="str">
        <f t="shared" si="375"/>
        <v/>
      </c>
      <c r="V136" s="412" t="str">
        <f t="shared" si="376"/>
        <v/>
      </c>
      <c r="W136" s="412" t="str">
        <f t="shared" si="377"/>
        <v/>
      </c>
      <c r="X136" s="412"/>
      <c r="Z136" s="402"/>
      <c r="AA136" s="402"/>
      <c r="AB136" s="402"/>
      <c r="AC136" s="402"/>
      <c r="AD136" s="402"/>
      <c r="AE136" s="402"/>
    </row>
    <row r="137" s="417" customFormat="1" ht="18.149999999999999" customHeight="1">
      <c r="A137" s="413" t="s">
        <v>789</v>
      </c>
      <c r="B137" s="413" t="s">
        <v>702</v>
      </c>
      <c r="C137" s="414" t="s">
        <v>235</v>
      </c>
      <c r="D137" s="416">
        <v>1600</v>
      </c>
      <c r="E137" s="416"/>
      <c r="F137" s="416"/>
      <c r="G137" s="416"/>
      <c r="H137" s="416"/>
      <c r="I137" s="416"/>
      <c r="J137" s="416">
        <v>1600</v>
      </c>
      <c r="K137" s="416"/>
      <c r="L137" s="416">
        <f t="shared" si="367"/>
        <v>1600</v>
      </c>
      <c r="M137" s="416">
        <v>2.0899999999999999</v>
      </c>
      <c r="N137" s="416">
        <f t="shared" si="368"/>
        <v>3344</v>
      </c>
      <c r="O137" s="416" t="str">
        <f t="shared" si="369"/>
        <v/>
      </c>
      <c r="P137" s="416" t="str">
        <f t="shared" si="370"/>
        <v/>
      </c>
      <c r="Q137" s="416" t="str">
        <f t="shared" si="371"/>
        <v/>
      </c>
      <c r="R137" s="416" t="str">
        <f t="shared" si="372"/>
        <v/>
      </c>
      <c r="S137" s="416" t="str">
        <f t="shared" si="373"/>
        <v/>
      </c>
      <c r="T137" s="416">
        <f t="shared" si="374"/>
        <v>3344</v>
      </c>
      <c r="U137" s="416" t="str">
        <f t="shared" si="375"/>
        <v/>
      </c>
      <c r="V137" s="416">
        <f t="shared" si="376"/>
        <v>3344</v>
      </c>
      <c r="W137" s="416">
        <f t="shared" si="377"/>
        <v>0</v>
      </c>
      <c r="X137" s="416"/>
      <c r="Z137" s="418"/>
      <c r="AA137" s="402"/>
      <c r="AB137" s="418"/>
      <c r="AC137" s="418"/>
      <c r="AD137" s="418"/>
      <c r="AE137" s="418"/>
    </row>
    <row r="138" s="32" customFormat="1" ht="18.149999999999999" customHeight="1">
      <c r="A138" s="407" t="s">
        <v>790</v>
      </c>
      <c r="B138" s="407" t="s">
        <v>791</v>
      </c>
      <c r="C138" s="408"/>
      <c r="D138" s="409"/>
      <c r="E138" s="409"/>
      <c r="F138" s="409"/>
      <c r="G138" s="409"/>
      <c r="H138" s="409"/>
      <c r="I138" s="409"/>
      <c r="J138" s="409"/>
      <c r="K138" s="409"/>
      <c r="L138" s="409" t="str">
        <f t="shared" ref="L138:L201" si="390">IF(D138="","",SUM(E138:K138))</f>
        <v/>
      </c>
      <c r="M138" s="409"/>
      <c r="N138" s="409" t="str">
        <f t="shared" ref="N138:N201" si="391">IF(L138="","",ROUND(D138*M138,2))</f>
        <v/>
      </c>
      <c r="O138" s="409" t="str">
        <f t="shared" ref="O138:O153" si="392">IF(E138="","",ROUND(E138*M138,2))</f>
        <v/>
      </c>
      <c r="P138" s="409" t="str">
        <f t="shared" ref="P138:P153" si="393">IF(F138="","",ROUND(F138*M138,2))</f>
        <v/>
      </c>
      <c r="Q138" s="409" t="str">
        <f t="shared" ref="Q138:Q153" si="394">IF(G138="","",ROUND(G138*M138,2))</f>
        <v/>
      </c>
      <c r="R138" s="409" t="str">
        <f t="shared" ref="R138:R153" si="395">IF(H138="","",ROUND(H138*M138,2))</f>
        <v/>
      </c>
      <c r="S138" s="409" t="str">
        <f t="shared" ref="S138:S153" si="396">IF(I138="","",ROUND(I138*M138,2))</f>
        <v/>
      </c>
      <c r="T138" s="409" t="str">
        <f t="shared" ref="T138:T153" si="397">IF(J138="","",ROUND(J138*M138,2))</f>
        <v/>
      </c>
      <c r="U138" s="409" t="str">
        <f t="shared" ref="U138:U153" si="398">IF(K138="","",ROUND(K138*M138,2))</f>
        <v/>
      </c>
      <c r="V138" s="409" t="str">
        <f t="shared" ref="V138:V201" si="399">IF(N138="","",SUM(O138:U138))</f>
        <v/>
      </c>
      <c r="W138" s="409" t="str">
        <f t="shared" ref="W138:W201" si="400">IF(N138="","",N138-V138)</f>
        <v/>
      </c>
      <c r="X138" s="409"/>
      <c r="Z138" s="402"/>
      <c r="AA138" s="402"/>
      <c r="AB138" s="402"/>
      <c r="AC138" s="402"/>
      <c r="AD138" s="402"/>
      <c r="AE138" s="402"/>
    </row>
    <row r="139" s="32" customFormat="1" ht="18.149999999999999" customHeight="1">
      <c r="A139" s="410" t="s">
        <v>792</v>
      </c>
      <c r="B139" s="410" t="s">
        <v>193</v>
      </c>
      <c r="C139" s="411"/>
      <c r="D139" s="412"/>
      <c r="E139" s="412"/>
      <c r="F139" s="412"/>
      <c r="G139" s="412"/>
      <c r="H139" s="412"/>
      <c r="I139" s="412"/>
      <c r="J139" s="412"/>
      <c r="K139" s="412"/>
      <c r="L139" s="412" t="str">
        <f t="shared" si="390"/>
        <v/>
      </c>
      <c r="M139" s="412"/>
      <c r="N139" s="412" t="str">
        <f t="shared" si="391"/>
        <v/>
      </c>
      <c r="O139" s="412" t="str">
        <f t="shared" si="392"/>
        <v/>
      </c>
      <c r="P139" s="412" t="str">
        <f t="shared" si="393"/>
        <v/>
      </c>
      <c r="Q139" s="412" t="str">
        <f t="shared" si="394"/>
        <v/>
      </c>
      <c r="R139" s="412" t="str">
        <f t="shared" si="395"/>
        <v/>
      </c>
      <c r="S139" s="412" t="str">
        <f t="shared" si="396"/>
        <v/>
      </c>
      <c r="T139" s="412" t="str">
        <f t="shared" si="397"/>
        <v/>
      </c>
      <c r="U139" s="412" t="str">
        <f t="shared" si="398"/>
        <v/>
      </c>
      <c r="V139" s="412" t="str">
        <f t="shared" si="399"/>
        <v/>
      </c>
      <c r="W139" s="412" t="str">
        <f t="shared" si="400"/>
        <v/>
      </c>
      <c r="X139" s="412"/>
      <c r="Z139" s="402"/>
      <c r="AA139" s="402"/>
      <c r="AB139" s="402"/>
      <c r="AC139" s="402"/>
      <c r="AD139" s="402"/>
      <c r="AE139" s="402"/>
    </row>
    <row r="140" s="32" customFormat="1" ht="18.149999999999999" customHeight="1">
      <c r="A140" s="413" t="s">
        <v>793</v>
      </c>
      <c r="B140" s="413" t="s">
        <v>794</v>
      </c>
      <c r="C140" s="414" t="s">
        <v>109</v>
      </c>
      <c r="D140" s="416">
        <v>664.10000000000002</v>
      </c>
      <c r="E140" s="416">
        <f>D140</f>
        <v>664.10000000000002</v>
      </c>
      <c r="F140" s="416"/>
      <c r="G140" s="416"/>
      <c r="H140" s="416"/>
      <c r="I140" s="416"/>
      <c r="J140" s="416"/>
      <c r="K140" s="416"/>
      <c r="L140" s="416">
        <f t="shared" si="390"/>
        <v>664.10000000000002</v>
      </c>
      <c r="M140" s="416">
        <v>5.3799999999999999</v>
      </c>
      <c r="N140" s="416">
        <f t="shared" si="391"/>
        <v>3572.8600000000001</v>
      </c>
      <c r="O140" s="416">
        <f t="shared" si="392"/>
        <v>3572.8600000000001</v>
      </c>
      <c r="P140" s="416" t="str">
        <f t="shared" si="393"/>
        <v/>
      </c>
      <c r="Q140" s="416" t="str">
        <f t="shared" si="394"/>
        <v/>
      </c>
      <c r="R140" s="416" t="str">
        <f t="shared" si="395"/>
        <v/>
      </c>
      <c r="S140" s="416" t="str">
        <f t="shared" si="396"/>
        <v/>
      </c>
      <c r="T140" s="416" t="str">
        <f t="shared" si="397"/>
        <v/>
      </c>
      <c r="U140" s="416" t="str">
        <f t="shared" si="398"/>
        <v/>
      </c>
      <c r="V140" s="416">
        <f t="shared" si="399"/>
        <v>3572.8600000000001</v>
      </c>
      <c r="W140" s="416">
        <f t="shared" si="400"/>
        <v>0</v>
      </c>
      <c r="X140" s="416"/>
      <c r="Z140" s="402"/>
      <c r="AA140" s="402"/>
      <c r="AB140" s="402"/>
      <c r="AC140" s="402"/>
      <c r="AD140" s="402"/>
      <c r="AE140" s="402"/>
    </row>
    <row r="141" s="32" customFormat="1" ht="18.149999999999999" customHeight="1">
      <c r="A141" s="413" t="s">
        <v>795</v>
      </c>
      <c r="B141" s="413" t="s">
        <v>796</v>
      </c>
      <c r="C141" s="414" t="s">
        <v>109</v>
      </c>
      <c r="D141" s="416">
        <v>489</v>
      </c>
      <c r="E141" s="416">
        <f t="shared" ref="E141:E145" si="401">D141*0.3</f>
        <v>146.69999999999999</v>
      </c>
      <c r="F141" s="416">
        <f t="shared" ref="F141:F151" si="402">E141</f>
        <v>146.69999999999999</v>
      </c>
      <c r="G141" s="416">
        <f t="shared" ref="G141:G145" si="403">D141*0.4</f>
        <v>195.60000000000002</v>
      </c>
      <c r="H141" s="416"/>
      <c r="I141" s="416"/>
      <c r="J141" s="416"/>
      <c r="K141" s="416"/>
      <c r="L141" s="416">
        <f t="shared" si="390"/>
        <v>489</v>
      </c>
      <c r="M141" s="416">
        <v>762.11000000000001</v>
      </c>
      <c r="N141" s="416">
        <f t="shared" si="391"/>
        <v>372671.78999999998</v>
      </c>
      <c r="O141" s="416">
        <f t="shared" si="392"/>
        <v>111801.53999999999</v>
      </c>
      <c r="P141" s="416">
        <f t="shared" si="393"/>
        <v>111801.53999999999</v>
      </c>
      <c r="Q141" s="416">
        <f t="shared" si="394"/>
        <v>149068.72</v>
      </c>
      <c r="R141" s="416" t="str">
        <f t="shared" si="395"/>
        <v/>
      </c>
      <c r="S141" s="416" t="str">
        <f t="shared" si="396"/>
        <v/>
      </c>
      <c r="T141" s="416" t="str">
        <f t="shared" si="397"/>
        <v/>
      </c>
      <c r="U141" s="416" t="str">
        <f t="shared" si="398"/>
        <v/>
      </c>
      <c r="V141" s="416">
        <f t="shared" si="399"/>
        <v>372671.79999999999</v>
      </c>
      <c r="W141" s="416">
        <f t="shared" si="400"/>
        <v>-1.0000000009313226e-002</v>
      </c>
      <c r="X141" s="416"/>
      <c r="Z141" s="402"/>
      <c r="AA141" s="402"/>
      <c r="AB141" s="402"/>
      <c r="AC141" s="402"/>
      <c r="AD141" s="402"/>
      <c r="AE141" s="402"/>
    </row>
    <row r="142" s="32" customFormat="1" ht="18.149999999999999" customHeight="1">
      <c r="A142" s="413" t="s">
        <v>797</v>
      </c>
      <c r="B142" s="413" t="s">
        <v>798</v>
      </c>
      <c r="C142" s="414" t="s">
        <v>235</v>
      </c>
      <c r="D142" s="416">
        <v>374.10000000000002</v>
      </c>
      <c r="E142" s="416">
        <f t="shared" si="401"/>
        <v>112.23</v>
      </c>
      <c r="F142" s="416">
        <f t="shared" si="402"/>
        <v>112.23</v>
      </c>
      <c r="G142" s="416">
        <f t="shared" si="403"/>
        <v>149.64000000000001</v>
      </c>
      <c r="H142" s="416"/>
      <c r="I142" s="416"/>
      <c r="J142" s="416"/>
      <c r="K142" s="416"/>
      <c r="L142" s="416">
        <f t="shared" si="390"/>
        <v>374.10000000000002</v>
      </c>
      <c r="M142" s="416">
        <v>241.72</v>
      </c>
      <c r="N142" s="416">
        <f t="shared" si="391"/>
        <v>90427.449999999997</v>
      </c>
      <c r="O142" s="416">
        <f t="shared" si="392"/>
        <v>27128.240000000002</v>
      </c>
      <c r="P142" s="416">
        <f t="shared" si="393"/>
        <v>27128.240000000002</v>
      </c>
      <c r="Q142" s="416">
        <f t="shared" si="394"/>
        <v>36170.980000000003</v>
      </c>
      <c r="R142" s="416" t="str">
        <f t="shared" si="395"/>
        <v/>
      </c>
      <c r="S142" s="416" t="str">
        <f t="shared" si="396"/>
        <v/>
      </c>
      <c r="T142" s="416" t="str">
        <f t="shared" si="397"/>
        <v/>
      </c>
      <c r="U142" s="416" t="str">
        <f t="shared" si="398"/>
        <v/>
      </c>
      <c r="V142" s="416">
        <f t="shared" si="399"/>
        <v>90427.460000000006</v>
      </c>
      <c r="W142" s="416">
        <f t="shared" si="400"/>
        <v>-1.0000000009313226e-002</v>
      </c>
      <c r="X142" s="416"/>
      <c r="Z142" s="402"/>
      <c r="AA142" s="402"/>
      <c r="AB142" s="402"/>
      <c r="AC142" s="402"/>
      <c r="AD142" s="402"/>
      <c r="AE142" s="402"/>
    </row>
    <row r="143" s="32" customFormat="1" ht="18.149999999999999" customHeight="1">
      <c r="A143" s="413" t="s">
        <v>799</v>
      </c>
      <c r="B143" s="413" t="s">
        <v>800</v>
      </c>
      <c r="C143" s="414" t="s">
        <v>109</v>
      </c>
      <c r="D143" s="416">
        <v>676.70000000000005</v>
      </c>
      <c r="E143" s="416">
        <f t="shared" si="401"/>
        <v>203.01000000000002</v>
      </c>
      <c r="F143" s="416">
        <f t="shared" si="402"/>
        <v>203.01000000000002</v>
      </c>
      <c r="G143" s="416">
        <f t="shared" si="403"/>
        <v>270.68000000000001</v>
      </c>
      <c r="H143" s="416"/>
      <c r="I143" s="416"/>
      <c r="J143" s="416"/>
      <c r="K143" s="416"/>
      <c r="L143" s="416">
        <f t="shared" si="390"/>
        <v>676.70000000000005</v>
      </c>
      <c r="M143" s="416">
        <v>343.50999999999999</v>
      </c>
      <c r="N143" s="416">
        <f t="shared" si="391"/>
        <v>232453.22</v>
      </c>
      <c r="O143" s="416">
        <f t="shared" si="392"/>
        <v>69735.970000000001</v>
      </c>
      <c r="P143" s="416">
        <f t="shared" si="393"/>
        <v>69735.970000000001</v>
      </c>
      <c r="Q143" s="416">
        <f t="shared" si="394"/>
        <v>92981.289999999994</v>
      </c>
      <c r="R143" s="416" t="str">
        <f t="shared" si="395"/>
        <v/>
      </c>
      <c r="S143" s="416" t="str">
        <f t="shared" si="396"/>
        <v/>
      </c>
      <c r="T143" s="416" t="str">
        <f t="shared" si="397"/>
        <v/>
      </c>
      <c r="U143" s="416" t="str">
        <f t="shared" si="398"/>
        <v/>
      </c>
      <c r="V143" s="416">
        <f t="shared" si="399"/>
        <v>232453.22999999998</v>
      </c>
      <c r="W143" s="416">
        <f t="shared" si="400"/>
        <v>-9.9999999802093953e-003</v>
      </c>
      <c r="X143" s="416"/>
      <c r="Z143" s="402"/>
      <c r="AA143" s="402"/>
      <c r="AB143" s="402"/>
      <c r="AC143" s="402"/>
      <c r="AD143" s="402"/>
      <c r="AE143" s="402"/>
    </row>
    <row r="144" s="32" customFormat="1" ht="18.149999999999999" customHeight="1">
      <c r="A144" s="413" t="s">
        <v>801</v>
      </c>
      <c r="B144" s="413" t="s">
        <v>802</v>
      </c>
      <c r="C144" s="414" t="s">
        <v>235</v>
      </c>
      <c r="D144" s="416">
        <v>1120.4000000000001</v>
      </c>
      <c r="E144" s="416">
        <f t="shared" si="401"/>
        <v>336.12</v>
      </c>
      <c r="F144" s="416">
        <f t="shared" si="402"/>
        <v>336.12</v>
      </c>
      <c r="G144" s="416">
        <f t="shared" si="403"/>
        <v>448.16000000000008</v>
      </c>
      <c r="H144" s="416"/>
      <c r="I144" s="416"/>
      <c r="J144" s="416"/>
      <c r="K144" s="416"/>
      <c r="L144" s="416">
        <f t="shared" si="390"/>
        <v>1120.4000000000001</v>
      </c>
      <c r="M144" s="416">
        <v>19.59</v>
      </c>
      <c r="N144" s="416">
        <f t="shared" si="391"/>
        <v>21948.639999999999</v>
      </c>
      <c r="O144" s="416">
        <f t="shared" si="392"/>
        <v>6584.5900000000001</v>
      </c>
      <c r="P144" s="416">
        <f t="shared" si="393"/>
        <v>6584.5900000000001</v>
      </c>
      <c r="Q144" s="416">
        <f t="shared" si="394"/>
        <v>8779.4500000000007</v>
      </c>
      <c r="R144" s="416" t="str">
        <f t="shared" si="395"/>
        <v/>
      </c>
      <c r="S144" s="416" t="str">
        <f t="shared" si="396"/>
        <v/>
      </c>
      <c r="T144" s="416" t="str">
        <f t="shared" si="397"/>
        <v/>
      </c>
      <c r="U144" s="416" t="str">
        <f t="shared" si="398"/>
        <v/>
      </c>
      <c r="V144" s="416">
        <f t="shared" si="399"/>
        <v>21948.630000000001</v>
      </c>
      <c r="W144" s="416">
        <f t="shared" si="400"/>
        <v>9.9999999983992893e-003</v>
      </c>
      <c r="X144" s="416"/>
      <c r="Z144" s="402"/>
      <c r="AA144" s="402"/>
      <c r="AB144" s="402"/>
      <c r="AC144" s="402"/>
      <c r="AD144" s="402"/>
      <c r="AE144" s="402"/>
    </row>
    <row r="145" s="32" customFormat="1" ht="18.149999999999999" customHeight="1">
      <c r="A145" s="413" t="s">
        <v>803</v>
      </c>
      <c r="B145" s="413" t="s">
        <v>804</v>
      </c>
      <c r="C145" s="414" t="s">
        <v>235</v>
      </c>
      <c r="D145" s="416">
        <v>172.09999999999999</v>
      </c>
      <c r="E145" s="416">
        <f t="shared" si="401"/>
        <v>51.629999999999995</v>
      </c>
      <c r="F145" s="416">
        <f t="shared" si="402"/>
        <v>51.629999999999995</v>
      </c>
      <c r="G145" s="416">
        <f t="shared" si="403"/>
        <v>68.840000000000003</v>
      </c>
      <c r="H145" s="416"/>
      <c r="I145" s="416"/>
      <c r="J145" s="416"/>
      <c r="K145" s="416"/>
      <c r="L145" s="416">
        <f t="shared" si="390"/>
        <v>172.09999999999999</v>
      </c>
      <c r="M145" s="416">
        <v>73.870000000000005</v>
      </c>
      <c r="N145" s="416">
        <f t="shared" si="391"/>
        <v>12713.030000000001</v>
      </c>
      <c r="O145" s="416">
        <f t="shared" si="392"/>
        <v>3813.9099999999999</v>
      </c>
      <c r="P145" s="416">
        <f t="shared" si="393"/>
        <v>3813.9099999999999</v>
      </c>
      <c r="Q145" s="416">
        <f t="shared" si="394"/>
        <v>5085.21</v>
      </c>
      <c r="R145" s="416" t="str">
        <f t="shared" si="395"/>
        <v/>
      </c>
      <c r="S145" s="416" t="str">
        <f t="shared" si="396"/>
        <v/>
      </c>
      <c r="T145" s="416" t="str">
        <f t="shared" si="397"/>
        <v/>
      </c>
      <c r="U145" s="416" t="str">
        <f t="shared" si="398"/>
        <v/>
      </c>
      <c r="V145" s="416">
        <f t="shared" si="399"/>
        <v>12713.029999999999</v>
      </c>
      <c r="W145" s="416">
        <f t="shared" si="400"/>
        <v>1.8189894035458565e-012</v>
      </c>
      <c r="X145" s="416"/>
      <c r="Z145" s="402"/>
      <c r="AA145" s="402"/>
      <c r="AB145" s="402"/>
      <c r="AC145" s="402"/>
      <c r="AD145" s="402"/>
      <c r="AE145" s="402"/>
    </row>
    <row r="146" s="32" customFormat="1" ht="18.149999999999999" customHeight="1">
      <c r="A146" s="413" t="s">
        <v>805</v>
      </c>
      <c r="B146" s="413" t="s">
        <v>806</v>
      </c>
      <c r="C146" s="414" t="s">
        <v>109</v>
      </c>
      <c r="D146" s="416">
        <v>10.300000000000001</v>
      </c>
      <c r="E146" s="416"/>
      <c r="F146" s="416">
        <v>10.300000000000001</v>
      </c>
      <c r="G146" s="416"/>
      <c r="H146" s="416"/>
      <c r="I146" s="416"/>
      <c r="J146" s="416"/>
      <c r="K146" s="416"/>
      <c r="L146" s="416">
        <f t="shared" si="390"/>
        <v>10.300000000000001</v>
      </c>
      <c r="M146" s="416">
        <v>565.84000000000003</v>
      </c>
      <c r="N146" s="416">
        <f t="shared" si="391"/>
        <v>5828.1499999999996</v>
      </c>
      <c r="O146" s="416" t="str">
        <f t="shared" si="392"/>
        <v/>
      </c>
      <c r="P146" s="416">
        <f t="shared" si="393"/>
        <v>5828.1499999999996</v>
      </c>
      <c r="Q146" s="416" t="str">
        <f t="shared" si="394"/>
        <v/>
      </c>
      <c r="R146" s="416" t="str">
        <f t="shared" si="395"/>
        <v/>
      </c>
      <c r="S146" s="416" t="str">
        <f t="shared" si="396"/>
        <v/>
      </c>
      <c r="T146" s="416" t="str">
        <f t="shared" si="397"/>
        <v/>
      </c>
      <c r="U146" s="416" t="str">
        <f t="shared" si="398"/>
        <v/>
      </c>
      <c r="V146" s="416">
        <f t="shared" si="399"/>
        <v>5828.1499999999996</v>
      </c>
      <c r="W146" s="416">
        <f t="shared" si="400"/>
        <v>0</v>
      </c>
      <c r="X146" s="416"/>
      <c r="Z146" s="402"/>
      <c r="AA146" s="402"/>
      <c r="AB146" s="402"/>
      <c r="AC146" s="402"/>
      <c r="AD146" s="402"/>
      <c r="AE146" s="402"/>
    </row>
    <row r="147" s="32" customFormat="1" ht="18.149999999999999" customHeight="1">
      <c r="A147" s="413" t="s">
        <v>807</v>
      </c>
      <c r="B147" s="413" t="s">
        <v>808</v>
      </c>
      <c r="C147" s="414" t="s">
        <v>235</v>
      </c>
      <c r="D147" s="416">
        <v>2394.5</v>
      </c>
      <c r="E147" s="416"/>
      <c r="F147" s="416"/>
      <c r="G147" s="416"/>
      <c r="H147" s="416"/>
      <c r="I147" s="416"/>
      <c r="J147" s="416">
        <f>D147</f>
        <v>2394.5</v>
      </c>
      <c r="K147" s="416"/>
      <c r="L147" s="416">
        <f t="shared" si="390"/>
        <v>2394.5</v>
      </c>
      <c r="M147" s="416">
        <v>2.2999999999999998</v>
      </c>
      <c r="N147" s="416">
        <f t="shared" si="391"/>
        <v>5507.3500000000004</v>
      </c>
      <c r="O147" s="416" t="str">
        <f t="shared" si="392"/>
        <v/>
      </c>
      <c r="P147" s="416" t="str">
        <f t="shared" si="393"/>
        <v/>
      </c>
      <c r="Q147" s="416" t="str">
        <f t="shared" si="394"/>
        <v/>
      </c>
      <c r="R147" s="416" t="str">
        <f t="shared" si="395"/>
        <v/>
      </c>
      <c r="S147" s="416" t="str">
        <f t="shared" si="396"/>
        <v/>
      </c>
      <c r="T147" s="416">
        <f t="shared" si="397"/>
        <v>5507.3500000000004</v>
      </c>
      <c r="U147" s="416" t="str">
        <f t="shared" si="398"/>
        <v/>
      </c>
      <c r="V147" s="416">
        <f t="shared" si="399"/>
        <v>5507.3500000000004</v>
      </c>
      <c r="W147" s="416">
        <f t="shared" si="400"/>
        <v>0</v>
      </c>
      <c r="X147" s="416"/>
      <c r="Z147" s="402"/>
      <c r="AA147" s="402"/>
      <c r="AB147" s="402"/>
      <c r="AC147" s="402"/>
      <c r="AD147" s="402"/>
      <c r="AE147" s="402"/>
    </row>
    <row r="148" s="32" customFormat="1" ht="18.149999999999999" customHeight="1">
      <c r="A148" s="413" t="s">
        <v>809</v>
      </c>
      <c r="B148" s="413" t="s">
        <v>810</v>
      </c>
      <c r="C148" s="414" t="s">
        <v>109</v>
      </c>
      <c r="D148" s="416">
        <v>10266.200000000001</v>
      </c>
      <c r="E148" s="416">
        <f>D148*0.5</f>
        <v>5133.1000000000004</v>
      </c>
      <c r="F148" s="416">
        <f t="shared" si="402"/>
        <v>5133.1000000000004</v>
      </c>
      <c r="G148" s="416"/>
      <c r="H148" s="416"/>
      <c r="I148" s="416"/>
      <c r="J148" s="416"/>
      <c r="K148" s="416"/>
      <c r="L148" s="416">
        <f t="shared" si="390"/>
        <v>10266.200000000001</v>
      </c>
      <c r="M148" s="416">
        <v>9.0099999999999998</v>
      </c>
      <c r="N148" s="416">
        <f t="shared" si="391"/>
        <v>92498.460000000006</v>
      </c>
      <c r="O148" s="416">
        <f t="shared" si="392"/>
        <v>46249.230000000003</v>
      </c>
      <c r="P148" s="416">
        <f t="shared" si="393"/>
        <v>46249.230000000003</v>
      </c>
      <c r="Q148" s="416" t="str">
        <f t="shared" si="394"/>
        <v/>
      </c>
      <c r="R148" s="416" t="str">
        <f t="shared" si="395"/>
        <v/>
      </c>
      <c r="S148" s="416" t="str">
        <f t="shared" si="396"/>
        <v/>
      </c>
      <c r="T148" s="416" t="str">
        <f t="shared" si="397"/>
        <v/>
      </c>
      <c r="U148" s="416" t="str">
        <f t="shared" si="398"/>
        <v/>
      </c>
      <c r="V148" s="416">
        <f t="shared" si="399"/>
        <v>92498.460000000006</v>
      </c>
      <c r="W148" s="416">
        <f t="shared" si="400"/>
        <v>0</v>
      </c>
      <c r="X148" s="416"/>
      <c r="Z148" s="402"/>
      <c r="AA148" s="402"/>
      <c r="AB148" s="402"/>
      <c r="AC148" s="402"/>
      <c r="AD148" s="402"/>
      <c r="AE148" s="402"/>
    </row>
    <row r="149" s="32" customFormat="1" ht="18.149999999999999" customHeight="1">
      <c r="A149" s="413" t="s">
        <v>811</v>
      </c>
      <c r="B149" s="413" t="s">
        <v>812</v>
      </c>
      <c r="C149" s="414" t="s">
        <v>230</v>
      </c>
      <c r="D149" s="416">
        <v>216.80000000000001</v>
      </c>
      <c r="E149" s="416"/>
      <c r="F149" s="416"/>
      <c r="G149" s="416"/>
      <c r="H149" s="416">
        <f t="shared" si="388"/>
        <v>108.40000000000001</v>
      </c>
      <c r="I149" s="416">
        <f t="shared" si="389"/>
        <v>108.40000000000001</v>
      </c>
      <c r="J149" s="416"/>
      <c r="K149" s="416"/>
      <c r="L149" s="416">
        <f t="shared" si="390"/>
        <v>216.80000000000001</v>
      </c>
      <c r="M149" s="416">
        <v>64.840000000000003</v>
      </c>
      <c r="N149" s="416">
        <f t="shared" si="391"/>
        <v>14057.309999999999</v>
      </c>
      <c r="O149" s="416" t="str">
        <f t="shared" si="392"/>
        <v/>
      </c>
      <c r="P149" s="416" t="str">
        <f t="shared" si="393"/>
        <v/>
      </c>
      <c r="Q149" s="416" t="str">
        <f t="shared" si="394"/>
        <v/>
      </c>
      <c r="R149" s="416">
        <f t="shared" si="395"/>
        <v>7028.6599999999999</v>
      </c>
      <c r="S149" s="416">
        <f t="shared" si="396"/>
        <v>7028.6599999999999</v>
      </c>
      <c r="T149" s="416" t="str">
        <f t="shared" si="397"/>
        <v/>
      </c>
      <c r="U149" s="416" t="str">
        <f t="shared" si="398"/>
        <v/>
      </c>
      <c r="V149" s="416">
        <f t="shared" si="399"/>
        <v>14057.32</v>
      </c>
      <c r="W149" s="416">
        <f t="shared" si="400"/>
        <v>-1.0000000000218279e-002</v>
      </c>
      <c r="X149" s="416"/>
      <c r="Z149" s="402"/>
      <c r="AA149" s="402"/>
      <c r="AB149" s="402"/>
      <c r="AC149" s="402"/>
      <c r="AD149" s="402"/>
      <c r="AE149" s="402"/>
    </row>
    <row r="150" s="32" customFormat="1" ht="18.149999999999999" customHeight="1">
      <c r="A150" s="413" t="s">
        <v>813</v>
      </c>
      <c r="B150" s="413" t="s">
        <v>814</v>
      </c>
      <c r="C150" s="414" t="s">
        <v>815</v>
      </c>
      <c r="D150" s="416">
        <v>66</v>
      </c>
      <c r="E150" s="416">
        <f>D150*0.165</f>
        <v>10.890000000000001</v>
      </c>
      <c r="F150" s="416">
        <f t="shared" si="402"/>
        <v>10.890000000000001</v>
      </c>
      <c r="G150" s="416">
        <f>F150</f>
        <v>10.890000000000001</v>
      </c>
      <c r="H150" s="416">
        <f>D150*0.065</f>
        <v>4.29</v>
      </c>
      <c r="I150" s="416">
        <f>G150</f>
        <v>10.890000000000001</v>
      </c>
      <c r="J150" s="416">
        <f>D150*0.275</f>
        <v>18.150000000000002</v>
      </c>
      <c r="K150" s="416"/>
      <c r="L150" s="416">
        <f t="shared" si="390"/>
        <v>66</v>
      </c>
      <c r="M150" s="416">
        <v>626.64999999999998</v>
      </c>
      <c r="N150" s="416">
        <f t="shared" si="391"/>
        <v>41358.900000000001</v>
      </c>
      <c r="O150" s="416">
        <f t="shared" si="392"/>
        <v>6824.2200000000003</v>
      </c>
      <c r="P150" s="416">
        <f t="shared" si="393"/>
        <v>6824.2200000000003</v>
      </c>
      <c r="Q150" s="416">
        <f t="shared" si="394"/>
        <v>6824.2200000000003</v>
      </c>
      <c r="R150" s="416">
        <f t="shared" si="395"/>
        <v>2688.3299999999999</v>
      </c>
      <c r="S150" s="416">
        <f t="shared" si="396"/>
        <v>6824.2200000000003</v>
      </c>
      <c r="T150" s="416">
        <f t="shared" si="397"/>
        <v>11373.700000000001</v>
      </c>
      <c r="U150" s="416" t="str">
        <f t="shared" si="398"/>
        <v/>
      </c>
      <c r="V150" s="416">
        <f t="shared" si="399"/>
        <v>41358.910000000003</v>
      </c>
      <c r="W150" s="416">
        <f t="shared" si="400"/>
        <v>-1.0000000002037268e-002</v>
      </c>
      <c r="X150" s="416"/>
      <c r="Z150" s="402"/>
      <c r="AA150" s="402"/>
      <c r="AB150" s="402"/>
      <c r="AC150" s="402"/>
      <c r="AD150" s="402"/>
      <c r="AE150" s="402"/>
    </row>
    <row r="151" s="32" customFormat="1" ht="18.149999999999999" customHeight="1">
      <c r="A151" s="413" t="s">
        <v>816</v>
      </c>
      <c r="B151" s="413" t="s">
        <v>817</v>
      </c>
      <c r="C151" s="414" t="s">
        <v>109</v>
      </c>
      <c r="D151" s="416">
        <v>43</v>
      </c>
      <c r="E151" s="416">
        <f>D151*0.5</f>
        <v>21.5</v>
      </c>
      <c r="F151" s="416">
        <f t="shared" si="402"/>
        <v>21.5</v>
      </c>
      <c r="G151" s="416"/>
      <c r="H151" s="416"/>
      <c r="I151" s="416"/>
      <c r="J151" s="416"/>
      <c r="K151" s="416"/>
      <c r="L151" s="416">
        <f t="shared" si="390"/>
        <v>43</v>
      </c>
      <c r="M151" s="416">
        <v>123.39</v>
      </c>
      <c r="N151" s="416">
        <f t="shared" si="391"/>
        <v>5305.7700000000004</v>
      </c>
      <c r="O151" s="416">
        <f t="shared" si="392"/>
        <v>2652.8899999999999</v>
      </c>
      <c r="P151" s="416">
        <f t="shared" si="393"/>
        <v>2652.8899999999999</v>
      </c>
      <c r="Q151" s="416" t="str">
        <f t="shared" si="394"/>
        <v/>
      </c>
      <c r="R151" s="416" t="str">
        <f t="shared" si="395"/>
        <v/>
      </c>
      <c r="S151" s="416" t="str">
        <f t="shared" si="396"/>
        <v/>
      </c>
      <c r="T151" s="416" t="str">
        <f t="shared" si="397"/>
        <v/>
      </c>
      <c r="U151" s="416" t="str">
        <f t="shared" si="398"/>
        <v/>
      </c>
      <c r="V151" s="416">
        <f t="shared" si="399"/>
        <v>5305.7799999999997</v>
      </c>
      <c r="W151" s="416">
        <f t="shared" si="400"/>
        <v>-9.999999999308784e-003</v>
      </c>
      <c r="X151" s="416"/>
      <c r="Z151" s="402"/>
      <c r="AA151" s="402"/>
      <c r="AB151" s="402"/>
      <c r="AC151" s="402"/>
      <c r="AD151" s="402"/>
      <c r="AE151" s="402"/>
    </row>
    <row r="152" s="32" customFormat="1" ht="18.149999999999999" customHeight="1">
      <c r="A152" s="413" t="s">
        <v>818</v>
      </c>
      <c r="B152" s="413" t="s">
        <v>608</v>
      </c>
      <c r="C152" s="414" t="s">
        <v>235</v>
      </c>
      <c r="D152" s="416">
        <v>2925</v>
      </c>
      <c r="E152" s="416">
        <v>2925</v>
      </c>
      <c r="F152" s="416"/>
      <c r="G152" s="416"/>
      <c r="H152" s="416"/>
      <c r="I152" s="416"/>
      <c r="J152" s="416"/>
      <c r="K152" s="416"/>
      <c r="L152" s="416">
        <f t="shared" si="390"/>
        <v>2925</v>
      </c>
      <c r="M152" s="416">
        <v>7.7599999999999998</v>
      </c>
      <c r="N152" s="416">
        <f t="shared" si="391"/>
        <v>22698</v>
      </c>
      <c r="O152" s="416">
        <f t="shared" si="392"/>
        <v>22698</v>
      </c>
      <c r="P152" s="416" t="str">
        <f t="shared" si="393"/>
        <v/>
      </c>
      <c r="Q152" s="416" t="str">
        <f t="shared" si="394"/>
        <v/>
      </c>
      <c r="R152" s="416" t="str">
        <f t="shared" si="395"/>
        <v/>
      </c>
      <c r="S152" s="416" t="str">
        <f t="shared" si="396"/>
        <v/>
      </c>
      <c r="T152" s="416" t="str">
        <f t="shared" si="397"/>
        <v/>
      </c>
      <c r="U152" s="416" t="str">
        <f t="shared" si="398"/>
        <v/>
      </c>
      <c r="V152" s="416">
        <f t="shared" si="399"/>
        <v>22698</v>
      </c>
      <c r="W152" s="416">
        <f t="shared" si="400"/>
        <v>0</v>
      </c>
      <c r="X152" s="416"/>
      <c r="Z152" s="402"/>
      <c r="AA152" s="402"/>
      <c r="AB152" s="402"/>
      <c r="AC152" s="402"/>
      <c r="AD152" s="402"/>
      <c r="AE152" s="402"/>
    </row>
    <row r="153" s="32" customFormat="1" ht="18.149999999999999" customHeight="1">
      <c r="A153" s="413" t="s">
        <v>819</v>
      </c>
      <c r="B153" s="413" t="s">
        <v>820</v>
      </c>
      <c r="C153" s="414" t="s">
        <v>235</v>
      </c>
      <c r="D153" s="416">
        <v>3240</v>
      </c>
      <c r="E153" s="416">
        <v>3240</v>
      </c>
      <c r="F153" s="416"/>
      <c r="G153" s="416"/>
      <c r="H153" s="416"/>
      <c r="I153" s="416"/>
      <c r="J153" s="416"/>
      <c r="K153" s="416"/>
      <c r="L153" s="416">
        <f t="shared" si="390"/>
        <v>3240</v>
      </c>
      <c r="M153" s="416">
        <v>1.26</v>
      </c>
      <c r="N153" s="416">
        <f t="shared" si="391"/>
        <v>4082.4000000000001</v>
      </c>
      <c r="O153" s="416">
        <f t="shared" si="392"/>
        <v>4082.4000000000001</v>
      </c>
      <c r="P153" s="416" t="str">
        <f t="shared" si="393"/>
        <v/>
      </c>
      <c r="Q153" s="416" t="str">
        <f t="shared" si="394"/>
        <v/>
      </c>
      <c r="R153" s="416" t="str">
        <f t="shared" si="395"/>
        <v/>
      </c>
      <c r="S153" s="416" t="str">
        <f t="shared" si="396"/>
        <v/>
      </c>
      <c r="T153" s="416" t="str">
        <f t="shared" si="397"/>
        <v/>
      </c>
      <c r="U153" s="416" t="str">
        <f t="shared" si="398"/>
        <v/>
      </c>
      <c r="V153" s="416">
        <f t="shared" si="399"/>
        <v>4082.4000000000001</v>
      </c>
      <c r="W153" s="416">
        <f t="shared" si="400"/>
        <v>0</v>
      </c>
      <c r="X153" s="416"/>
      <c r="Z153" s="402"/>
      <c r="AA153" s="402"/>
      <c r="AB153" s="402"/>
      <c r="AC153" s="402"/>
      <c r="AD153" s="402"/>
      <c r="AE153" s="402"/>
    </row>
    <row r="154" s="32" customFormat="1" ht="18.149999999999999" customHeight="1">
      <c r="A154" s="404" t="s">
        <v>821</v>
      </c>
      <c r="B154" s="404" t="s">
        <v>822</v>
      </c>
      <c r="C154" s="405"/>
      <c r="D154" s="406"/>
      <c r="E154" s="406"/>
      <c r="F154" s="406"/>
      <c r="G154" s="406"/>
      <c r="H154" s="406"/>
      <c r="I154" s="406"/>
      <c r="J154" s="406"/>
      <c r="K154" s="406"/>
      <c r="L154" s="406" t="str">
        <f t="shared" si="390"/>
        <v/>
      </c>
      <c r="M154" s="406"/>
      <c r="N154" s="406" t="str">
        <f t="shared" si="391"/>
        <v/>
      </c>
      <c r="O154" s="406">
        <f t="shared" ref="O154:U154" si="404">SUM(O157:O260)</f>
        <v>203783.07000000001</v>
      </c>
      <c r="P154" s="406">
        <f t="shared" si="404"/>
        <v>33818.129999999997</v>
      </c>
      <c r="Q154" s="406">
        <f t="shared" si="404"/>
        <v>29349.180000000004</v>
      </c>
      <c r="R154" s="406">
        <f t="shared" si="404"/>
        <v>115044.62000000001</v>
      </c>
      <c r="S154" s="406">
        <f t="shared" si="404"/>
        <v>130234.32999999996</v>
      </c>
      <c r="T154" s="406">
        <f t="shared" si="404"/>
        <v>32496.5</v>
      </c>
      <c r="U154" s="406">
        <f t="shared" si="404"/>
        <v>0</v>
      </c>
      <c r="V154" s="406" t="str">
        <f t="shared" si="399"/>
        <v/>
      </c>
      <c r="W154" s="406" t="str">
        <f t="shared" si="400"/>
        <v/>
      </c>
      <c r="X154" s="406"/>
      <c r="Z154" s="402"/>
      <c r="AA154" s="402"/>
      <c r="AB154" s="402"/>
      <c r="AC154" s="402"/>
      <c r="AD154" s="402"/>
      <c r="AE154" s="402"/>
    </row>
    <row r="155" s="32" customFormat="1" ht="18.149999999999999" customHeight="1">
      <c r="A155" s="407" t="s">
        <v>823</v>
      </c>
      <c r="B155" s="407" t="s">
        <v>824</v>
      </c>
      <c r="C155" s="408"/>
      <c r="D155" s="409"/>
      <c r="E155" s="409"/>
      <c r="F155" s="409"/>
      <c r="G155" s="409"/>
      <c r="H155" s="409"/>
      <c r="I155" s="409"/>
      <c r="J155" s="409"/>
      <c r="K155" s="409"/>
      <c r="L155" s="409" t="str">
        <f t="shared" si="390"/>
        <v/>
      </c>
      <c r="M155" s="409"/>
      <c r="N155" s="409" t="str">
        <f t="shared" si="391"/>
        <v/>
      </c>
      <c r="O155" s="409" t="str">
        <f t="shared" ref="O155:O218" si="405">IF(E155="","",ROUND(E155*M155,2))</f>
        <v/>
      </c>
      <c r="P155" s="409" t="str">
        <f t="shared" ref="P155:P218" si="406">IF(F155="","",ROUND(F155*M155,2))</f>
        <v/>
      </c>
      <c r="Q155" s="409" t="str">
        <f t="shared" ref="Q155:Q218" si="407">IF(G155="","",ROUND(G155*M155,2))</f>
        <v/>
      </c>
      <c r="R155" s="409" t="str">
        <f t="shared" ref="R155:R218" si="408">IF(H155="","",ROUND(H155*M155,2))</f>
        <v/>
      </c>
      <c r="S155" s="409" t="str">
        <f t="shared" ref="S155:S218" si="409">IF(I155="","",ROUND(I155*M155,2))</f>
        <v/>
      </c>
      <c r="T155" s="409" t="str">
        <f t="shared" ref="T155:T218" si="410">IF(J155="","",ROUND(J155*M155,2))</f>
        <v/>
      </c>
      <c r="U155" s="409" t="str">
        <f t="shared" ref="U155:U218" si="411">IF(K155="","",ROUND(K155*M155,2))</f>
        <v/>
      </c>
      <c r="V155" s="409" t="str">
        <f t="shared" si="399"/>
        <v/>
      </c>
      <c r="W155" s="409" t="str">
        <f t="shared" si="400"/>
        <v/>
      </c>
      <c r="X155" s="409"/>
      <c r="Z155" s="402"/>
      <c r="AA155" s="402"/>
      <c r="AB155" s="402"/>
      <c r="AC155" s="402"/>
      <c r="AD155" s="402"/>
      <c r="AE155" s="402"/>
    </row>
    <row r="156" s="32" customFormat="1" ht="18.149999999999999" customHeight="1">
      <c r="A156" s="410" t="s">
        <v>825</v>
      </c>
      <c r="B156" s="410" t="s">
        <v>826</v>
      </c>
      <c r="C156" s="411"/>
      <c r="D156" s="412"/>
      <c r="E156" s="412"/>
      <c r="F156" s="412"/>
      <c r="G156" s="412"/>
      <c r="H156" s="412"/>
      <c r="I156" s="412"/>
      <c r="J156" s="412"/>
      <c r="K156" s="412"/>
      <c r="L156" s="412" t="str">
        <f t="shared" si="390"/>
        <v/>
      </c>
      <c r="M156" s="412"/>
      <c r="N156" s="412" t="str">
        <f t="shared" si="391"/>
        <v/>
      </c>
      <c r="O156" s="412" t="str">
        <f t="shared" si="405"/>
        <v/>
      </c>
      <c r="P156" s="412" t="str">
        <f t="shared" si="406"/>
        <v/>
      </c>
      <c r="Q156" s="412" t="str">
        <f t="shared" si="407"/>
        <v/>
      </c>
      <c r="R156" s="412" t="str">
        <f t="shared" si="408"/>
        <v/>
      </c>
      <c r="S156" s="412" t="str">
        <f t="shared" si="409"/>
        <v/>
      </c>
      <c r="T156" s="412" t="str">
        <f t="shared" si="410"/>
        <v/>
      </c>
      <c r="U156" s="412" t="str">
        <f t="shared" si="411"/>
        <v/>
      </c>
      <c r="V156" s="412" t="str">
        <f t="shared" si="399"/>
        <v/>
      </c>
      <c r="W156" s="412" t="str">
        <f t="shared" si="400"/>
        <v/>
      </c>
      <c r="X156" s="412"/>
      <c r="Z156" s="402"/>
      <c r="AA156" s="402"/>
      <c r="AB156" s="402"/>
      <c r="AC156" s="402"/>
      <c r="AD156" s="402"/>
      <c r="AE156" s="402"/>
    </row>
    <row r="157" s="32" customFormat="1" ht="18.149999999999999" customHeight="1">
      <c r="A157" s="413" t="s">
        <v>827</v>
      </c>
      <c r="B157" s="413" t="s">
        <v>828</v>
      </c>
      <c r="C157" s="414" t="s">
        <v>134</v>
      </c>
      <c r="D157" s="416">
        <v>4</v>
      </c>
      <c r="E157" s="416">
        <v>4</v>
      </c>
      <c r="F157" s="416"/>
      <c r="G157" s="416"/>
      <c r="H157" s="416"/>
      <c r="I157" s="416"/>
      <c r="J157" s="416"/>
      <c r="K157" s="416"/>
      <c r="L157" s="416">
        <f t="shared" si="390"/>
        <v>4</v>
      </c>
      <c r="M157" s="416">
        <v>18395.419999999998</v>
      </c>
      <c r="N157" s="416">
        <f t="shared" si="391"/>
        <v>73581.679999999993</v>
      </c>
      <c r="O157" s="416">
        <f t="shared" si="405"/>
        <v>73581.679999999993</v>
      </c>
      <c r="P157" s="416" t="str">
        <f t="shared" si="406"/>
        <v/>
      </c>
      <c r="Q157" s="416" t="str">
        <f t="shared" si="407"/>
        <v/>
      </c>
      <c r="R157" s="416" t="str">
        <f t="shared" si="408"/>
        <v/>
      </c>
      <c r="S157" s="416" t="str">
        <f t="shared" si="409"/>
        <v/>
      </c>
      <c r="T157" s="416" t="str">
        <f t="shared" si="410"/>
        <v/>
      </c>
      <c r="U157" s="416" t="str">
        <f t="shared" si="411"/>
        <v/>
      </c>
      <c r="V157" s="416">
        <f t="shared" si="399"/>
        <v>73581.679999999993</v>
      </c>
      <c r="W157" s="416">
        <f t="shared" si="400"/>
        <v>0</v>
      </c>
      <c r="X157" s="416"/>
      <c r="AA157" s="402"/>
      <c r="AB157" s="402"/>
      <c r="AC157" s="402"/>
      <c r="AD157" s="402"/>
      <c r="AE157" s="402"/>
    </row>
    <row r="158" s="32" customFormat="1" ht="18.149999999999999" customHeight="1">
      <c r="A158" s="413" t="s">
        <v>829</v>
      </c>
      <c r="B158" s="413" t="s">
        <v>830</v>
      </c>
      <c r="C158" s="414" t="s">
        <v>134</v>
      </c>
      <c r="D158" s="416">
        <v>3</v>
      </c>
      <c r="E158" s="416">
        <v>3</v>
      </c>
      <c r="F158" s="416"/>
      <c r="G158" s="416"/>
      <c r="H158" s="416"/>
      <c r="I158" s="416"/>
      <c r="J158" s="416"/>
      <c r="K158" s="416"/>
      <c r="L158" s="416">
        <f t="shared" si="390"/>
        <v>3</v>
      </c>
      <c r="M158" s="416">
        <v>21272.18</v>
      </c>
      <c r="N158" s="416">
        <f t="shared" si="391"/>
        <v>63816.540000000001</v>
      </c>
      <c r="O158" s="416">
        <f t="shared" si="405"/>
        <v>63816.540000000001</v>
      </c>
      <c r="P158" s="416" t="str">
        <f t="shared" si="406"/>
        <v/>
      </c>
      <c r="Q158" s="416" t="str">
        <f t="shared" si="407"/>
        <v/>
      </c>
      <c r="R158" s="416" t="str">
        <f t="shared" si="408"/>
        <v/>
      </c>
      <c r="S158" s="416" t="str">
        <f t="shared" si="409"/>
        <v/>
      </c>
      <c r="T158" s="416" t="str">
        <f t="shared" si="410"/>
        <v/>
      </c>
      <c r="U158" s="416" t="str">
        <f t="shared" si="411"/>
        <v/>
      </c>
      <c r="V158" s="416">
        <f t="shared" si="399"/>
        <v>63816.540000000001</v>
      </c>
      <c r="W158" s="416">
        <f t="shared" si="400"/>
        <v>0</v>
      </c>
      <c r="X158" s="416"/>
      <c r="Z158" s="402"/>
      <c r="AA158" s="402"/>
      <c r="AB158" s="402"/>
      <c r="AC158" s="402"/>
      <c r="AD158" s="402"/>
      <c r="AE158" s="402"/>
    </row>
    <row r="159" s="32" customFormat="1" ht="18.149999999999999" customHeight="1">
      <c r="A159" s="413" t="s">
        <v>831</v>
      </c>
      <c r="B159" s="413" t="s">
        <v>832</v>
      </c>
      <c r="C159" s="414" t="s">
        <v>230</v>
      </c>
      <c r="D159" s="416">
        <v>1</v>
      </c>
      <c r="E159" s="416">
        <v>1</v>
      </c>
      <c r="F159" s="416"/>
      <c r="G159" s="416"/>
      <c r="H159" s="416"/>
      <c r="I159" s="416"/>
      <c r="J159" s="416"/>
      <c r="K159" s="416"/>
      <c r="L159" s="416">
        <f t="shared" si="390"/>
        <v>1</v>
      </c>
      <c r="M159" s="416">
        <v>1053.1600000000001</v>
      </c>
      <c r="N159" s="416">
        <f t="shared" si="391"/>
        <v>1053.1600000000001</v>
      </c>
      <c r="O159" s="416">
        <f t="shared" si="405"/>
        <v>1053.1600000000001</v>
      </c>
      <c r="P159" s="416" t="str">
        <f t="shared" si="406"/>
        <v/>
      </c>
      <c r="Q159" s="416" t="str">
        <f t="shared" si="407"/>
        <v/>
      </c>
      <c r="R159" s="416" t="str">
        <f t="shared" si="408"/>
        <v/>
      </c>
      <c r="S159" s="416" t="str">
        <f t="shared" si="409"/>
        <v/>
      </c>
      <c r="T159" s="416" t="str">
        <f t="shared" si="410"/>
        <v/>
      </c>
      <c r="U159" s="416" t="str">
        <f t="shared" si="411"/>
        <v/>
      </c>
      <c r="V159" s="416">
        <f t="shared" si="399"/>
        <v>1053.1600000000001</v>
      </c>
      <c r="W159" s="416">
        <f t="shared" si="400"/>
        <v>0</v>
      </c>
      <c r="X159" s="416"/>
      <c r="Z159" s="402"/>
      <c r="AA159" s="402"/>
      <c r="AB159" s="402"/>
      <c r="AC159" s="402"/>
      <c r="AD159" s="402"/>
      <c r="AE159" s="402"/>
    </row>
    <row r="160" s="32" customFormat="1" ht="18.149999999999999" customHeight="1">
      <c r="A160" s="413" t="s">
        <v>833</v>
      </c>
      <c r="B160" s="413" t="s">
        <v>834</v>
      </c>
      <c r="C160" s="414" t="s">
        <v>646</v>
      </c>
      <c r="D160" s="416">
        <v>49.100000000000001</v>
      </c>
      <c r="E160" s="416">
        <v>49.100000000000001</v>
      </c>
      <c r="F160" s="416"/>
      <c r="G160" s="416"/>
      <c r="H160" s="416"/>
      <c r="I160" s="416"/>
      <c r="J160" s="416"/>
      <c r="K160" s="416"/>
      <c r="L160" s="416">
        <f t="shared" si="390"/>
        <v>49.100000000000001</v>
      </c>
      <c r="M160" s="416">
        <v>17.350000000000001</v>
      </c>
      <c r="N160" s="416">
        <f t="shared" si="391"/>
        <v>851.88999999999999</v>
      </c>
      <c r="O160" s="416">
        <f t="shared" si="405"/>
        <v>851.88999999999999</v>
      </c>
      <c r="P160" s="416" t="str">
        <f t="shared" si="406"/>
        <v/>
      </c>
      <c r="Q160" s="416" t="str">
        <f t="shared" si="407"/>
        <v/>
      </c>
      <c r="R160" s="416" t="str">
        <f t="shared" si="408"/>
        <v/>
      </c>
      <c r="S160" s="416" t="str">
        <f t="shared" si="409"/>
        <v/>
      </c>
      <c r="T160" s="416" t="str">
        <f t="shared" si="410"/>
        <v/>
      </c>
      <c r="U160" s="416" t="str">
        <f t="shared" si="411"/>
        <v/>
      </c>
      <c r="V160" s="416">
        <f t="shared" si="399"/>
        <v>851.88999999999999</v>
      </c>
      <c r="W160" s="416">
        <f t="shared" si="400"/>
        <v>0</v>
      </c>
      <c r="X160" s="416"/>
      <c r="Z160" s="402"/>
      <c r="AA160" s="402"/>
      <c r="AB160" s="402"/>
      <c r="AC160" s="402"/>
      <c r="AD160" s="402"/>
      <c r="AE160" s="402"/>
    </row>
    <row r="161" s="32" customFormat="1" ht="18.149999999999999" customHeight="1">
      <c r="A161" s="413" t="s">
        <v>835</v>
      </c>
      <c r="B161" s="413" t="s">
        <v>836</v>
      </c>
      <c r="C161" s="414" t="s">
        <v>230</v>
      </c>
      <c r="D161" s="416">
        <v>147.36000000000001</v>
      </c>
      <c r="E161" s="416">
        <v>147.36000000000001</v>
      </c>
      <c r="F161" s="416"/>
      <c r="G161" s="416"/>
      <c r="H161" s="416"/>
      <c r="I161" s="416"/>
      <c r="J161" s="416"/>
      <c r="K161" s="416"/>
      <c r="L161" s="416">
        <f t="shared" si="390"/>
        <v>147.36000000000001</v>
      </c>
      <c r="M161" s="416">
        <v>55.460000000000001</v>
      </c>
      <c r="N161" s="416">
        <f t="shared" si="391"/>
        <v>8172.5900000000001</v>
      </c>
      <c r="O161" s="416">
        <f t="shared" si="405"/>
        <v>8172.5900000000001</v>
      </c>
      <c r="P161" s="416" t="str">
        <f t="shared" si="406"/>
        <v/>
      </c>
      <c r="Q161" s="416" t="str">
        <f t="shared" si="407"/>
        <v/>
      </c>
      <c r="R161" s="416" t="str">
        <f t="shared" si="408"/>
        <v/>
      </c>
      <c r="S161" s="416" t="str">
        <f t="shared" si="409"/>
        <v/>
      </c>
      <c r="T161" s="416" t="str">
        <f t="shared" si="410"/>
        <v/>
      </c>
      <c r="U161" s="416" t="str">
        <f t="shared" si="411"/>
        <v/>
      </c>
      <c r="V161" s="416">
        <f t="shared" si="399"/>
        <v>8172.5900000000001</v>
      </c>
      <c r="W161" s="416">
        <f t="shared" si="400"/>
        <v>0</v>
      </c>
      <c r="X161" s="416"/>
      <c r="Z161" s="402"/>
      <c r="AA161" s="402"/>
      <c r="AB161" s="402"/>
      <c r="AC161" s="402"/>
      <c r="AD161" s="402"/>
      <c r="AE161" s="402"/>
    </row>
    <row r="162" s="32" customFormat="1" ht="18.149999999999999" customHeight="1">
      <c r="A162" s="413" t="s">
        <v>837</v>
      </c>
      <c r="B162" s="413" t="s">
        <v>838</v>
      </c>
      <c r="C162" s="414" t="s">
        <v>646</v>
      </c>
      <c r="D162" s="416">
        <v>178.59999999999999</v>
      </c>
      <c r="E162" s="416">
        <v>178.59999999999999</v>
      </c>
      <c r="F162" s="416"/>
      <c r="G162" s="416"/>
      <c r="H162" s="416"/>
      <c r="I162" s="416"/>
      <c r="J162" s="416"/>
      <c r="K162" s="416"/>
      <c r="L162" s="416">
        <f t="shared" si="390"/>
        <v>178.59999999999999</v>
      </c>
      <c r="M162" s="416">
        <v>10.32</v>
      </c>
      <c r="N162" s="416">
        <f t="shared" si="391"/>
        <v>1843.1500000000001</v>
      </c>
      <c r="O162" s="416">
        <f t="shared" si="405"/>
        <v>1843.1500000000001</v>
      </c>
      <c r="P162" s="416" t="str">
        <f t="shared" si="406"/>
        <v/>
      </c>
      <c r="Q162" s="416" t="str">
        <f t="shared" si="407"/>
        <v/>
      </c>
      <c r="R162" s="416" t="str">
        <f t="shared" si="408"/>
        <v/>
      </c>
      <c r="S162" s="416" t="str">
        <f t="shared" si="409"/>
        <v/>
      </c>
      <c r="T162" s="416" t="str">
        <f t="shared" si="410"/>
        <v/>
      </c>
      <c r="U162" s="416" t="str">
        <f t="shared" si="411"/>
        <v/>
      </c>
      <c r="V162" s="416">
        <f t="shared" si="399"/>
        <v>1843.1500000000001</v>
      </c>
      <c r="W162" s="416">
        <f t="shared" si="400"/>
        <v>0</v>
      </c>
      <c r="X162" s="416"/>
      <c r="Z162" s="402"/>
      <c r="AA162" s="402"/>
      <c r="AB162" s="402"/>
      <c r="AC162" s="402"/>
      <c r="AD162" s="402"/>
      <c r="AE162" s="402"/>
    </row>
    <row r="163" s="32" customFormat="1" ht="18.149999999999999" customHeight="1">
      <c r="A163" s="413" t="s">
        <v>839</v>
      </c>
      <c r="B163" s="413" t="s">
        <v>840</v>
      </c>
      <c r="C163" s="414" t="s">
        <v>646</v>
      </c>
      <c r="D163" s="416">
        <v>42.490000000000002</v>
      </c>
      <c r="E163" s="416">
        <v>42.490000000000002</v>
      </c>
      <c r="F163" s="416"/>
      <c r="G163" s="416"/>
      <c r="H163" s="416"/>
      <c r="I163" s="416"/>
      <c r="J163" s="416"/>
      <c r="K163" s="416"/>
      <c r="L163" s="416">
        <f t="shared" si="390"/>
        <v>42.490000000000002</v>
      </c>
      <c r="M163" s="416">
        <v>13.73</v>
      </c>
      <c r="N163" s="416">
        <f t="shared" si="391"/>
        <v>583.38999999999999</v>
      </c>
      <c r="O163" s="416">
        <f t="shared" si="405"/>
        <v>583.38999999999999</v>
      </c>
      <c r="P163" s="416" t="str">
        <f t="shared" si="406"/>
        <v/>
      </c>
      <c r="Q163" s="416" t="str">
        <f t="shared" si="407"/>
        <v/>
      </c>
      <c r="R163" s="416" t="str">
        <f t="shared" si="408"/>
        <v/>
      </c>
      <c r="S163" s="416" t="str">
        <f t="shared" si="409"/>
        <v/>
      </c>
      <c r="T163" s="416" t="str">
        <f t="shared" si="410"/>
        <v/>
      </c>
      <c r="U163" s="416" t="str">
        <f t="shared" si="411"/>
        <v/>
      </c>
      <c r="V163" s="416">
        <f t="shared" si="399"/>
        <v>583.38999999999999</v>
      </c>
      <c r="W163" s="416">
        <f t="shared" si="400"/>
        <v>0</v>
      </c>
      <c r="X163" s="416"/>
      <c r="Z163" s="402"/>
      <c r="AA163" s="402"/>
      <c r="AB163" s="402"/>
      <c r="AC163" s="402"/>
      <c r="AD163" s="402"/>
      <c r="AE163" s="402"/>
    </row>
    <row r="164" s="32" customFormat="1" ht="18.149999999999999" customHeight="1">
      <c r="A164" s="413" t="s">
        <v>841</v>
      </c>
      <c r="B164" s="413" t="s">
        <v>842</v>
      </c>
      <c r="C164" s="414" t="s">
        <v>646</v>
      </c>
      <c r="D164" s="416">
        <v>10.119999999999999</v>
      </c>
      <c r="E164" s="416">
        <v>10.119999999999999</v>
      </c>
      <c r="F164" s="416"/>
      <c r="G164" s="416"/>
      <c r="H164" s="416"/>
      <c r="I164" s="416"/>
      <c r="J164" s="416"/>
      <c r="K164" s="416"/>
      <c r="L164" s="416">
        <f t="shared" si="390"/>
        <v>10.119999999999999</v>
      </c>
      <c r="M164" s="416">
        <v>16.129999999999999</v>
      </c>
      <c r="N164" s="416">
        <f t="shared" si="391"/>
        <v>163.24000000000001</v>
      </c>
      <c r="O164" s="416">
        <f t="shared" si="405"/>
        <v>163.24000000000001</v>
      </c>
      <c r="P164" s="416" t="str">
        <f t="shared" si="406"/>
        <v/>
      </c>
      <c r="Q164" s="416" t="str">
        <f t="shared" si="407"/>
        <v/>
      </c>
      <c r="R164" s="416" t="str">
        <f t="shared" si="408"/>
        <v/>
      </c>
      <c r="S164" s="416" t="str">
        <f t="shared" si="409"/>
        <v/>
      </c>
      <c r="T164" s="416" t="str">
        <f t="shared" si="410"/>
        <v/>
      </c>
      <c r="U164" s="416" t="str">
        <f t="shared" si="411"/>
        <v/>
      </c>
      <c r="V164" s="416">
        <f t="shared" si="399"/>
        <v>163.24000000000001</v>
      </c>
      <c r="W164" s="416">
        <f t="shared" si="400"/>
        <v>0</v>
      </c>
      <c r="X164" s="416"/>
      <c r="Z164" s="402"/>
      <c r="AA164" s="402"/>
      <c r="AB164" s="402"/>
      <c r="AC164" s="402"/>
      <c r="AD164" s="402"/>
      <c r="AE164" s="402"/>
    </row>
    <row r="165" s="32" customFormat="1" ht="18.149999999999999" customHeight="1">
      <c r="A165" s="413" t="s">
        <v>843</v>
      </c>
      <c r="B165" s="413" t="s">
        <v>844</v>
      </c>
      <c r="C165" s="414" t="s">
        <v>230</v>
      </c>
      <c r="D165" s="416">
        <v>3.5099999999999998</v>
      </c>
      <c r="E165" s="416">
        <v>3.5099999999999998</v>
      </c>
      <c r="F165" s="416"/>
      <c r="G165" s="416"/>
      <c r="H165" s="416"/>
      <c r="I165" s="416"/>
      <c r="J165" s="416"/>
      <c r="K165" s="416"/>
      <c r="L165" s="416">
        <f t="shared" si="390"/>
        <v>3.5099999999999998</v>
      </c>
      <c r="M165" s="416">
        <v>15.789999999999999</v>
      </c>
      <c r="N165" s="416">
        <f t="shared" si="391"/>
        <v>55.420000000000002</v>
      </c>
      <c r="O165" s="416">
        <f t="shared" si="405"/>
        <v>55.420000000000002</v>
      </c>
      <c r="P165" s="416" t="str">
        <f t="shared" si="406"/>
        <v/>
      </c>
      <c r="Q165" s="416" t="str">
        <f t="shared" si="407"/>
        <v/>
      </c>
      <c r="R165" s="416" t="str">
        <f t="shared" si="408"/>
        <v/>
      </c>
      <c r="S165" s="416" t="str">
        <f t="shared" si="409"/>
        <v/>
      </c>
      <c r="T165" s="416" t="str">
        <f t="shared" si="410"/>
        <v/>
      </c>
      <c r="U165" s="416" t="str">
        <f t="shared" si="411"/>
        <v/>
      </c>
      <c r="V165" s="416">
        <f t="shared" si="399"/>
        <v>55.420000000000002</v>
      </c>
      <c r="W165" s="416">
        <f t="shared" si="400"/>
        <v>0</v>
      </c>
      <c r="X165" s="416"/>
      <c r="Z165" s="402"/>
      <c r="AA165" s="402"/>
      <c r="AB165" s="402"/>
      <c r="AC165" s="402"/>
      <c r="AD165" s="402"/>
      <c r="AE165" s="402"/>
    </row>
    <row r="166" s="32" customFormat="1" ht="18.149999999999999" customHeight="1">
      <c r="A166" s="413" t="s">
        <v>845</v>
      </c>
      <c r="B166" s="413" t="s">
        <v>846</v>
      </c>
      <c r="C166" s="414" t="s">
        <v>847</v>
      </c>
      <c r="D166" s="416">
        <v>1</v>
      </c>
      <c r="E166" s="416">
        <v>1</v>
      </c>
      <c r="F166" s="416"/>
      <c r="G166" s="416"/>
      <c r="H166" s="416"/>
      <c r="I166" s="416"/>
      <c r="J166" s="416"/>
      <c r="K166" s="416"/>
      <c r="L166" s="416">
        <f t="shared" si="390"/>
        <v>1</v>
      </c>
      <c r="M166" s="416">
        <v>14277.799999999999</v>
      </c>
      <c r="N166" s="416">
        <f t="shared" si="391"/>
        <v>14277.799999999999</v>
      </c>
      <c r="O166" s="416">
        <f t="shared" si="405"/>
        <v>14277.799999999999</v>
      </c>
      <c r="P166" s="416" t="str">
        <f t="shared" si="406"/>
        <v/>
      </c>
      <c r="Q166" s="416" t="str">
        <f t="shared" si="407"/>
        <v/>
      </c>
      <c r="R166" s="416" t="str">
        <f t="shared" si="408"/>
        <v/>
      </c>
      <c r="S166" s="416" t="str">
        <f t="shared" si="409"/>
        <v/>
      </c>
      <c r="T166" s="416" t="str">
        <f t="shared" si="410"/>
        <v/>
      </c>
      <c r="U166" s="416" t="str">
        <f t="shared" si="411"/>
        <v/>
      </c>
      <c r="V166" s="416">
        <f t="shared" si="399"/>
        <v>14277.799999999999</v>
      </c>
      <c r="W166" s="416">
        <f t="shared" si="400"/>
        <v>0</v>
      </c>
      <c r="X166" s="416"/>
      <c r="Z166" s="402"/>
      <c r="AA166" s="402"/>
      <c r="AB166" s="402"/>
      <c r="AC166" s="402"/>
      <c r="AD166" s="402"/>
      <c r="AE166" s="402"/>
    </row>
    <row r="167" s="32" customFormat="1" ht="18.149999999999999" customHeight="1">
      <c r="A167" s="413" t="s">
        <v>848</v>
      </c>
      <c r="B167" s="413" t="s">
        <v>849</v>
      </c>
      <c r="C167" s="414" t="s">
        <v>646</v>
      </c>
      <c r="D167" s="416">
        <v>472.13999999999999</v>
      </c>
      <c r="E167" s="416">
        <v>472.13999999999999</v>
      </c>
      <c r="F167" s="416"/>
      <c r="G167" s="416"/>
      <c r="H167" s="416"/>
      <c r="I167" s="416"/>
      <c r="J167" s="416"/>
      <c r="K167" s="416"/>
      <c r="L167" s="416">
        <f t="shared" si="390"/>
        <v>472.13999999999999</v>
      </c>
      <c r="M167" s="416">
        <v>11.75</v>
      </c>
      <c r="N167" s="416">
        <f t="shared" si="391"/>
        <v>5547.6499999999996</v>
      </c>
      <c r="O167" s="416">
        <f t="shared" si="405"/>
        <v>5547.6499999999996</v>
      </c>
      <c r="P167" s="416" t="str">
        <f t="shared" si="406"/>
        <v/>
      </c>
      <c r="Q167" s="416" t="str">
        <f t="shared" si="407"/>
        <v/>
      </c>
      <c r="R167" s="416" t="str">
        <f t="shared" si="408"/>
        <v/>
      </c>
      <c r="S167" s="416" t="str">
        <f t="shared" si="409"/>
        <v/>
      </c>
      <c r="T167" s="416" t="str">
        <f t="shared" si="410"/>
        <v/>
      </c>
      <c r="U167" s="416" t="str">
        <f t="shared" si="411"/>
        <v/>
      </c>
      <c r="V167" s="416">
        <f t="shared" si="399"/>
        <v>5547.6499999999996</v>
      </c>
      <c r="W167" s="416">
        <f t="shared" si="400"/>
        <v>0</v>
      </c>
      <c r="X167" s="416"/>
      <c r="Z167" s="402"/>
      <c r="AA167" s="402"/>
      <c r="AB167" s="402"/>
      <c r="AC167" s="402"/>
      <c r="AD167" s="402"/>
      <c r="AE167" s="402"/>
    </row>
    <row r="168" s="32" customFormat="1" ht="18.149999999999999" customHeight="1">
      <c r="A168" s="413" t="s">
        <v>850</v>
      </c>
      <c r="B168" s="413" t="s">
        <v>851</v>
      </c>
      <c r="C168" s="414" t="s">
        <v>155</v>
      </c>
      <c r="D168" s="416">
        <v>1</v>
      </c>
      <c r="E168" s="416">
        <v>1</v>
      </c>
      <c r="F168" s="416"/>
      <c r="G168" s="416"/>
      <c r="H168" s="416"/>
      <c r="I168" s="416"/>
      <c r="J168" s="416"/>
      <c r="K168" s="416"/>
      <c r="L168" s="416">
        <f t="shared" si="390"/>
        <v>1</v>
      </c>
      <c r="M168" s="416">
        <v>33147.809999999998</v>
      </c>
      <c r="N168" s="416">
        <f t="shared" si="391"/>
        <v>33147.809999999998</v>
      </c>
      <c r="O168" s="416">
        <f t="shared" si="405"/>
        <v>33147.809999999998</v>
      </c>
      <c r="P168" s="416" t="str">
        <f t="shared" si="406"/>
        <v/>
      </c>
      <c r="Q168" s="416" t="str">
        <f t="shared" si="407"/>
        <v/>
      </c>
      <c r="R168" s="416" t="str">
        <f t="shared" si="408"/>
        <v/>
      </c>
      <c r="S168" s="416" t="str">
        <f t="shared" si="409"/>
        <v/>
      </c>
      <c r="T168" s="416" t="str">
        <f t="shared" si="410"/>
        <v/>
      </c>
      <c r="U168" s="416" t="str">
        <f t="shared" si="411"/>
        <v/>
      </c>
      <c r="V168" s="416">
        <f t="shared" si="399"/>
        <v>33147.809999999998</v>
      </c>
      <c r="W168" s="416">
        <f t="shared" si="400"/>
        <v>0</v>
      </c>
      <c r="X168" s="416"/>
      <c r="Z168" s="402"/>
      <c r="AA168" s="402"/>
      <c r="AB168" s="402"/>
      <c r="AC168" s="402"/>
      <c r="AD168" s="402"/>
      <c r="AE168" s="402"/>
    </row>
    <row r="169" s="32" customFormat="1" ht="18.149999999999999" customHeight="1">
      <c r="A169" s="413" t="s">
        <v>852</v>
      </c>
      <c r="B169" s="413" t="s">
        <v>853</v>
      </c>
      <c r="C169" s="414" t="s">
        <v>155</v>
      </c>
      <c r="D169" s="416">
        <v>1</v>
      </c>
      <c r="E169" s="416">
        <v>1</v>
      </c>
      <c r="F169" s="416"/>
      <c r="G169" s="416"/>
      <c r="H169" s="416"/>
      <c r="I169" s="416"/>
      <c r="J169" s="416"/>
      <c r="K169" s="416"/>
      <c r="L169" s="416">
        <f t="shared" si="390"/>
        <v>1</v>
      </c>
      <c r="M169" s="416">
        <v>688.75</v>
      </c>
      <c r="N169" s="416">
        <f t="shared" si="391"/>
        <v>688.75</v>
      </c>
      <c r="O169" s="416">
        <f t="shared" si="405"/>
        <v>688.75</v>
      </c>
      <c r="P169" s="416" t="str">
        <f t="shared" si="406"/>
        <v/>
      </c>
      <c r="Q169" s="416" t="str">
        <f t="shared" si="407"/>
        <v/>
      </c>
      <c r="R169" s="416" t="str">
        <f t="shared" si="408"/>
        <v/>
      </c>
      <c r="S169" s="416" t="str">
        <f t="shared" si="409"/>
        <v/>
      </c>
      <c r="T169" s="416" t="str">
        <f t="shared" si="410"/>
        <v/>
      </c>
      <c r="U169" s="416" t="str">
        <f t="shared" si="411"/>
        <v/>
      </c>
      <c r="V169" s="416">
        <f t="shared" si="399"/>
        <v>688.75</v>
      </c>
      <c r="W169" s="416">
        <f t="shared" si="400"/>
        <v>0</v>
      </c>
      <c r="X169" s="416"/>
      <c r="Z169" s="402"/>
      <c r="AA169" s="402"/>
      <c r="AB169" s="402"/>
      <c r="AC169" s="402"/>
      <c r="AD169" s="402"/>
      <c r="AE169" s="402"/>
    </row>
    <row r="170" s="32" customFormat="1" ht="18.149999999999999" customHeight="1">
      <c r="A170" s="410" t="s">
        <v>854</v>
      </c>
      <c r="B170" s="410" t="s">
        <v>855</v>
      </c>
      <c r="C170" s="411"/>
      <c r="D170" s="412"/>
      <c r="E170" s="412"/>
      <c r="F170" s="412"/>
      <c r="G170" s="412"/>
      <c r="H170" s="412"/>
      <c r="I170" s="412"/>
      <c r="J170" s="412"/>
      <c r="K170" s="412"/>
      <c r="L170" s="412" t="str">
        <f t="shared" si="390"/>
        <v/>
      </c>
      <c r="M170" s="412"/>
      <c r="N170" s="412" t="str">
        <f t="shared" si="391"/>
        <v/>
      </c>
      <c r="O170" s="412" t="str">
        <f t="shared" si="405"/>
        <v/>
      </c>
      <c r="P170" s="412" t="str">
        <f t="shared" si="406"/>
        <v/>
      </c>
      <c r="Q170" s="412" t="str">
        <f t="shared" si="407"/>
        <v/>
      </c>
      <c r="R170" s="412" t="str">
        <f t="shared" si="408"/>
        <v/>
      </c>
      <c r="S170" s="412" t="str">
        <f t="shared" si="409"/>
        <v/>
      </c>
      <c r="T170" s="412" t="str">
        <f t="shared" si="410"/>
        <v/>
      </c>
      <c r="U170" s="412" t="str">
        <f t="shared" si="411"/>
        <v/>
      </c>
      <c r="V170" s="412" t="str">
        <f t="shared" si="399"/>
        <v/>
      </c>
      <c r="W170" s="412" t="str">
        <f t="shared" si="400"/>
        <v/>
      </c>
      <c r="X170" s="412"/>
      <c r="Z170" s="402"/>
      <c r="AA170" s="402"/>
      <c r="AB170" s="402"/>
      <c r="AC170" s="402"/>
      <c r="AD170" s="402"/>
      <c r="AE170" s="402"/>
    </row>
    <row r="171" s="32" customFormat="1" ht="18.149999999999999" customHeight="1">
      <c r="A171" s="413" t="s">
        <v>856</v>
      </c>
      <c r="B171" s="413" t="s">
        <v>857</v>
      </c>
      <c r="C171" s="414" t="s">
        <v>155</v>
      </c>
      <c r="D171" s="416">
        <v>2</v>
      </c>
      <c r="E171" s="416"/>
      <c r="F171" s="416">
        <v>2</v>
      </c>
      <c r="G171" s="416"/>
      <c r="H171" s="416"/>
      <c r="I171" s="416"/>
      <c r="J171" s="416"/>
      <c r="K171" s="416"/>
      <c r="L171" s="416">
        <f t="shared" si="390"/>
        <v>2</v>
      </c>
      <c r="M171" s="416">
        <v>1840.51</v>
      </c>
      <c r="N171" s="416">
        <f t="shared" si="391"/>
        <v>3681.02</v>
      </c>
      <c r="O171" s="416" t="str">
        <f t="shared" si="405"/>
        <v/>
      </c>
      <c r="P171" s="416">
        <f t="shared" si="406"/>
        <v>3681.02</v>
      </c>
      <c r="Q171" s="416" t="str">
        <f t="shared" si="407"/>
        <v/>
      </c>
      <c r="R171" s="416" t="str">
        <f t="shared" si="408"/>
        <v/>
      </c>
      <c r="S171" s="416" t="str">
        <f t="shared" si="409"/>
        <v/>
      </c>
      <c r="T171" s="416" t="str">
        <f t="shared" si="410"/>
        <v/>
      </c>
      <c r="U171" s="416" t="str">
        <f t="shared" si="411"/>
        <v/>
      </c>
      <c r="V171" s="416">
        <f t="shared" si="399"/>
        <v>3681.02</v>
      </c>
      <c r="W171" s="416">
        <f t="shared" si="400"/>
        <v>0</v>
      </c>
      <c r="X171" s="416"/>
      <c r="Z171" s="402"/>
      <c r="AA171" s="402"/>
      <c r="AB171" s="402"/>
      <c r="AC171" s="402"/>
      <c r="AD171" s="402"/>
      <c r="AE171" s="402"/>
    </row>
    <row r="172" s="32" customFormat="1" ht="18.149999999999999" customHeight="1">
      <c r="A172" s="413" t="s">
        <v>858</v>
      </c>
      <c r="B172" s="413" t="s">
        <v>859</v>
      </c>
      <c r="C172" s="414" t="s">
        <v>155</v>
      </c>
      <c r="D172" s="416">
        <v>12</v>
      </c>
      <c r="E172" s="416"/>
      <c r="F172" s="416">
        <v>12</v>
      </c>
      <c r="G172" s="416"/>
      <c r="H172" s="416"/>
      <c r="I172" s="416"/>
      <c r="J172" s="416"/>
      <c r="K172" s="416"/>
      <c r="L172" s="416">
        <f t="shared" si="390"/>
        <v>12</v>
      </c>
      <c r="M172" s="416">
        <v>15.94</v>
      </c>
      <c r="N172" s="416">
        <f t="shared" si="391"/>
        <v>191.28</v>
      </c>
      <c r="O172" s="416" t="str">
        <f t="shared" si="405"/>
        <v/>
      </c>
      <c r="P172" s="416">
        <f t="shared" si="406"/>
        <v>191.28</v>
      </c>
      <c r="Q172" s="416" t="str">
        <f t="shared" si="407"/>
        <v/>
      </c>
      <c r="R172" s="416" t="str">
        <f t="shared" si="408"/>
        <v/>
      </c>
      <c r="S172" s="416" t="str">
        <f t="shared" si="409"/>
        <v/>
      </c>
      <c r="T172" s="416" t="str">
        <f t="shared" si="410"/>
        <v/>
      </c>
      <c r="U172" s="416" t="str">
        <f t="shared" si="411"/>
        <v/>
      </c>
      <c r="V172" s="416">
        <f t="shared" si="399"/>
        <v>191.28</v>
      </c>
      <c r="W172" s="416">
        <f t="shared" si="400"/>
        <v>0</v>
      </c>
      <c r="X172" s="416"/>
      <c r="Z172" s="402"/>
      <c r="AA172" s="402"/>
      <c r="AB172" s="402"/>
      <c r="AC172" s="402"/>
      <c r="AD172" s="402"/>
      <c r="AE172" s="402"/>
    </row>
    <row r="173" s="32" customFormat="1" ht="18.149999999999999" customHeight="1">
      <c r="A173" s="413" t="s">
        <v>860</v>
      </c>
      <c r="B173" s="413" t="s">
        <v>861</v>
      </c>
      <c r="C173" s="414" t="s">
        <v>155</v>
      </c>
      <c r="D173" s="416">
        <v>3</v>
      </c>
      <c r="E173" s="416"/>
      <c r="F173" s="416">
        <v>3</v>
      </c>
      <c r="G173" s="416"/>
      <c r="H173" s="416"/>
      <c r="I173" s="416"/>
      <c r="J173" s="416"/>
      <c r="K173" s="416"/>
      <c r="L173" s="416">
        <f t="shared" si="390"/>
        <v>3</v>
      </c>
      <c r="M173" s="416">
        <v>27.77</v>
      </c>
      <c r="N173" s="416">
        <f t="shared" si="391"/>
        <v>83.310000000000002</v>
      </c>
      <c r="O173" s="416" t="str">
        <f t="shared" si="405"/>
        <v/>
      </c>
      <c r="P173" s="416">
        <f t="shared" si="406"/>
        <v>83.310000000000002</v>
      </c>
      <c r="Q173" s="416" t="str">
        <f t="shared" si="407"/>
        <v/>
      </c>
      <c r="R173" s="416" t="str">
        <f t="shared" si="408"/>
        <v/>
      </c>
      <c r="S173" s="416" t="str">
        <f t="shared" si="409"/>
        <v/>
      </c>
      <c r="T173" s="416" t="str">
        <f t="shared" si="410"/>
        <v/>
      </c>
      <c r="U173" s="416" t="str">
        <f t="shared" si="411"/>
        <v/>
      </c>
      <c r="V173" s="416">
        <f t="shared" si="399"/>
        <v>83.310000000000002</v>
      </c>
      <c r="W173" s="416">
        <f t="shared" si="400"/>
        <v>0</v>
      </c>
      <c r="X173" s="416"/>
      <c r="Z173" s="402"/>
      <c r="AA173" s="402"/>
      <c r="AB173" s="402"/>
      <c r="AC173" s="402"/>
      <c r="AD173" s="402"/>
      <c r="AE173" s="402"/>
    </row>
    <row r="174" s="32" customFormat="1" ht="18.149999999999999" customHeight="1">
      <c r="A174" s="413" t="s">
        <v>862</v>
      </c>
      <c r="B174" s="413" t="s">
        <v>863</v>
      </c>
      <c r="C174" s="414" t="s">
        <v>155</v>
      </c>
      <c r="D174" s="416">
        <v>22</v>
      </c>
      <c r="E174" s="416"/>
      <c r="F174" s="416">
        <v>22</v>
      </c>
      <c r="G174" s="416"/>
      <c r="H174" s="416"/>
      <c r="I174" s="416"/>
      <c r="J174" s="416"/>
      <c r="K174" s="416"/>
      <c r="L174" s="416">
        <f t="shared" si="390"/>
        <v>22</v>
      </c>
      <c r="M174" s="416">
        <v>1.0700000000000001</v>
      </c>
      <c r="N174" s="416">
        <f t="shared" si="391"/>
        <v>23.539999999999999</v>
      </c>
      <c r="O174" s="416" t="str">
        <f t="shared" si="405"/>
        <v/>
      </c>
      <c r="P174" s="416">
        <f t="shared" si="406"/>
        <v>23.539999999999999</v>
      </c>
      <c r="Q174" s="416" t="str">
        <f t="shared" si="407"/>
        <v/>
      </c>
      <c r="R174" s="416" t="str">
        <f t="shared" si="408"/>
        <v/>
      </c>
      <c r="S174" s="416" t="str">
        <f t="shared" si="409"/>
        <v/>
      </c>
      <c r="T174" s="416" t="str">
        <f t="shared" si="410"/>
        <v/>
      </c>
      <c r="U174" s="416" t="str">
        <f t="shared" si="411"/>
        <v/>
      </c>
      <c r="V174" s="416">
        <f t="shared" si="399"/>
        <v>23.539999999999999</v>
      </c>
      <c r="W174" s="416">
        <f t="shared" si="400"/>
        <v>0</v>
      </c>
      <c r="X174" s="416"/>
      <c r="Z174" s="402"/>
      <c r="AA174" s="402"/>
      <c r="AB174" s="402"/>
      <c r="AC174" s="402"/>
      <c r="AD174" s="402"/>
      <c r="AE174" s="402"/>
    </row>
    <row r="175" s="32" customFormat="1" ht="18.149999999999999" customHeight="1">
      <c r="A175" s="413" t="s">
        <v>864</v>
      </c>
      <c r="B175" s="413" t="s">
        <v>865</v>
      </c>
      <c r="C175" s="414" t="s">
        <v>155</v>
      </c>
      <c r="D175" s="416">
        <v>5</v>
      </c>
      <c r="E175" s="416"/>
      <c r="F175" s="416">
        <v>5</v>
      </c>
      <c r="G175" s="416"/>
      <c r="H175" s="416"/>
      <c r="I175" s="416"/>
      <c r="J175" s="416"/>
      <c r="K175" s="416"/>
      <c r="L175" s="416">
        <f t="shared" si="390"/>
        <v>5</v>
      </c>
      <c r="M175" s="416">
        <v>15.69</v>
      </c>
      <c r="N175" s="416">
        <f t="shared" si="391"/>
        <v>78.450000000000003</v>
      </c>
      <c r="O175" s="416" t="str">
        <f t="shared" si="405"/>
        <v/>
      </c>
      <c r="P175" s="416">
        <f t="shared" si="406"/>
        <v>78.450000000000003</v>
      </c>
      <c r="Q175" s="416" t="str">
        <f t="shared" si="407"/>
        <v/>
      </c>
      <c r="R175" s="416" t="str">
        <f t="shared" si="408"/>
        <v/>
      </c>
      <c r="S175" s="416" t="str">
        <f t="shared" si="409"/>
        <v/>
      </c>
      <c r="T175" s="416" t="str">
        <f t="shared" si="410"/>
        <v/>
      </c>
      <c r="U175" s="416" t="str">
        <f t="shared" si="411"/>
        <v/>
      </c>
      <c r="V175" s="416">
        <f t="shared" si="399"/>
        <v>78.450000000000003</v>
      </c>
      <c r="W175" s="416">
        <f t="shared" si="400"/>
        <v>0</v>
      </c>
      <c r="X175" s="416"/>
      <c r="Z175" s="402"/>
      <c r="AA175" s="402"/>
      <c r="AB175" s="402"/>
      <c r="AC175" s="402"/>
      <c r="AD175" s="402"/>
      <c r="AE175" s="402"/>
    </row>
    <row r="176" s="32" customFormat="1" ht="18.149999999999999" customHeight="1">
      <c r="A176" s="413" t="s">
        <v>866</v>
      </c>
      <c r="B176" s="413" t="s">
        <v>867</v>
      </c>
      <c r="C176" s="414" t="s">
        <v>155</v>
      </c>
      <c r="D176" s="416">
        <v>3</v>
      </c>
      <c r="E176" s="416"/>
      <c r="F176" s="416">
        <v>3</v>
      </c>
      <c r="G176" s="416"/>
      <c r="H176" s="416"/>
      <c r="I176" s="416"/>
      <c r="J176" s="416"/>
      <c r="K176" s="416"/>
      <c r="L176" s="416">
        <f t="shared" si="390"/>
        <v>3</v>
      </c>
      <c r="M176" s="416">
        <v>17.620000000000001</v>
      </c>
      <c r="N176" s="416">
        <f t="shared" si="391"/>
        <v>52.859999999999999</v>
      </c>
      <c r="O176" s="416" t="str">
        <f t="shared" si="405"/>
        <v/>
      </c>
      <c r="P176" s="416">
        <f t="shared" si="406"/>
        <v>52.859999999999999</v>
      </c>
      <c r="Q176" s="416" t="str">
        <f t="shared" si="407"/>
        <v/>
      </c>
      <c r="R176" s="416" t="str">
        <f t="shared" si="408"/>
        <v/>
      </c>
      <c r="S176" s="416" t="str">
        <f t="shared" si="409"/>
        <v/>
      </c>
      <c r="T176" s="416" t="str">
        <f t="shared" si="410"/>
        <v/>
      </c>
      <c r="U176" s="416" t="str">
        <f t="shared" si="411"/>
        <v/>
      </c>
      <c r="V176" s="416">
        <f t="shared" si="399"/>
        <v>52.859999999999999</v>
      </c>
      <c r="W176" s="416">
        <f t="shared" si="400"/>
        <v>0</v>
      </c>
      <c r="X176" s="416"/>
      <c r="Z176" s="402"/>
      <c r="AA176" s="402"/>
      <c r="AB176" s="402"/>
      <c r="AC176" s="402"/>
      <c r="AD176" s="402"/>
      <c r="AE176" s="402"/>
    </row>
    <row r="177" s="32" customFormat="1" ht="18.149999999999999" customHeight="1">
      <c r="A177" s="413" t="s">
        <v>868</v>
      </c>
      <c r="B177" s="413" t="s">
        <v>869</v>
      </c>
      <c r="C177" s="414" t="s">
        <v>155</v>
      </c>
      <c r="D177" s="416">
        <v>3</v>
      </c>
      <c r="E177" s="416"/>
      <c r="F177" s="416">
        <v>3</v>
      </c>
      <c r="G177" s="416"/>
      <c r="H177" s="416"/>
      <c r="I177" s="416"/>
      <c r="J177" s="416"/>
      <c r="K177" s="416"/>
      <c r="L177" s="416">
        <f t="shared" si="390"/>
        <v>3</v>
      </c>
      <c r="M177" s="416">
        <v>25.510000000000002</v>
      </c>
      <c r="N177" s="416">
        <f t="shared" si="391"/>
        <v>76.530000000000001</v>
      </c>
      <c r="O177" s="416" t="str">
        <f t="shared" si="405"/>
        <v/>
      </c>
      <c r="P177" s="416">
        <f t="shared" si="406"/>
        <v>76.530000000000001</v>
      </c>
      <c r="Q177" s="416" t="str">
        <f t="shared" si="407"/>
        <v/>
      </c>
      <c r="R177" s="416" t="str">
        <f t="shared" si="408"/>
        <v/>
      </c>
      <c r="S177" s="416" t="str">
        <f t="shared" si="409"/>
        <v/>
      </c>
      <c r="T177" s="416" t="str">
        <f t="shared" si="410"/>
        <v/>
      </c>
      <c r="U177" s="416" t="str">
        <f t="shared" si="411"/>
        <v/>
      </c>
      <c r="V177" s="416">
        <f t="shared" si="399"/>
        <v>76.530000000000001</v>
      </c>
      <c r="W177" s="416">
        <f t="shared" si="400"/>
        <v>0</v>
      </c>
      <c r="X177" s="416"/>
      <c r="Z177" s="402"/>
      <c r="AA177" s="402"/>
      <c r="AB177" s="402"/>
      <c r="AC177" s="402"/>
      <c r="AD177" s="402"/>
      <c r="AE177" s="402"/>
    </row>
    <row r="178" s="32" customFormat="1" ht="18.149999999999999" customHeight="1">
      <c r="A178" s="413" t="s">
        <v>870</v>
      </c>
      <c r="B178" s="413" t="s">
        <v>871</v>
      </c>
      <c r="C178" s="414" t="s">
        <v>155</v>
      </c>
      <c r="D178" s="416">
        <v>3</v>
      </c>
      <c r="E178" s="416"/>
      <c r="F178" s="416">
        <v>3</v>
      </c>
      <c r="G178" s="416"/>
      <c r="H178" s="416"/>
      <c r="I178" s="416"/>
      <c r="J178" s="416"/>
      <c r="K178" s="416"/>
      <c r="L178" s="416">
        <f t="shared" si="390"/>
        <v>3</v>
      </c>
      <c r="M178" s="416">
        <v>111.31</v>
      </c>
      <c r="N178" s="416">
        <f t="shared" si="391"/>
        <v>333.93000000000001</v>
      </c>
      <c r="O178" s="416" t="str">
        <f t="shared" si="405"/>
        <v/>
      </c>
      <c r="P178" s="416">
        <f t="shared" si="406"/>
        <v>333.93000000000001</v>
      </c>
      <c r="Q178" s="416" t="str">
        <f t="shared" si="407"/>
        <v/>
      </c>
      <c r="R178" s="416" t="str">
        <f t="shared" si="408"/>
        <v/>
      </c>
      <c r="S178" s="416" t="str">
        <f t="shared" si="409"/>
        <v/>
      </c>
      <c r="T178" s="416" t="str">
        <f t="shared" si="410"/>
        <v/>
      </c>
      <c r="U178" s="416" t="str">
        <f t="shared" si="411"/>
        <v/>
      </c>
      <c r="V178" s="416">
        <f t="shared" si="399"/>
        <v>333.93000000000001</v>
      </c>
      <c r="W178" s="416">
        <f t="shared" si="400"/>
        <v>0</v>
      </c>
      <c r="X178" s="416"/>
      <c r="Z178" s="402"/>
      <c r="AA178" s="402"/>
      <c r="AB178" s="402"/>
      <c r="AC178" s="402"/>
      <c r="AD178" s="402"/>
      <c r="AE178" s="402"/>
    </row>
    <row r="179" s="32" customFormat="1" ht="18.149999999999999" customHeight="1">
      <c r="A179" s="413" t="s">
        <v>872</v>
      </c>
      <c r="B179" s="413" t="s">
        <v>873</v>
      </c>
      <c r="C179" s="414" t="s">
        <v>155</v>
      </c>
      <c r="D179" s="416">
        <v>3</v>
      </c>
      <c r="E179" s="416"/>
      <c r="F179" s="416">
        <v>3</v>
      </c>
      <c r="G179" s="416"/>
      <c r="H179" s="416"/>
      <c r="I179" s="416"/>
      <c r="J179" s="416"/>
      <c r="K179" s="416"/>
      <c r="L179" s="416">
        <f t="shared" si="390"/>
        <v>3</v>
      </c>
      <c r="M179" s="416">
        <v>274.58999999999997</v>
      </c>
      <c r="N179" s="416">
        <f t="shared" si="391"/>
        <v>823.76999999999998</v>
      </c>
      <c r="O179" s="416" t="str">
        <f t="shared" si="405"/>
        <v/>
      </c>
      <c r="P179" s="416">
        <f t="shared" si="406"/>
        <v>823.76999999999998</v>
      </c>
      <c r="Q179" s="416" t="str">
        <f t="shared" si="407"/>
        <v/>
      </c>
      <c r="R179" s="416" t="str">
        <f t="shared" si="408"/>
        <v/>
      </c>
      <c r="S179" s="416" t="str">
        <f t="shared" si="409"/>
        <v/>
      </c>
      <c r="T179" s="416" t="str">
        <f t="shared" si="410"/>
        <v/>
      </c>
      <c r="U179" s="416" t="str">
        <f t="shared" si="411"/>
        <v/>
      </c>
      <c r="V179" s="416">
        <f t="shared" si="399"/>
        <v>823.76999999999998</v>
      </c>
      <c r="W179" s="416">
        <f t="shared" si="400"/>
        <v>0</v>
      </c>
      <c r="X179" s="416"/>
      <c r="Z179" s="402"/>
      <c r="AA179" s="402"/>
      <c r="AB179" s="402"/>
      <c r="AC179" s="402"/>
      <c r="AD179" s="402"/>
      <c r="AE179" s="402"/>
    </row>
    <row r="180" s="32" customFormat="1" ht="18.149999999999999" customHeight="1">
      <c r="A180" s="413" t="s">
        <v>874</v>
      </c>
      <c r="B180" s="413" t="s">
        <v>875</v>
      </c>
      <c r="C180" s="414" t="s">
        <v>155</v>
      </c>
      <c r="D180" s="416">
        <v>4</v>
      </c>
      <c r="E180" s="416"/>
      <c r="F180" s="416">
        <v>4</v>
      </c>
      <c r="G180" s="416"/>
      <c r="H180" s="416"/>
      <c r="I180" s="416"/>
      <c r="J180" s="416"/>
      <c r="K180" s="416"/>
      <c r="L180" s="416">
        <f t="shared" si="390"/>
        <v>4</v>
      </c>
      <c r="M180" s="416">
        <v>3.25</v>
      </c>
      <c r="N180" s="416">
        <f t="shared" si="391"/>
        <v>13</v>
      </c>
      <c r="O180" s="416" t="str">
        <f t="shared" si="405"/>
        <v/>
      </c>
      <c r="P180" s="416">
        <f t="shared" si="406"/>
        <v>13</v>
      </c>
      <c r="Q180" s="416" t="str">
        <f t="shared" si="407"/>
        <v/>
      </c>
      <c r="R180" s="416" t="str">
        <f t="shared" si="408"/>
        <v/>
      </c>
      <c r="S180" s="416" t="str">
        <f t="shared" si="409"/>
        <v/>
      </c>
      <c r="T180" s="416" t="str">
        <f t="shared" si="410"/>
        <v/>
      </c>
      <c r="U180" s="416" t="str">
        <f t="shared" si="411"/>
        <v/>
      </c>
      <c r="V180" s="416">
        <f t="shared" si="399"/>
        <v>13</v>
      </c>
      <c r="W180" s="416">
        <f t="shared" si="400"/>
        <v>0</v>
      </c>
      <c r="X180" s="416"/>
      <c r="Z180" s="402"/>
      <c r="AA180" s="402"/>
      <c r="AB180" s="402"/>
      <c r="AC180" s="402"/>
      <c r="AD180" s="402"/>
      <c r="AE180" s="402"/>
    </row>
    <row r="181" s="32" customFormat="1" ht="18.149999999999999" customHeight="1">
      <c r="A181" s="413" t="s">
        <v>876</v>
      </c>
      <c r="B181" s="413" t="s">
        <v>877</v>
      </c>
      <c r="C181" s="414" t="s">
        <v>878</v>
      </c>
      <c r="D181" s="416">
        <v>1</v>
      </c>
      <c r="E181" s="416"/>
      <c r="F181" s="416">
        <v>1</v>
      </c>
      <c r="G181" s="416"/>
      <c r="H181" s="416"/>
      <c r="I181" s="416"/>
      <c r="J181" s="416"/>
      <c r="K181" s="416"/>
      <c r="L181" s="416">
        <f t="shared" si="390"/>
        <v>1</v>
      </c>
      <c r="M181" s="416">
        <v>1333.54</v>
      </c>
      <c r="N181" s="416">
        <f t="shared" si="391"/>
        <v>1333.54</v>
      </c>
      <c r="O181" s="416" t="str">
        <f t="shared" si="405"/>
        <v/>
      </c>
      <c r="P181" s="416">
        <f t="shared" si="406"/>
        <v>1333.54</v>
      </c>
      <c r="Q181" s="416" t="str">
        <f t="shared" si="407"/>
        <v/>
      </c>
      <c r="R181" s="416" t="str">
        <f t="shared" si="408"/>
        <v/>
      </c>
      <c r="S181" s="416" t="str">
        <f t="shared" si="409"/>
        <v/>
      </c>
      <c r="T181" s="416" t="str">
        <f t="shared" si="410"/>
        <v/>
      </c>
      <c r="U181" s="416" t="str">
        <f t="shared" si="411"/>
        <v/>
      </c>
      <c r="V181" s="416">
        <f t="shared" si="399"/>
        <v>1333.54</v>
      </c>
      <c r="W181" s="416">
        <f t="shared" si="400"/>
        <v>0</v>
      </c>
      <c r="X181" s="416"/>
      <c r="Z181" s="402"/>
      <c r="AA181" s="402"/>
      <c r="AB181" s="402"/>
      <c r="AC181" s="402"/>
      <c r="AD181" s="402"/>
      <c r="AE181" s="402"/>
    </row>
    <row r="182" s="32" customFormat="1" ht="18.149999999999999" customHeight="1">
      <c r="A182" s="413" t="s">
        <v>879</v>
      </c>
      <c r="B182" s="413" t="s">
        <v>880</v>
      </c>
      <c r="C182" s="414" t="s">
        <v>155</v>
      </c>
      <c r="D182" s="416">
        <v>2</v>
      </c>
      <c r="E182" s="416"/>
      <c r="F182" s="416">
        <v>2</v>
      </c>
      <c r="G182" s="416"/>
      <c r="H182" s="416"/>
      <c r="I182" s="416"/>
      <c r="J182" s="416"/>
      <c r="K182" s="416"/>
      <c r="L182" s="416">
        <f t="shared" si="390"/>
        <v>2</v>
      </c>
      <c r="M182" s="416">
        <v>753.41999999999996</v>
      </c>
      <c r="N182" s="416">
        <f t="shared" si="391"/>
        <v>1506.8399999999999</v>
      </c>
      <c r="O182" s="416" t="str">
        <f t="shared" si="405"/>
        <v/>
      </c>
      <c r="P182" s="416">
        <f t="shared" si="406"/>
        <v>1506.8399999999999</v>
      </c>
      <c r="Q182" s="416" t="str">
        <f t="shared" si="407"/>
        <v/>
      </c>
      <c r="R182" s="416" t="str">
        <f t="shared" si="408"/>
        <v/>
      </c>
      <c r="S182" s="416" t="str">
        <f t="shared" si="409"/>
        <v/>
      </c>
      <c r="T182" s="416" t="str">
        <f t="shared" si="410"/>
        <v/>
      </c>
      <c r="U182" s="416" t="str">
        <f t="shared" si="411"/>
        <v/>
      </c>
      <c r="V182" s="416">
        <f t="shared" si="399"/>
        <v>1506.8399999999999</v>
      </c>
      <c r="W182" s="416">
        <f t="shared" si="400"/>
        <v>0</v>
      </c>
      <c r="X182" s="416"/>
      <c r="Z182" s="402"/>
      <c r="AA182" s="402"/>
      <c r="AB182" s="402"/>
      <c r="AC182" s="402"/>
      <c r="AD182" s="402"/>
      <c r="AE182" s="402"/>
    </row>
    <row r="183" s="32" customFormat="1" ht="18.149999999999999" customHeight="1">
      <c r="A183" s="413" t="s">
        <v>881</v>
      </c>
      <c r="B183" s="413" t="s">
        <v>882</v>
      </c>
      <c r="C183" s="414" t="s">
        <v>878</v>
      </c>
      <c r="D183" s="416">
        <v>1</v>
      </c>
      <c r="E183" s="416"/>
      <c r="F183" s="416">
        <v>1</v>
      </c>
      <c r="G183" s="416"/>
      <c r="H183" s="416"/>
      <c r="I183" s="416"/>
      <c r="J183" s="416"/>
      <c r="K183" s="416"/>
      <c r="L183" s="416">
        <f t="shared" si="390"/>
        <v>1</v>
      </c>
      <c r="M183" s="416">
        <v>3306.3000000000002</v>
      </c>
      <c r="N183" s="416">
        <f t="shared" si="391"/>
        <v>3306.3000000000002</v>
      </c>
      <c r="O183" s="416" t="str">
        <f t="shared" si="405"/>
        <v/>
      </c>
      <c r="P183" s="416">
        <f t="shared" si="406"/>
        <v>3306.3000000000002</v>
      </c>
      <c r="Q183" s="416" t="str">
        <f t="shared" si="407"/>
        <v/>
      </c>
      <c r="R183" s="416" t="str">
        <f t="shared" si="408"/>
        <v/>
      </c>
      <c r="S183" s="416" t="str">
        <f t="shared" si="409"/>
        <v/>
      </c>
      <c r="T183" s="416" t="str">
        <f t="shared" si="410"/>
        <v/>
      </c>
      <c r="U183" s="416" t="str">
        <f t="shared" si="411"/>
        <v/>
      </c>
      <c r="V183" s="416">
        <f t="shared" si="399"/>
        <v>3306.3000000000002</v>
      </c>
      <c r="W183" s="416">
        <f t="shared" si="400"/>
        <v>0</v>
      </c>
      <c r="X183" s="416"/>
      <c r="Z183" s="402"/>
      <c r="AA183" s="402"/>
      <c r="AB183" s="402"/>
      <c r="AC183" s="402"/>
      <c r="AD183" s="402"/>
      <c r="AE183" s="402"/>
    </row>
    <row r="184" s="32" customFormat="1" ht="18.149999999999999" customHeight="1">
      <c r="A184" s="413" t="s">
        <v>883</v>
      </c>
      <c r="B184" s="413" t="s">
        <v>884</v>
      </c>
      <c r="C184" s="414" t="s">
        <v>155</v>
      </c>
      <c r="D184" s="416">
        <v>1</v>
      </c>
      <c r="E184" s="416"/>
      <c r="F184" s="416">
        <v>1</v>
      </c>
      <c r="G184" s="416"/>
      <c r="H184" s="416"/>
      <c r="I184" s="416"/>
      <c r="J184" s="416"/>
      <c r="K184" s="416"/>
      <c r="L184" s="416">
        <f t="shared" si="390"/>
        <v>1</v>
      </c>
      <c r="M184" s="416">
        <v>2139.21</v>
      </c>
      <c r="N184" s="416">
        <f t="shared" si="391"/>
        <v>2139.21</v>
      </c>
      <c r="O184" s="416" t="str">
        <f t="shared" si="405"/>
        <v/>
      </c>
      <c r="P184" s="416">
        <f t="shared" si="406"/>
        <v>2139.21</v>
      </c>
      <c r="Q184" s="416" t="str">
        <f t="shared" si="407"/>
        <v/>
      </c>
      <c r="R184" s="416" t="str">
        <f t="shared" si="408"/>
        <v/>
      </c>
      <c r="S184" s="416" t="str">
        <f t="shared" si="409"/>
        <v/>
      </c>
      <c r="T184" s="416" t="str">
        <f t="shared" si="410"/>
        <v/>
      </c>
      <c r="U184" s="416" t="str">
        <f t="shared" si="411"/>
        <v/>
      </c>
      <c r="V184" s="416">
        <f t="shared" si="399"/>
        <v>2139.21</v>
      </c>
      <c r="W184" s="416">
        <f t="shared" si="400"/>
        <v>0</v>
      </c>
      <c r="X184" s="416"/>
      <c r="Z184" s="402"/>
      <c r="AA184" s="402"/>
      <c r="AB184" s="402"/>
      <c r="AC184" s="402"/>
      <c r="AD184" s="402"/>
      <c r="AE184" s="402"/>
    </row>
    <row r="185" s="32" customFormat="1" ht="18.149999999999999" customHeight="1">
      <c r="A185" s="413" t="s">
        <v>885</v>
      </c>
      <c r="B185" s="413" t="s">
        <v>886</v>
      </c>
      <c r="C185" s="414" t="s">
        <v>155</v>
      </c>
      <c r="D185" s="416">
        <v>3</v>
      </c>
      <c r="E185" s="416"/>
      <c r="F185" s="416">
        <v>3</v>
      </c>
      <c r="G185" s="416"/>
      <c r="H185" s="416"/>
      <c r="I185" s="416"/>
      <c r="J185" s="416"/>
      <c r="K185" s="416"/>
      <c r="L185" s="416">
        <f t="shared" si="390"/>
        <v>3</v>
      </c>
      <c r="M185" s="416">
        <v>151.91999999999999</v>
      </c>
      <c r="N185" s="416">
        <f t="shared" si="391"/>
        <v>455.75999999999999</v>
      </c>
      <c r="O185" s="416" t="str">
        <f t="shared" si="405"/>
        <v/>
      </c>
      <c r="P185" s="416">
        <f t="shared" si="406"/>
        <v>455.75999999999999</v>
      </c>
      <c r="Q185" s="416" t="str">
        <f t="shared" si="407"/>
        <v/>
      </c>
      <c r="R185" s="416" t="str">
        <f t="shared" si="408"/>
        <v/>
      </c>
      <c r="S185" s="416" t="str">
        <f t="shared" si="409"/>
        <v/>
      </c>
      <c r="T185" s="416" t="str">
        <f t="shared" si="410"/>
        <v/>
      </c>
      <c r="U185" s="416" t="str">
        <f t="shared" si="411"/>
        <v/>
      </c>
      <c r="V185" s="416">
        <f t="shared" si="399"/>
        <v>455.75999999999999</v>
      </c>
      <c r="W185" s="416">
        <f t="shared" si="400"/>
        <v>0</v>
      </c>
      <c r="X185" s="416"/>
      <c r="Z185" s="402"/>
      <c r="AA185" s="402"/>
      <c r="AB185" s="402"/>
      <c r="AC185" s="402"/>
      <c r="AD185" s="402"/>
      <c r="AE185" s="402"/>
    </row>
    <row r="186" s="32" customFormat="1" ht="18.149999999999999" customHeight="1">
      <c r="A186" s="413" t="s">
        <v>887</v>
      </c>
      <c r="B186" s="413" t="s">
        <v>888</v>
      </c>
      <c r="C186" s="414" t="s">
        <v>646</v>
      </c>
      <c r="D186" s="416">
        <v>3</v>
      </c>
      <c r="E186" s="416"/>
      <c r="F186" s="416">
        <v>3</v>
      </c>
      <c r="G186" s="416"/>
      <c r="H186" s="416"/>
      <c r="I186" s="416"/>
      <c r="J186" s="416"/>
      <c r="K186" s="416"/>
      <c r="L186" s="416">
        <f t="shared" si="390"/>
        <v>3</v>
      </c>
      <c r="M186" s="416">
        <v>66.680000000000007</v>
      </c>
      <c r="N186" s="416">
        <f t="shared" si="391"/>
        <v>200.03999999999999</v>
      </c>
      <c r="O186" s="416" t="str">
        <f t="shared" si="405"/>
        <v/>
      </c>
      <c r="P186" s="416">
        <f t="shared" si="406"/>
        <v>200.03999999999999</v>
      </c>
      <c r="Q186" s="416" t="str">
        <f t="shared" si="407"/>
        <v/>
      </c>
      <c r="R186" s="416" t="str">
        <f t="shared" si="408"/>
        <v/>
      </c>
      <c r="S186" s="416" t="str">
        <f t="shared" si="409"/>
        <v/>
      </c>
      <c r="T186" s="416" t="str">
        <f t="shared" si="410"/>
        <v/>
      </c>
      <c r="U186" s="416" t="str">
        <f t="shared" si="411"/>
        <v/>
      </c>
      <c r="V186" s="416">
        <f t="shared" si="399"/>
        <v>200.03999999999999</v>
      </c>
      <c r="W186" s="416">
        <f t="shared" si="400"/>
        <v>0</v>
      </c>
      <c r="X186" s="416"/>
      <c r="Z186" s="402"/>
      <c r="AA186" s="402"/>
      <c r="AB186" s="402"/>
      <c r="AC186" s="402"/>
      <c r="AD186" s="402"/>
      <c r="AE186" s="402"/>
    </row>
    <row r="187" s="32" customFormat="1" ht="18.149999999999999" customHeight="1">
      <c r="A187" s="413" t="s">
        <v>889</v>
      </c>
      <c r="B187" s="413" t="s">
        <v>890</v>
      </c>
      <c r="C187" s="414" t="s">
        <v>646</v>
      </c>
      <c r="D187" s="416">
        <v>4</v>
      </c>
      <c r="E187" s="416"/>
      <c r="F187" s="416">
        <v>4</v>
      </c>
      <c r="G187" s="416"/>
      <c r="H187" s="416"/>
      <c r="I187" s="416"/>
      <c r="J187" s="416"/>
      <c r="K187" s="416"/>
      <c r="L187" s="416">
        <f t="shared" si="390"/>
        <v>4</v>
      </c>
      <c r="M187" s="416">
        <v>122.17</v>
      </c>
      <c r="N187" s="416">
        <f t="shared" si="391"/>
        <v>488.68000000000001</v>
      </c>
      <c r="O187" s="416" t="str">
        <f t="shared" si="405"/>
        <v/>
      </c>
      <c r="P187" s="416">
        <f t="shared" si="406"/>
        <v>488.68000000000001</v>
      </c>
      <c r="Q187" s="416" t="str">
        <f t="shared" si="407"/>
        <v/>
      </c>
      <c r="R187" s="416" t="str">
        <f t="shared" si="408"/>
        <v/>
      </c>
      <c r="S187" s="416" t="str">
        <f t="shared" si="409"/>
        <v/>
      </c>
      <c r="T187" s="416" t="str">
        <f t="shared" si="410"/>
        <v/>
      </c>
      <c r="U187" s="416" t="str">
        <f t="shared" si="411"/>
        <v/>
      </c>
      <c r="V187" s="416">
        <f t="shared" si="399"/>
        <v>488.68000000000001</v>
      </c>
      <c r="W187" s="416">
        <f t="shared" si="400"/>
        <v>0</v>
      </c>
      <c r="X187" s="416"/>
      <c r="Z187" s="402"/>
      <c r="AA187" s="402"/>
      <c r="AB187" s="402"/>
      <c r="AC187" s="402"/>
      <c r="AD187" s="402"/>
      <c r="AE187" s="402"/>
    </row>
    <row r="188" s="32" customFormat="1" ht="18.149999999999999" customHeight="1">
      <c r="A188" s="413" t="s">
        <v>891</v>
      </c>
      <c r="B188" s="413" t="s">
        <v>892</v>
      </c>
      <c r="C188" s="414" t="s">
        <v>230</v>
      </c>
      <c r="D188" s="416">
        <v>60</v>
      </c>
      <c r="E188" s="416"/>
      <c r="F188" s="416">
        <v>60</v>
      </c>
      <c r="G188" s="416"/>
      <c r="H188" s="416"/>
      <c r="I188" s="416"/>
      <c r="J188" s="416"/>
      <c r="K188" s="416"/>
      <c r="L188" s="416">
        <f t="shared" si="390"/>
        <v>60</v>
      </c>
      <c r="M188" s="416">
        <v>221.09999999999999</v>
      </c>
      <c r="N188" s="416">
        <f t="shared" si="391"/>
        <v>13266</v>
      </c>
      <c r="O188" s="416" t="str">
        <f t="shared" si="405"/>
        <v/>
      </c>
      <c r="P188" s="416">
        <f t="shared" si="406"/>
        <v>13266</v>
      </c>
      <c r="Q188" s="416" t="str">
        <f t="shared" si="407"/>
        <v/>
      </c>
      <c r="R188" s="416" t="str">
        <f t="shared" si="408"/>
        <v/>
      </c>
      <c r="S188" s="416" t="str">
        <f t="shared" si="409"/>
        <v/>
      </c>
      <c r="T188" s="416" t="str">
        <f t="shared" si="410"/>
        <v/>
      </c>
      <c r="U188" s="416" t="str">
        <f t="shared" si="411"/>
        <v/>
      </c>
      <c r="V188" s="416">
        <f t="shared" si="399"/>
        <v>13266</v>
      </c>
      <c r="W188" s="416">
        <f t="shared" si="400"/>
        <v>0</v>
      </c>
      <c r="X188" s="416"/>
      <c r="Z188" s="402"/>
      <c r="AA188" s="402"/>
      <c r="AB188" s="402"/>
      <c r="AC188" s="402"/>
      <c r="AD188" s="402"/>
      <c r="AE188" s="402"/>
    </row>
    <row r="189" s="32" customFormat="1" ht="18.149999999999999" customHeight="1">
      <c r="A189" s="413" t="s">
        <v>893</v>
      </c>
      <c r="B189" s="413" t="s">
        <v>894</v>
      </c>
      <c r="C189" s="414" t="s">
        <v>230</v>
      </c>
      <c r="D189" s="416">
        <v>20</v>
      </c>
      <c r="E189" s="416"/>
      <c r="F189" s="416">
        <v>20</v>
      </c>
      <c r="G189" s="416"/>
      <c r="H189" s="416"/>
      <c r="I189" s="416"/>
      <c r="J189" s="416"/>
      <c r="K189" s="416"/>
      <c r="L189" s="416">
        <f t="shared" si="390"/>
        <v>20</v>
      </c>
      <c r="M189" s="416">
        <v>139.41999999999999</v>
      </c>
      <c r="N189" s="416">
        <f t="shared" si="391"/>
        <v>2788.4000000000001</v>
      </c>
      <c r="O189" s="416" t="str">
        <f t="shared" si="405"/>
        <v/>
      </c>
      <c r="P189" s="416">
        <f t="shared" si="406"/>
        <v>2788.4000000000001</v>
      </c>
      <c r="Q189" s="416" t="str">
        <f t="shared" si="407"/>
        <v/>
      </c>
      <c r="R189" s="416" t="str">
        <f t="shared" si="408"/>
        <v/>
      </c>
      <c r="S189" s="416" t="str">
        <f t="shared" si="409"/>
        <v/>
      </c>
      <c r="T189" s="416" t="str">
        <f t="shared" si="410"/>
        <v/>
      </c>
      <c r="U189" s="416" t="str">
        <f t="shared" si="411"/>
        <v/>
      </c>
      <c r="V189" s="416">
        <f t="shared" si="399"/>
        <v>2788.4000000000001</v>
      </c>
      <c r="W189" s="416">
        <f t="shared" si="400"/>
        <v>0</v>
      </c>
      <c r="X189" s="416"/>
      <c r="Z189" s="402"/>
      <c r="AA189" s="402"/>
      <c r="AB189" s="402"/>
      <c r="AC189" s="402"/>
      <c r="AD189" s="402"/>
      <c r="AE189" s="402"/>
    </row>
    <row r="190" s="32" customFormat="1" ht="18.149999999999999" customHeight="1">
      <c r="A190" s="413" t="s">
        <v>895</v>
      </c>
      <c r="B190" s="413" t="s">
        <v>896</v>
      </c>
      <c r="C190" s="414" t="s">
        <v>155</v>
      </c>
      <c r="D190" s="416">
        <v>3</v>
      </c>
      <c r="E190" s="416"/>
      <c r="F190" s="416">
        <v>3</v>
      </c>
      <c r="G190" s="416"/>
      <c r="H190" s="416"/>
      <c r="I190" s="416"/>
      <c r="J190" s="416"/>
      <c r="K190" s="416"/>
      <c r="L190" s="416">
        <f t="shared" si="390"/>
        <v>3</v>
      </c>
      <c r="M190" s="416">
        <v>991.88999999999999</v>
      </c>
      <c r="N190" s="416">
        <f t="shared" si="391"/>
        <v>2975.6700000000001</v>
      </c>
      <c r="O190" s="416" t="str">
        <f t="shared" si="405"/>
        <v/>
      </c>
      <c r="P190" s="416">
        <f t="shared" si="406"/>
        <v>2975.6700000000001</v>
      </c>
      <c r="Q190" s="416" t="str">
        <f t="shared" si="407"/>
        <v/>
      </c>
      <c r="R190" s="416" t="str">
        <f t="shared" si="408"/>
        <v/>
      </c>
      <c r="S190" s="416" t="str">
        <f t="shared" si="409"/>
        <v/>
      </c>
      <c r="T190" s="416" t="str">
        <f t="shared" si="410"/>
        <v/>
      </c>
      <c r="U190" s="416" t="str">
        <f t="shared" si="411"/>
        <v/>
      </c>
      <c r="V190" s="416">
        <f t="shared" si="399"/>
        <v>2975.6700000000001</v>
      </c>
      <c r="W190" s="416">
        <f t="shared" si="400"/>
        <v>0</v>
      </c>
      <c r="X190" s="416"/>
      <c r="Z190" s="402"/>
      <c r="AA190" s="402"/>
      <c r="AB190" s="402"/>
      <c r="AC190" s="402"/>
      <c r="AD190" s="402"/>
      <c r="AE190" s="402"/>
    </row>
    <row r="191" s="32" customFormat="1" ht="18.149999999999999" customHeight="1">
      <c r="A191" s="413" t="s">
        <v>897</v>
      </c>
      <c r="B191" s="413" t="s">
        <v>898</v>
      </c>
      <c r="C191" s="414" t="s">
        <v>155</v>
      </c>
      <c r="D191" s="416">
        <v>4</v>
      </c>
      <c r="E191" s="416"/>
      <c r="F191" s="416"/>
      <c r="G191" s="416">
        <v>4</v>
      </c>
      <c r="H191" s="416"/>
      <c r="I191" s="416"/>
      <c r="J191" s="416"/>
      <c r="K191" s="416"/>
      <c r="L191" s="416">
        <f t="shared" si="390"/>
        <v>4</v>
      </c>
      <c r="M191" s="416">
        <v>545.20000000000005</v>
      </c>
      <c r="N191" s="416">
        <f t="shared" si="391"/>
        <v>2180.8000000000002</v>
      </c>
      <c r="O191" s="416" t="str">
        <f t="shared" si="405"/>
        <v/>
      </c>
      <c r="P191" s="416" t="str">
        <f t="shared" si="406"/>
        <v/>
      </c>
      <c r="Q191" s="416">
        <f t="shared" si="407"/>
        <v>2180.8000000000002</v>
      </c>
      <c r="R191" s="416" t="str">
        <f t="shared" si="408"/>
        <v/>
      </c>
      <c r="S191" s="416" t="str">
        <f t="shared" si="409"/>
        <v/>
      </c>
      <c r="T191" s="416" t="str">
        <f t="shared" si="410"/>
        <v/>
      </c>
      <c r="U191" s="416" t="str">
        <f t="shared" si="411"/>
        <v/>
      </c>
      <c r="V191" s="416">
        <f t="shared" si="399"/>
        <v>2180.8000000000002</v>
      </c>
      <c r="W191" s="416">
        <f t="shared" si="400"/>
        <v>0</v>
      </c>
      <c r="X191" s="416"/>
      <c r="Z191" s="402"/>
      <c r="AA191" s="402"/>
      <c r="AB191" s="402"/>
      <c r="AC191" s="402"/>
      <c r="AD191" s="402"/>
      <c r="AE191" s="402"/>
    </row>
    <row r="192" s="32" customFormat="1" ht="18.149999999999999" customHeight="1">
      <c r="A192" s="413" t="s">
        <v>899</v>
      </c>
      <c r="B192" s="413" t="s">
        <v>900</v>
      </c>
      <c r="C192" s="414" t="s">
        <v>155</v>
      </c>
      <c r="D192" s="416">
        <v>42</v>
      </c>
      <c r="E192" s="416"/>
      <c r="F192" s="416"/>
      <c r="G192" s="416">
        <v>42</v>
      </c>
      <c r="H192" s="416"/>
      <c r="I192" s="416"/>
      <c r="J192" s="416"/>
      <c r="K192" s="416"/>
      <c r="L192" s="416">
        <f t="shared" si="390"/>
        <v>42</v>
      </c>
      <c r="M192" s="416">
        <v>152.50999999999999</v>
      </c>
      <c r="N192" s="416">
        <f t="shared" si="391"/>
        <v>6405.4200000000001</v>
      </c>
      <c r="O192" s="416" t="str">
        <f t="shared" si="405"/>
        <v/>
      </c>
      <c r="P192" s="416" t="str">
        <f t="shared" si="406"/>
        <v/>
      </c>
      <c r="Q192" s="416">
        <f t="shared" si="407"/>
        <v>6405.4200000000001</v>
      </c>
      <c r="R192" s="416" t="str">
        <f t="shared" si="408"/>
        <v/>
      </c>
      <c r="S192" s="416" t="str">
        <f t="shared" si="409"/>
        <v/>
      </c>
      <c r="T192" s="416" t="str">
        <f t="shared" si="410"/>
        <v/>
      </c>
      <c r="U192" s="416" t="str">
        <f t="shared" si="411"/>
        <v/>
      </c>
      <c r="V192" s="416">
        <f t="shared" si="399"/>
        <v>6405.4200000000001</v>
      </c>
      <c r="W192" s="416">
        <f t="shared" si="400"/>
        <v>0</v>
      </c>
      <c r="X192" s="416"/>
      <c r="Z192" s="402"/>
      <c r="AA192" s="402"/>
      <c r="AB192" s="402"/>
      <c r="AC192" s="402"/>
      <c r="AD192" s="402"/>
      <c r="AE192" s="402"/>
    </row>
    <row r="193" s="32" customFormat="1" ht="18.149999999999999" customHeight="1">
      <c r="A193" s="413" t="s">
        <v>901</v>
      </c>
      <c r="B193" s="413" t="s">
        <v>902</v>
      </c>
      <c r="C193" s="414" t="s">
        <v>155</v>
      </c>
      <c r="D193" s="416">
        <v>11</v>
      </c>
      <c r="E193" s="416"/>
      <c r="F193" s="416"/>
      <c r="G193" s="416">
        <v>11</v>
      </c>
      <c r="H193" s="416"/>
      <c r="I193" s="416"/>
      <c r="J193" s="416"/>
      <c r="K193" s="416"/>
      <c r="L193" s="416">
        <f t="shared" si="390"/>
        <v>11</v>
      </c>
      <c r="M193" s="416">
        <v>6.2999999999999998</v>
      </c>
      <c r="N193" s="416">
        <f t="shared" si="391"/>
        <v>69.299999999999997</v>
      </c>
      <c r="O193" s="416" t="str">
        <f t="shared" si="405"/>
        <v/>
      </c>
      <c r="P193" s="416" t="str">
        <f t="shared" si="406"/>
        <v/>
      </c>
      <c r="Q193" s="416">
        <f t="shared" si="407"/>
        <v>69.299999999999997</v>
      </c>
      <c r="R193" s="416" t="str">
        <f t="shared" si="408"/>
        <v/>
      </c>
      <c r="S193" s="416" t="str">
        <f t="shared" si="409"/>
        <v/>
      </c>
      <c r="T193" s="416" t="str">
        <f t="shared" si="410"/>
        <v/>
      </c>
      <c r="U193" s="416" t="str">
        <f t="shared" si="411"/>
        <v/>
      </c>
      <c r="V193" s="416">
        <f t="shared" si="399"/>
        <v>69.299999999999997</v>
      </c>
      <c r="W193" s="416">
        <f t="shared" si="400"/>
        <v>0</v>
      </c>
      <c r="X193" s="416"/>
      <c r="Z193" s="402"/>
      <c r="AA193" s="402"/>
      <c r="AB193" s="402"/>
      <c r="AC193" s="402"/>
      <c r="AD193" s="402"/>
      <c r="AE193" s="402"/>
    </row>
    <row r="194" s="32" customFormat="1" ht="18.149999999999999" customHeight="1">
      <c r="A194" s="413" t="s">
        <v>903</v>
      </c>
      <c r="B194" s="413" t="s">
        <v>904</v>
      </c>
      <c r="C194" s="414" t="s">
        <v>230</v>
      </c>
      <c r="D194" s="416">
        <v>400</v>
      </c>
      <c r="E194" s="416"/>
      <c r="F194" s="416"/>
      <c r="G194" s="416">
        <v>400</v>
      </c>
      <c r="H194" s="416"/>
      <c r="I194" s="416"/>
      <c r="J194" s="416"/>
      <c r="K194" s="416"/>
      <c r="L194" s="416">
        <f t="shared" si="390"/>
        <v>400</v>
      </c>
      <c r="M194" s="416">
        <v>8.5399999999999991</v>
      </c>
      <c r="N194" s="416">
        <f t="shared" si="391"/>
        <v>3416</v>
      </c>
      <c r="O194" s="416" t="str">
        <f t="shared" si="405"/>
        <v/>
      </c>
      <c r="P194" s="416" t="str">
        <f t="shared" si="406"/>
        <v/>
      </c>
      <c r="Q194" s="416">
        <f t="shared" si="407"/>
        <v>3416</v>
      </c>
      <c r="R194" s="416" t="str">
        <f t="shared" si="408"/>
        <v/>
      </c>
      <c r="S194" s="416" t="str">
        <f t="shared" si="409"/>
        <v/>
      </c>
      <c r="T194" s="416" t="str">
        <f t="shared" si="410"/>
        <v/>
      </c>
      <c r="U194" s="416" t="str">
        <f t="shared" si="411"/>
        <v/>
      </c>
      <c r="V194" s="416">
        <f t="shared" si="399"/>
        <v>3416</v>
      </c>
      <c r="W194" s="416">
        <f t="shared" si="400"/>
        <v>0</v>
      </c>
      <c r="X194" s="416"/>
      <c r="Z194" s="402"/>
      <c r="AA194" s="402"/>
      <c r="AB194" s="402"/>
      <c r="AC194" s="402"/>
      <c r="AD194" s="402"/>
      <c r="AE194" s="402"/>
    </row>
    <row r="195" s="32" customFormat="1" ht="18.149999999999999" customHeight="1">
      <c r="A195" s="413" t="s">
        <v>905</v>
      </c>
      <c r="B195" s="413" t="s">
        <v>906</v>
      </c>
      <c r="C195" s="414" t="s">
        <v>44</v>
      </c>
      <c r="D195" s="416">
        <v>15</v>
      </c>
      <c r="E195" s="416"/>
      <c r="F195" s="416"/>
      <c r="G195" s="416">
        <v>15</v>
      </c>
      <c r="H195" s="416"/>
      <c r="I195" s="416"/>
      <c r="J195" s="416"/>
      <c r="K195" s="416"/>
      <c r="L195" s="416">
        <f t="shared" si="390"/>
        <v>15</v>
      </c>
      <c r="M195" s="416">
        <v>5.7300000000000004</v>
      </c>
      <c r="N195" s="416">
        <f t="shared" si="391"/>
        <v>85.950000000000003</v>
      </c>
      <c r="O195" s="416" t="str">
        <f t="shared" si="405"/>
        <v/>
      </c>
      <c r="P195" s="416" t="str">
        <f t="shared" si="406"/>
        <v/>
      </c>
      <c r="Q195" s="416">
        <f t="shared" si="407"/>
        <v>85.950000000000003</v>
      </c>
      <c r="R195" s="416" t="str">
        <f t="shared" si="408"/>
        <v/>
      </c>
      <c r="S195" s="416" t="str">
        <f t="shared" si="409"/>
        <v/>
      </c>
      <c r="T195" s="416" t="str">
        <f t="shared" si="410"/>
        <v/>
      </c>
      <c r="U195" s="416" t="str">
        <f t="shared" si="411"/>
        <v/>
      </c>
      <c r="V195" s="416">
        <f t="shared" si="399"/>
        <v>85.950000000000003</v>
      </c>
      <c r="W195" s="416">
        <f t="shared" si="400"/>
        <v>0</v>
      </c>
      <c r="X195" s="416"/>
      <c r="Z195" s="402"/>
      <c r="AA195" s="402"/>
      <c r="AB195" s="402"/>
      <c r="AC195" s="402"/>
      <c r="AD195" s="402"/>
      <c r="AE195" s="402"/>
    </row>
    <row r="196" s="32" customFormat="1" ht="18.149999999999999" customHeight="1">
      <c r="A196" s="413" t="s">
        <v>907</v>
      </c>
      <c r="B196" s="413" t="s">
        <v>908</v>
      </c>
      <c r="C196" s="414" t="s">
        <v>878</v>
      </c>
      <c r="D196" s="416">
        <v>15</v>
      </c>
      <c r="E196" s="416"/>
      <c r="F196" s="416"/>
      <c r="G196" s="416">
        <v>15</v>
      </c>
      <c r="H196" s="416"/>
      <c r="I196" s="416"/>
      <c r="J196" s="416"/>
      <c r="K196" s="416"/>
      <c r="L196" s="416">
        <f t="shared" si="390"/>
        <v>15</v>
      </c>
      <c r="M196" s="416">
        <v>1.3799999999999999</v>
      </c>
      <c r="N196" s="416">
        <f t="shared" si="391"/>
        <v>20.699999999999999</v>
      </c>
      <c r="O196" s="416" t="str">
        <f t="shared" si="405"/>
        <v/>
      </c>
      <c r="P196" s="416" t="str">
        <f t="shared" si="406"/>
        <v/>
      </c>
      <c r="Q196" s="416">
        <f t="shared" si="407"/>
        <v>20.699999999999999</v>
      </c>
      <c r="R196" s="416" t="str">
        <f t="shared" si="408"/>
        <v/>
      </c>
      <c r="S196" s="416" t="str">
        <f t="shared" si="409"/>
        <v/>
      </c>
      <c r="T196" s="416" t="str">
        <f t="shared" si="410"/>
        <v/>
      </c>
      <c r="U196" s="416" t="str">
        <f t="shared" si="411"/>
        <v/>
      </c>
      <c r="V196" s="416">
        <f t="shared" si="399"/>
        <v>20.699999999999999</v>
      </c>
      <c r="W196" s="416">
        <f t="shared" si="400"/>
        <v>0</v>
      </c>
      <c r="X196" s="416"/>
      <c r="Z196" s="402"/>
      <c r="AA196" s="402"/>
      <c r="AB196" s="402"/>
      <c r="AC196" s="402"/>
      <c r="AD196" s="402"/>
      <c r="AE196" s="402"/>
    </row>
    <row r="197" s="32" customFormat="1" ht="18.149999999999999" customHeight="1">
      <c r="A197" s="413" t="s">
        <v>909</v>
      </c>
      <c r="B197" s="413" t="s">
        <v>910</v>
      </c>
      <c r="C197" s="414" t="s">
        <v>230</v>
      </c>
      <c r="D197" s="416">
        <v>400</v>
      </c>
      <c r="E197" s="416"/>
      <c r="F197" s="416"/>
      <c r="G197" s="416">
        <v>400</v>
      </c>
      <c r="H197" s="416"/>
      <c r="I197" s="416"/>
      <c r="J197" s="416"/>
      <c r="K197" s="416"/>
      <c r="L197" s="416">
        <f t="shared" si="390"/>
        <v>400</v>
      </c>
      <c r="M197" s="416">
        <v>12.880000000000001</v>
      </c>
      <c r="N197" s="416">
        <f t="shared" si="391"/>
        <v>5152</v>
      </c>
      <c r="O197" s="416" t="str">
        <f t="shared" si="405"/>
        <v/>
      </c>
      <c r="P197" s="416" t="str">
        <f t="shared" si="406"/>
        <v/>
      </c>
      <c r="Q197" s="416">
        <f t="shared" si="407"/>
        <v>5152</v>
      </c>
      <c r="R197" s="416" t="str">
        <f t="shared" si="408"/>
        <v/>
      </c>
      <c r="S197" s="416" t="str">
        <f t="shared" si="409"/>
        <v/>
      </c>
      <c r="T197" s="416" t="str">
        <f t="shared" si="410"/>
        <v/>
      </c>
      <c r="U197" s="416" t="str">
        <f t="shared" si="411"/>
        <v/>
      </c>
      <c r="V197" s="416">
        <f t="shared" si="399"/>
        <v>5152</v>
      </c>
      <c r="W197" s="416">
        <f t="shared" si="400"/>
        <v>0</v>
      </c>
      <c r="X197" s="416"/>
      <c r="Z197" s="402"/>
      <c r="AA197" s="402"/>
      <c r="AB197" s="402"/>
      <c r="AC197" s="402"/>
      <c r="AD197" s="402"/>
      <c r="AE197" s="402"/>
    </row>
    <row r="198" s="32" customFormat="1" ht="18.149999999999999" customHeight="1">
      <c r="A198" s="413" t="s">
        <v>911</v>
      </c>
      <c r="B198" s="413" t="s">
        <v>912</v>
      </c>
      <c r="C198" s="414" t="s">
        <v>155</v>
      </c>
      <c r="D198" s="416">
        <v>1</v>
      </c>
      <c r="E198" s="416"/>
      <c r="F198" s="416"/>
      <c r="G198" s="416">
        <v>1</v>
      </c>
      <c r="H198" s="416"/>
      <c r="I198" s="416"/>
      <c r="J198" s="416"/>
      <c r="K198" s="416"/>
      <c r="L198" s="416">
        <f t="shared" si="390"/>
        <v>1</v>
      </c>
      <c r="M198" s="416">
        <v>820.95000000000005</v>
      </c>
      <c r="N198" s="416">
        <f t="shared" si="391"/>
        <v>820.95000000000005</v>
      </c>
      <c r="O198" s="416" t="str">
        <f t="shared" si="405"/>
        <v/>
      </c>
      <c r="P198" s="416" t="str">
        <f t="shared" si="406"/>
        <v/>
      </c>
      <c r="Q198" s="416">
        <f t="shared" si="407"/>
        <v>820.95000000000005</v>
      </c>
      <c r="R198" s="416" t="str">
        <f t="shared" si="408"/>
        <v/>
      </c>
      <c r="S198" s="416" t="str">
        <f t="shared" si="409"/>
        <v/>
      </c>
      <c r="T198" s="416" t="str">
        <f t="shared" si="410"/>
        <v/>
      </c>
      <c r="U198" s="416" t="str">
        <f t="shared" si="411"/>
        <v/>
      </c>
      <c r="V198" s="416">
        <f t="shared" si="399"/>
        <v>820.95000000000005</v>
      </c>
      <c r="W198" s="416">
        <f t="shared" si="400"/>
        <v>0</v>
      </c>
      <c r="X198" s="416"/>
      <c r="Z198" s="402"/>
      <c r="AA198" s="402"/>
      <c r="AB198" s="402"/>
      <c r="AC198" s="402"/>
      <c r="AD198" s="402"/>
      <c r="AE198" s="402"/>
    </row>
    <row r="199" s="32" customFormat="1" ht="18.149999999999999" customHeight="1">
      <c r="A199" s="413" t="s">
        <v>913</v>
      </c>
      <c r="B199" s="413" t="s">
        <v>914</v>
      </c>
      <c r="C199" s="414" t="s">
        <v>155</v>
      </c>
      <c r="D199" s="416">
        <v>1</v>
      </c>
      <c r="E199" s="416"/>
      <c r="F199" s="416"/>
      <c r="G199" s="416">
        <v>1</v>
      </c>
      <c r="H199" s="416"/>
      <c r="I199" s="416"/>
      <c r="J199" s="416"/>
      <c r="K199" s="416"/>
      <c r="L199" s="416">
        <f t="shared" si="390"/>
        <v>1</v>
      </c>
      <c r="M199" s="416">
        <v>31.890000000000001</v>
      </c>
      <c r="N199" s="416">
        <f t="shared" si="391"/>
        <v>31.890000000000001</v>
      </c>
      <c r="O199" s="416" t="str">
        <f t="shared" si="405"/>
        <v/>
      </c>
      <c r="P199" s="416" t="str">
        <f t="shared" si="406"/>
        <v/>
      </c>
      <c r="Q199" s="416">
        <f t="shared" si="407"/>
        <v>31.890000000000001</v>
      </c>
      <c r="R199" s="416" t="str">
        <f t="shared" si="408"/>
        <v/>
      </c>
      <c r="S199" s="416" t="str">
        <f t="shared" si="409"/>
        <v/>
      </c>
      <c r="T199" s="416" t="str">
        <f t="shared" si="410"/>
        <v/>
      </c>
      <c r="U199" s="416" t="str">
        <f t="shared" si="411"/>
        <v/>
      </c>
      <c r="V199" s="416">
        <f t="shared" si="399"/>
        <v>31.890000000000001</v>
      </c>
      <c r="W199" s="416">
        <f t="shared" si="400"/>
        <v>0</v>
      </c>
      <c r="X199" s="416"/>
      <c r="Z199" s="402"/>
      <c r="AA199" s="402"/>
      <c r="AB199" s="402"/>
      <c r="AC199" s="402"/>
      <c r="AD199" s="402"/>
      <c r="AE199" s="402"/>
    </row>
    <row r="200" s="32" customFormat="1" ht="18.149999999999999" customHeight="1">
      <c r="A200" s="413" t="s">
        <v>915</v>
      </c>
      <c r="B200" s="413" t="s">
        <v>916</v>
      </c>
      <c r="C200" s="414" t="s">
        <v>155</v>
      </c>
      <c r="D200" s="416">
        <v>1</v>
      </c>
      <c r="E200" s="416"/>
      <c r="F200" s="416"/>
      <c r="G200" s="416">
        <v>1</v>
      </c>
      <c r="H200" s="416"/>
      <c r="I200" s="416"/>
      <c r="J200" s="416"/>
      <c r="K200" s="416"/>
      <c r="L200" s="416">
        <f t="shared" si="390"/>
        <v>1</v>
      </c>
      <c r="M200" s="416">
        <v>34.979999999999997</v>
      </c>
      <c r="N200" s="416">
        <f t="shared" si="391"/>
        <v>34.979999999999997</v>
      </c>
      <c r="O200" s="416" t="str">
        <f t="shared" si="405"/>
        <v/>
      </c>
      <c r="P200" s="416" t="str">
        <f t="shared" si="406"/>
        <v/>
      </c>
      <c r="Q200" s="416">
        <f t="shared" si="407"/>
        <v>34.979999999999997</v>
      </c>
      <c r="R200" s="416" t="str">
        <f t="shared" si="408"/>
        <v/>
      </c>
      <c r="S200" s="416" t="str">
        <f t="shared" si="409"/>
        <v/>
      </c>
      <c r="T200" s="416" t="str">
        <f t="shared" si="410"/>
        <v/>
      </c>
      <c r="U200" s="416" t="str">
        <f t="shared" si="411"/>
        <v/>
      </c>
      <c r="V200" s="416">
        <f t="shared" si="399"/>
        <v>34.979999999999997</v>
      </c>
      <c r="W200" s="416">
        <f t="shared" si="400"/>
        <v>0</v>
      </c>
      <c r="X200" s="416"/>
      <c r="Z200" s="402"/>
      <c r="AA200" s="402"/>
      <c r="AB200" s="402"/>
      <c r="AC200" s="402"/>
      <c r="AD200" s="402"/>
      <c r="AE200" s="402"/>
    </row>
    <row r="201" s="32" customFormat="1" ht="18.149999999999999" customHeight="1">
      <c r="A201" s="413" t="s">
        <v>917</v>
      </c>
      <c r="B201" s="413" t="s">
        <v>918</v>
      </c>
      <c r="C201" s="414" t="s">
        <v>155</v>
      </c>
      <c r="D201" s="416">
        <v>1</v>
      </c>
      <c r="E201" s="416"/>
      <c r="F201" s="416"/>
      <c r="G201" s="416">
        <v>1</v>
      </c>
      <c r="H201" s="416"/>
      <c r="I201" s="416"/>
      <c r="J201" s="416"/>
      <c r="K201" s="416"/>
      <c r="L201" s="416">
        <f t="shared" si="390"/>
        <v>1</v>
      </c>
      <c r="M201" s="416">
        <v>28.5</v>
      </c>
      <c r="N201" s="416">
        <f t="shared" si="391"/>
        <v>28.5</v>
      </c>
      <c r="O201" s="416" t="str">
        <f t="shared" si="405"/>
        <v/>
      </c>
      <c r="P201" s="416" t="str">
        <f t="shared" si="406"/>
        <v/>
      </c>
      <c r="Q201" s="416">
        <f t="shared" si="407"/>
        <v>28.5</v>
      </c>
      <c r="R201" s="416" t="str">
        <f t="shared" si="408"/>
        <v/>
      </c>
      <c r="S201" s="416" t="str">
        <f t="shared" si="409"/>
        <v/>
      </c>
      <c r="T201" s="416" t="str">
        <f t="shared" si="410"/>
        <v/>
      </c>
      <c r="U201" s="416" t="str">
        <f t="shared" si="411"/>
        <v/>
      </c>
      <c r="V201" s="416">
        <f t="shared" si="399"/>
        <v>28.5</v>
      </c>
      <c r="W201" s="416">
        <f t="shared" si="400"/>
        <v>0</v>
      </c>
      <c r="X201" s="416"/>
      <c r="Z201" s="402"/>
      <c r="AA201" s="402"/>
      <c r="AB201" s="402"/>
      <c r="AC201" s="402"/>
      <c r="AD201" s="402"/>
      <c r="AE201" s="402"/>
    </row>
    <row r="202" s="32" customFormat="1" ht="18.149999999999999" customHeight="1">
      <c r="A202" s="413" t="s">
        <v>919</v>
      </c>
      <c r="B202" s="413" t="s">
        <v>920</v>
      </c>
      <c r="C202" s="414" t="s">
        <v>155</v>
      </c>
      <c r="D202" s="416">
        <v>1</v>
      </c>
      <c r="E202" s="416"/>
      <c r="F202" s="416"/>
      <c r="G202" s="416">
        <v>1</v>
      </c>
      <c r="H202" s="416"/>
      <c r="I202" s="416"/>
      <c r="J202" s="416"/>
      <c r="K202" s="416"/>
      <c r="L202" s="416">
        <f t="shared" ref="L202:L260" si="412">IF(D202="","",SUM(E202:K202))</f>
        <v>1</v>
      </c>
      <c r="M202" s="416">
        <v>30.32</v>
      </c>
      <c r="N202" s="416">
        <f t="shared" ref="N202:N260" si="413">IF(L202="","",ROUND(D202*M202,2))</f>
        <v>30.32</v>
      </c>
      <c r="O202" s="416" t="str">
        <f t="shared" si="405"/>
        <v/>
      </c>
      <c r="P202" s="416" t="str">
        <f t="shared" si="406"/>
        <v/>
      </c>
      <c r="Q202" s="416">
        <f t="shared" si="407"/>
        <v>30.32</v>
      </c>
      <c r="R202" s="416" t="str">
        <f t="shared" si="408"/>
        <v/>
      </c>
      <c r="S202" s="416" t="str">
        <f t="shared" si="409"/>
        <v/>
      </c>
      <c r="T202" s="416" t="str">
        <f t="shared" si="410"/>
        <v/>
      </c>
      <c r="U202" s="416" t="str">
        <f t="shared" si="411"/>
        <v/>
      </c>
      <c r="V202" s="416">
        <f t="shared" ref="V202:V260" si="414">IF(N202="","",SUM(O202:U202))</f>
        <v>30.32</v>
      </c>
      <c r="W202" s="416">
        <f t="shared" ref="W202:W260" si="415">IF(N202="","",N202-V202)</f>
        <v>0</v>
      </c>
      <c r="X202" s="416"/>
      <c r="Z202" s="402"/>
      <c r="AA202" s="402"/>
      <c r="AB202" s="402"/>
      <c r="AC202" s="402"/>
      <c r="AD202" s="402"/>
      <c r="AE202" s="402"/>
    </row>
    <row r="203" s="32" customFormat="1" ht="18.149999999999999" customHeight="1">
      <c r="A203" s="413" t="s">
        <v>921</v>
      </c>
      <c r="B203" s="413" t="s">
        <v>922</v>
      </c>
      <c r="C203" s="414" t="s">
        <v>155</v>
      </c>
      <c r="D203" s="416">
        <v>2</v>
      </c>
      <c r="E203" s="416"/>
      <c r="F203" s="416"/>
      <c r="G203" s="416">
        <v>2</v>
      </c>
      <c r="H203" s="416"/>
      <c r="I203" s="416"/>
      <c r="J203" s="416"/>
      <c r="K203" s="416"/>
      <c r="L203" s="416">
        <f t="shared" si="412"/>
        <v>2</v>
      </c>
      <c r="M203" s="416">
        <v>59.509999999999998</v>
      </c>
      <c r="N203" s="416">
        <f t="shared" si="413"/>
        <v>119.02</v>
      </c>
      <c r="O203" s="416" t="str">
        <f t="shared" si="405"/>
        <v/>
      </c>
      <c r="P203" s="416" t="str">
        <f t="shared" si="406"/>
        <v/>
      </c>
      <c r="Q203" s="416">
        <f t="shared" si="407"/>
        <v>119.02</v>
      </c>
      <c r="R203" s="416" t="str">
        <f t="shared" si="408"/>
        <v/>
      </c>
      <c r="S203" s="416" t="str">
        <f t="shared" si="409"/>
        <v/>
      </c>
      <c r="T203" s="416" t="str">
        <f t="shared" si="410"/>
        <v/>
      </c>
      <c r="U203" s="416" t="str">
        <f t="shared" si="411"/>
        <v/>
      </c>
      <c r="V203" s="416">
        <f t="shared" si="414"/>
        <v>119.02</v>
      </c>
      <c r="W203" s="416">
        <f t="shared" si="415"/>
        <v>0</v>
      </c>
      <c r="X203" s="416"/>
      <c r="Z203" s="402"/>
      <c r="AA203" s="402"/>
      <c r="AB203" s="402"/>
      <c r="AC203" s="402"/>
      <c r="AD203" s="402"/>
      <c r="AE203" s="402"/>
    </row>
    <row r="204" s="32" customFormat="1" ht="18.149999999999999" customHeight="1">
      <c r="A204" s="413" t="s">
        <v>923</v>
      </c>
      <c r="B204" s="413" t="s">
        <v>924</v>
      </c>
      <c r="C204" s="414" t="s">
        <v>230</v>
      </c>
      <c r="D204" s="416">
        <v>30</v>
      </c>
      <c r="E204" s="416"/>
      <c r="F204" s="416"/>
      <c r="G204" s="416">
        <v>30</v>
      </c>
      <c r="H204" s="416"/>
      <c r="I204" s="416"/>
      <c r="J204" s="416"/>
      <c r="K204" s="416"/>
      <c r="L204" s="416">
        <f t="shared" si="412"/>
        <v>30</v>
      </c>
      <c r="M204" s="416">
        <v>5.3899999999999997</v>
      </c>
      <c r="N204" s="416">
        <f t="shared" si="413"/>
        <v>161.69999999999999</v>
      </c>
      <c r="O204" s="416" t="str">
        <f t="shared" si="405"/>
        <v/>
      </c>
      <c r="P204" s="416" t="str">
        <f t="shared" si="406"/>
        <v/>
      </c>
      <c r="Q204" s="416">
        <f t="shared" si="407"/>
        <v>161.69999999999999</v>
      </c>
      <c r="R204" s="416" t="str">
        <f t="shared" si="408"/>
        <v/>
      </c>
      <c r="S204" s="416" t="str">
        <f t="shared" si="409"/>
        <v/>
      </c>
      <c r="T204" s="416" t="str">
        <f t="shared" si="410"/>
        <v/>
      </c>
      <c r="U204" s="416" t="str">
        <f t="shared" si="411"/>
        <v/>
      </c>
      <c r="V204" s="416">
        <f t="shared" si="414"/>
        <v>161.69999999999999</v>
      </c>
      <c r="W204" s="416">
        <f t="shared" si="415"/>
        <v>0</v>
      </c>
      <c r="X204" s="416"/>
      <c r="Z204" s="402"/>
      <c r="AA204" s="402"/>
      <c r="AB204" s="402"/>
      <c r="AC204" s="402"/>
      <c r="AD204" s="402"/>
      <c r="AE204" s="402"/>
    </row>
    <row r="205" s="32" customFormat="1" ht="18.149999999999999" customHeight="1">
      <c r="A205" s="413" t="s">
        <v>925</v>
      </c>
      <c r="B205" s="413" t="s">
        <v>926</v>
      </c>
      <c r="C205" s="414" t="s">
        <v>230</v>
      </c>
      <c r="D205" s="416">
        <v>15</v>
      </c>
      <c r="E205" s="416"/>
      <c r="F205" s="416"/>
      <c r="G205" s="416">
        <v>15</v>
      </c>
      <c r="H205" s="416"/>
      <c r="I205" s="416"/>
      <c r="J205" s="416"/>
      <c r="K205" s="416"/>
      <c r="L205" s="416">
        <f t="shared" si="412"/>
        <v>15</v>
      </c>
      <c r="M205" s="416">
        <v>24.030000000000001</v>
      </c>
      <c r="N205" s="416">
        <f t="shared" si="413"/>
        <v>360.44999999999999</v>
      </c>
      <c r="O205" s="416" t="str">
        <f t="shared" si="405"/>
        <v/>
      </c>
      <c r="P205" s="416" t="str">
        <f t="shared" si="406"/>
        <v/>
      </c>
      <c r="Q205" s="416">
        <f t="shared" si="407"/>
        <v>360.44999999999999</v>
      </c>
      <c r="R205" s="416" t="str">
        <f t="shared" si="408"/>
        <v/>
      </c>
      <c r="S205" s="416" t="str">
        <f t="shared" si="409"/>
        <v/>
      </c>
      <c r="T205" s="416" t="str">
        <f t="shared" si="410"/>
        <v/>
      </c>
      <c r="U205" s="416" t="str">
        <f t="shared" si="411"/>
        <v/>
      </c>
      <c r="V205" s="416">
        <f t="shared" si="414"/>
        <v>360.44999999999999</v>
      </c>
      <c r="W205" s="416">
        <f t="shared" si="415"/>
        <v>0</v>
      </c>
      <c r="X205" s="416"/>
      <c r="Z205" s="402"/>
      <c r="AA205" s="402"/>
      <c r="AB205" s="402"/>
      <c r="AC205" s="402"/>
      <c r="AD205" s="402"/>
      <c r="AE205" s="402"/>
    </row>
    <row r="206" s="32" customFormat="1" ht="18.149999999999999" customHeight="1">
      <c r="A206" s="413" t="s">
        <v>927</v>
      </c>
      <c r="B206" s="413" t="s">
        <v>928</v>
      </c>
      <c r="C206" s="414" t="s">
        <v>155</v>
      </c>
      <c r="D206" s="416">
        <v>6</v>
      </c>
      <c r="E206" s="416"/>
      <c r="F206" s="416"/>
      <c r="G206" s="416">
        <v>6</v>
      </c>
      <c r="H206" s="416"/>
      <c r="I206" s="416"/>
      <c r="J206" s="416"/>
      <c r="K206" s="416"/>
      <c r="L206" s="416">
        <f t="shared" si="412"/>
        <v>6</v>
      </c>
      <c r="M206" s="416">
        <v>12.880000000000001</v>
      </c>
      <c r="N206" s="416">
        <f t="shared" si="413"/>
        <v>77.280000000000001</v>
      </c>
      <c r="O206" s="416" t="str">
        <f t="shared" si="405"/>
        <v/>
      </c>
      <c r="P206" s="416" t="str">
        <f t="shared" si="406"/>
        <v/>
      </c>
      <c r="Q206" s="416">
        <f t="shared" si="407"/>
        <v>77.280000000000001</v>
      </c>
      <c r="R206" s="416" t="str">
        <f t="shared" si="408"/>
        <v/>
      </c>
      <c r="S206" s="416" t="str">
        <f t="shared" si="409"/>
        <v/>
      </c>
      <c r="T206" s="416" t="str">
        <f t="shared" si="410"/>
        <v/>
      </c>
      <c r="U206" s="416" t="str">
        <f t="shared" si="411"/>
        <v/>
      </c>
      <c r="V206" s="416">
        <f t="shared" si="414"/>
        <v>77.280000000000001</v>
      </c>
      <c r="W206" s="416">
        <f t="shared" si="415"/>
        <v>0</v>
      </c>
      <c r="X206" s="416"/>
      <c r="Z206" s="402"/>
      <c r="AA206" s="402"/>
      <c r="AB206" s="402"/>
      <c r="AC206" s="402"/>
      <c r="AD206" s="402"/>
      <c r="AE206" s="402"/>
    </row>
    <row r="207" s="32" customFormat="1" ht="18.149999999999999" customHeight="1">
      <c r="A207" s="413" t="s">
        <v>929</v>
      </c>
      <c r="B207" s="413" t="s">
        <v>930</v>
      </c>
      <c r="C207" s="414" t="s">
        <v>230</v>
      </c>
      <c r="D207" s="416">
        <v>40</v>
      </c>
      <c r="E207" s="416"/>
      <c r="F207" s="416"/>
      <c r="G207" s="416">
        <v>40</v>
      </c>
      <c r="H207" s="416"/>
      <c r="I207" s="416"/>
      <c r="J207" s="416"/>
      <c r="K207" s="416"/>
      <c r="L207" s="416">
        <f t="shared" si="412"/>
        <v>40</v>
      </c>
      <c r="M207" s="416">
        <v>86.180000000000007</v>
      </c>
      <c r="N207" s="416">
        <f t="shared" si="413"/>
        <v>3447.1999999999998</v>
      </c>
      <c r="O207" s="416" t="str">
        <f t="shared" si="405"/>
        <v/>
      </c>
      <c r="P207" s="416" t="str">
        <f t="shared" si="406"/>
        <v/>
      </c>
      <c r="Q207" s="416">
        <f t="shared" si="407"/>
        <v>3447.1999999999998</v>
      </c>
      <c r="R207" s="416" t="str">
        <f t="shared" si="408"/>
        <v/>
      </c>
      <c r="S207" s="416" t="str">
        <f t="shared" si="409"/>
        <v/>
      </c>
      <c r="T207" s="416" t="str">
        <f t="shared" si="410"/>
        <v/>
      </c>
      <c r="U207" s="416" t="str">
        <f t="shared" si="411"/>
        <v/>
      </c>
      <c r="V207" s="416">
        <f t="shared" si="414"/>
        <v>3447.1999999999998</v>
      </c>
      <c r="W207" s="416">
        <f t="shared" si="415"/>
        <v>0</v>
      </c>
      <c r="X207" s="416"/>
      <c r="Z207" s="402"/>
      <c r="AA207" s="402"/>
      <c r="AB207" s="402"/>
      <c r="AC207" s="402"/>
      <c r="AD207" s="402"/>
      <c r="AE207" s="402"/>
    </row>
    <row r="208" s="32" customFormat="1" ht="18.149999999999999" customHeight="1">
      <c r="A208" s="413" t="s">
        <v>931</v>
      </c>
      <c r="B208" s="413" t="s">
        <v>932</v>
      </c>
      <c r="C208" s="414" t="s">
        <v>155</v>
      </c>
      <c r="D208" s="416">
        <v>6</v>
      </c>
      <c r="E208" s="416"/>
      <c r="F208" s="416"/>
      <c r="G208" s="416">
        <v>6</v>
      </c>
      <c r="H208" s="416"/>
      <c r="I208" s="416"/>
      <c r="J208" s="416"/>
      <c r="K208" s="416"/>
      <c r="L208" s="416">
        <f t="shared" si="412"/>
        <v>6</v>
      </c>
      <c r="M208" s="416">
        <v>186.21000000000001</v>
      </c>
      <c r="N208" s="416">
        <f t="shared" si="413"/>
        <v>1117.26</v>
      </c>
      <c r="O208" s="416" t="str">
        <f t="shared" si="405"/>
        <v/>
      </c>
      <c r="P208" s="416" t="str">
        <f t="shared" si="406"/>
        <v/>
      </c>
      <c r="Q208" s="416">
        <f t="shared" si="407"/>
        <v>1117.26</v>
      </c>
      <c r="R208" s="416" t="str">
        <f t="shared" si="408"/>
        <v/>
      </c>
      <c r="S208" s="416" t="str">
        <f t="shared" si="409"/>
        <v/>
      </c>
      <c r="T208" s="416" t="str">
        <f t="shared" si="410"/>
        <v/>
      </c>
      <c r="U208" s="416" t="str">
        <f t="shared" si="411"/>
        <v/>
      </c>
      <c r="V208" s="416">
        <f t="shared" si="414"/>
        <v>1117.26</v>
      </c>
      <c r="W208" s="416">
        <f t="shared" si="415"/>
        <v>0</v>
      </c>
      <c r="X208" s="416"/>
      <c r="Z208" s="402"/>
      <c r="AA208" s="402"/>
      <c r="AB208" s="402"/>
      <c r="AC208" s="402"/>
      <c r="AD208" s="402"/>
      <c r="AE208" s="402"/>
    </row>
    <row r="209" s="32" customFormat="1" ht="18.149999999999999" customHeight="1">
      <c r="A209" s="413" t="s">
        <v>933</v>
      </c>
      <c r="B209" s="413" t="s">
        <v>934</v>
      </c>
      <c r="C209" s="414" t="s">
        <v>155</v>
      </c>
      <c r="D209" s="416">
        <v>1</v>
      </c>
      <c r="E209" s="416"/>
      <c r="F209" s="416"/>
      <c r="G209" s="416">
        <v>1</v>
      </c>
      <c r="H209" s="416"/>
      <c r="I209" s="416"/>
      <c r="J209" s="416"/>
      <c r="K209" s="416"/>
      <c r="L209" s="416">
        <f t="shared" si="412"/>
        <v>1</v>
      </c>
      <c r="M209" s="416">
        <v>495.74000000000001</v>
      </c>
      <c r="N209" s="416">
        <f t="shared" si="413"/>
        <v>495.74000000000001</v>
      </c>
      <c r="O209" s="416" t="str">
        <f t="shared" si="405"/>
        <v/>
      </c>
      <c r="P209" s="416" t="str">
        <f t="shared" si="406"/>
        <v/>
      </c>
      <c r="Q209" s="416">
        <f t="shared" si="407"/>
        <v>495.74000000000001</v>
      </c>
      <c r="R209" s="416" t="str">
        <f t="shared" si="408"/>
        <v/>
      </c>
      <c r="S209" s="416" t="str">
        <f t="shared" si="409"/>
        <v/>
      </c>
      <c r="T209" s="416" t="str">
        <f t="shared" si="410"/>
        <v/>
      </c>
      <c r="U209" s="416" t="str">
        <f t="shared" si="411"/>
        <v/>
      </c>
      <c r="V209" s="416">
        <f t="shared" si="414"/>
        <v>495.74000000000001</v>
      </c>
      <c r="W209" s="416">
        <f t="shared" si="415"/>
        <v>0</v>
      </c>
      <c r="X209" s="416"/>
      <c r="Z209" s="402"/>
      <c r="AA209" s="402"/>
      <c r="AB209" s="402"/>
      <c r="AC209" s="402"/>
      <c r="AD209" s="402"/>
      <c r="AE209" s="402"/>
    </row>
    <row r="210" s="32" customFormat="1" ht="18.149999999999999" customHeight="1">
      <c r="A210" s="413" t="s">
        <v>935</v>
      </c>
      <c r="B210" s="413" t="s">
        <v>936</v>
      </c>
      <c r="C210" s="414" t="s">
        <v>230</v>
      </c>
      <c r="D210" s="416">
        <v>60</v>
      </c>
      <c r="E210" s="416"/>
      <c r="F210" s="416"/>
      <c r="G210" s="416">
        <v>60</v>
      </c>
      <c r="H210" s="416"/>
      <c r="I210" s="416"/>
      <c r="J210" s="416"/>
      <c r="K210" s="416"/>
      <c r="L210" s="416">
        <f t="shared" si="412"/>
        <v>60</v>
      </c>
      <c r="M210" s="416">
        <v>5.75</v>
      </c>
      <c r="N210" s="416">
        <f t="shared" si="413"/>
        <v>345</v>
      </c>
      <c r="O210" s="416" t="str">
        <f t="shared" si="405"/>
        <v/>
      </c>
      <c r="P210" s="416" t="str">
        <f t="shared" si="406"/>
        <v/>
      </c>
      <c r="Q210" s="416">
        <f t="shared" si="407"/>
        <v>345</v>
      </c>
      <c r="R210" s="416" t="str">
        <f t="shared" si="408"/>
        <v/>
      </c>
      <c r="S210" s="416" t="str">
        <f t="shared" si="409"/>
        <v/>
      </c>
      <c r="T210" s="416" t="str">
        <f t="shared" si="410"/>
        <v/>
      </c>
      <c r="U210" s="416" t="str">
        <f t="shared" si="411"/>
        <v/>
      </c>
      <c r="V210" s="416">
        <f t="shared" si="414"/>
        <v>345</v>
      </c>
      <c r="W210" s="416">
        <f t="shared" si="415"/>
        <v>0</v>
      </c>
      <c r="X210" s="416"/>
      <c r="Z210" s="402"/>
      <c r="AA210" s="402"/>
      <c r="AB210" s="402"/>
      <c r="AC210" s="402"/>
      <c r="AD210" s="402"/>
      <c r="AE210" s="402"/>
    </row>
    <row r="211" s="32" customFormat="1" ht="18.149999999999999" customHeight="1">
      <c r="A211" s="413" t="s">
        <v>937</v>
      </c>
      <c r="B211" s="413" t="s">
        <v>938</v>
      </c>
      <c r="C211" s="414" t="s">
        <v>155</v>
      </c>
      <c r="D211" s="416">
        <v>1</v>
      </c>
      <c r="E211" s="416"/>
      <c r="F211" s="416"/>
      <c r="G211" s="416">
        <v>1</v>
      </c>
      <c r="H211" s="416"/>
      <c r="I211" s="416"/>
      <c r="J211" s="416"/>
      <c r="K211" s="416"/>
      <c r="L211" s="416">
        <f t="shared" si="412"/>
        <v>1</v>
      </c>
      <c r="M211" s="416">
        <v>4948.7200000000003</v>
      </c>
      <c r="N211" s="416">
        <f t="shared" si="413"/>
        <v>4948.7200000000003</v>
      </c>
      <c r="O211" s="416" t="str">
        <f t="shared" si="405"/>
        <v/>
      </c>
      <c r="P211" s="416" t="str">
        <f t="shared" si="406"/>
        <v/>
      </c>
      <c r="Q211" s="416">
        <f t="shared" si="407"/>
        <v>4948.7200000000003</v>
      </c>
      <c r="R211" s="416" t="str">
        <f t="shared" si="408"/>
        <v/>
      </c>
      <c r="S211" s="416" t="str">
        <f t="shared" si="409"/>
        <v/>
      </c>
      <c r="T211" s="416" t="str">
        <f t="shared" si="410"/>
        <v/>
      </c>
      <c r="U211" s="416" t="str">
        <f t="shared" si="411"/>
        <v/>
      </c>
      <c r="V211" s="416">
        <f t="shared" si="414"/>
        <v>4948.7200000000003</v>
      </c>
      <c r="W211" s="416">
        <f t="shared" si="415"/>
        <v>0</v>
      </c>
      <c r="X211" s="416"/>
      <c r="Z211" s="402"/>
      <c r="AA211" s="402"/>
      <c r="AB211" s="402"/>
      <c r="AC211" s="402"/>
      <c r="AD211" s="402"/>
      <c r="AE211" s="402"/>
    </row>
    <row r="212" s="32" customFormat="1" ht="18.149999999999999" customHeight="1">
      <c r="A212" s="410" t="s">
        <v>939</v>
      </c>
      <c r="B212" s="410" t="s">
        <v>940</v>
      </c>
      <c r="C212" s="411"/>
      <c r="D212" s="412"/>
      <c r="E212" s="412"/>
      <c r="F212" s="412"/>
      <c r="G212" s="412"/>
      <c r="H212" s="412"/>
      <c r="I212" s="412"/>
      <c r="J212" s="412"/>
      <c r="K212" s="412"/>
      <c r="L212" s="412" t="str">
        <f t="shared" si="412"/>
        <v/>
      </c>
      <c r="M212" s="412"/>
      <c r="N212" s="412" t="str">
        <f t="shared" si="413"/>
        <v/>
      </c>
      <c r="O212" s="412" t="str">
        <f t="shared" si="405"/>
        <v/>
      </c>
      <c r="P212" s="412" t="str">
        <f t="shared" si="406"/>
        <v/>
      </c>
      <c r="Q212" s="412" t="str">
        <f t="shared" si="407"/>
        <v/>
      </c>
      <c r="R212" s="412" t="str">
        <f t="shared" si="408"/>
        <v/>
      </c>
      <c r="S212" s="412" t="str">
        <f t="shared" si="409"/>
        <v/>
      </c>
      <c r="T212" s="412" t="str">
        <f t="shared" si="410"/>
        <v/>
      </c>
      <c r="U212" s="412" t="str">
        <f t="shared" si="411"/>
        <v/>
      </c>
      <c r="V212" s="412" t="str">
        <f t="shared" si="414"/>
        <v/>
      </c>
      <c r="W212" s="412" t="str">
        <f t="shared" si="415"/>
        <v/>
      </c>
      <c r="X212" s="412"/>
      <c r="Z212" s="402"/>
      <c r="AA212" s="402"/>
      <c r="AB212" s="402"/>
      <c r="AC212" s="402"/>
      <c r="AD212" s="402"/>
      <c r="AE212" s="402"/>
    </row>
    <row r="213" s="32" customFormat="1" ht="18.149999999999999" customHeight="1">
      <c r="A213" s="413" t="s">
        <v>941</v>
      </c>
      <c r="B213" s="413" t="s">
        <v>830</v>
      </c>
      <c r="C213" s="414" t="s">
        <v>134</v>
      </c>
      <c r="D213" s="416">
        <v>3</v>
      </c>
      <c r="E213" s="416"/>
      <c r="F213" s="416"/>
      <c r="G213" s="416"/>
      <c r="H213" s="416">
        <v>3</v>
      </c>
      <c r="I213" s="416"/>
      <c r="J213" s="416"/>
      <c r="K213" s="416"/>
      <c r="L213" s="416">
        <f t="shared" si="412"/>
        <v>3</v>
      </c>
      <c r="M213" s="416">
        <v>21272.18</v>
      </c>
      <c r="N213" s="416">
        <f t="shared" si="413"/>
        <v>63816.540000000001</v>
      </c>
      <c r="O213" s="416" t="str">
        <f t="shared" si="405"/>
        <v/>
      </c>
      <c r="P213" s="416" t="str">
        <f t="shared" si="406"/>
        <v/>
      </c>
      <c r="Q213" s="416" t="str">
        <f t="shared" si="407"/>
        <v/>
      </c>
      <c r="R213" s="416">
        <f t="shared" si="408"/>
        <v>63816.540000000001</v>
      </c>
      <c r="S213" s="416" t="str">
        <f t="shared" si="409"/>
        <v/>
      </c>
      <c r="T213" s="416" t="str">
        <f t="shared" si="410"/>
        <v/>
      </c>
      <c r="U213" s="416" t="str">
        <f t="shared" si="411"/>
        <v/>
      </c>
      <c r="V213" s="416">
        <f t="shared" si="414"/>
        <v>63816.540000000001</v>
      </c>
      <c r="W213" s="416">
        <f t="shared" si="415"/>
        <v>0</v>
      </c>
      <c r="X213" s="416"/>
      <c r="AA213" s="402"/>
      <c r="AB213" s="402"/>
      <c r="AC213" s="402"/>
      <c r="AD213" s="402"/>
      <c r="AE213" s="402"/>
    </row>
    <row r="214" s="32" customFormat="1" ht="18.149999999999999" customHeight="1">
      <c r="A214" s="413" t="s">
        <v>942</v>
      </c>
      <c r="B214" s="413" t="s">
        <v>943</v>
      </c>
      <c r="C214" s="414" t="s">
        <v>155</v>
      </c>
      <c r="D214" s="416">
        <v>6</v>
      </c>
      <c r="E214" s="416"/>
      <c r="F214" s="416"/>
      <c r="G214" s="416"/>
      <c r="H214" s="416">
        <v>6</v>
      </c>
      <c r="I214" s="416"/>
      <c r="J214" s="416"/>
      <c r="K214" s="416"/>
      <c r="L214" s="416">
        <f t="shared" si="412"/>
        <v>6</v>
      </c>
      <c r="M214" s="416">
        <v>9.6099999999999994</v>
      </c>
      <c r="N214" s="416">
        <f t="shared" si="413"/>
        <v>57.659999999999997</v>
      </c>
      <c r="O214" s="416" t="str">
        <f t="shared" si="405"/>
        <v/>
      </c>
      <c r="P214" s="416" t="str">
        <f t="shared" si="406"/>
        <v/>
      </c>
      <c r="Q214" s="416" t="str">
        <f t="shared" si="407"/>
        <v/>
      </c>
      <c r="R214" s="416">
        <f t="shared" si="408"/>
        <v>57.659999999999997</v>
      </c>
      <c r="S214" s="416" t="str">
        <f t="shared" si="409"/>
        <v/>
      </c>
      <c r="T214" s="416" t="str">
        <f t="shared" si="410"/>
        <v/>
      </c>
      <c r="U214" s="416" t="str">
        <f t="shared" si="411"/>
        <v/>
      </c>
      <c r="V214" s="416">
        <f t="shared" si="414"/>
        <v>57.659999999999997</v>
      </c>
      <c r="W214" s="416">
        <f t="shared" si="415"/>
        <v>0</v>
      </c>
      <c r="X214" s="416"/>
      <c r="AA214" s="402"/>
      <c r="AB214" s="402"/>
      <c r="AC214" s="402"/>
      <c r="AD214" s="402"/>
      <c r="AE214" s="402"/>
    </row>
    <row r="215" s="32" customFormat="1" ht="18.149999999999999" customHeight="1">
      <c r="A215" s="413" t="s">
        <v>944</v>
      </c>
      <c r="B215" s="413" t="s">
        <v>945</v>
      </c>
      <c r="C215" s="414" t="s">
        <v>155</v>
      </c>
      <c r="D215" s="416">
        <v>3</v>
      </c>
      <c r="E215" s="416"/>
      <c r="F215" s="416"/>
      <c r="G215" s="416"/>
      <c r="H215" s="416">
        <v>3</v>
      </c>
      <c r="I215" s="416"/>
      <c r="J215" s="416"/>
      <c r="K215" s="416"/>
      <c r="L215" s="416">
        <f t="shared" si="412"/>
        <v>3</v>
      </c>
      <c r="M215" s="416">
        <v>30.719999999999999</v>
      </c>
      <c r="N215" s="416">
        <f t="shared" si="413"/>
        <v>92.159999999999997</v>
      </c>
      <c r="O215" s="416" t="str">
        <f t="shared" si="405"/>
        <v/>
      </c>
      <c r="P215" s="416" t="str">
        <f t="shared" si="406"/>
        <v/>
      </c>
      <c r="Q215" s="416" t="str">
        <f t="shared" si="407"/>
        <v/>
      </c>
      <c r="R215" s="416">
        <f t="shared" si="408"/>
        <v>92.159999999999997</v>
      </c>
      <c r="S215" s="416" t="str">
        <f t="shared" si="409"/>
        <v/>
      </c>
      <c r="T215" s="416" t="str">
        <f t="shared" si="410"/>
        <v/>
      </c>
      <c r="U215" s="416" t="str">
        <f t="shared" si="411"/>
        <v/>
      </c>
      <c r="V215" s="416">
        <f t="shared" si="414"/>
        <v>92.159999999999997</v>
      </c>
      <c r="W215" s="416">
        <f t="shared" si="415"/>
        <v>0</v>
      </c>
      <c r="X215" s="416"/>
      <c r="Z215" s="402"/>
      <c r="AA215" s="402"/>
      <c r="AB215" s="402"/>
      <c r="AC215" s="402"/>
      <c r="AD215" s="402"/>
      <c r="AE215" s="402"/>
    </row>
    <row r="216" s="32" customFormat="1" ht="18.149999999999999" customHeight="1">
      <c r="A216" s="413" t="s">
        <v>946</v>
      </c>
      <c r="B216" s="413" t="s">
        <v>832</v>
      </c>
      <c r="C216" s="414" t="s">
        <v>230</v>
      </c>
      <c r="D216" s="416">
        <v>48.5</v>
      </c>
      <c r="E216" s="416"/>
      <c r="F216" s="416"/>
      <c r="G216" s="416"/>
      <c r="H216" s="416">
        <v>48.5</v>
      </c>
      <c r="I216" s="416"/>
      <c r="J216" s="416"/>
      <c r="K216" s="416"/>
      <c r="L216" s="416">
        <f t="shared" si="412"/>
        <v>48.5</v>
      </c>
      <c r="M216" s="416">
        <v>1053.1600000000001</v>
      </c>
      <c r="N216" s="416">
        <f t="shared" si="413"/>
        <v>51078.260000000002</v>
      </c>
      <c r="O216" s="416" t="str">
        <f t="shared" si="405"/>
        <v/>
      </c>
      <c r="P216" s="416" t="str">
        <f t="shared" si="406"/>
        <v/>
      </c>
      <c r="Q216" s="416" t="str">
        <f t="shared" si="407"/>
        <v/>
      </c>
      <c r="R216" s="416">
        <f t="shared" si="408"/>
        <v>51078.260000000002</v>
      </c>
      <c r="S216" s="416" t="str">
        <f t="shared" si="409"/>
        <v/>
      </c>
      <c r="T216" s="416" t="str">
        <f t="shared" si="410"/>
        <v/>
      </c>
      <c r="U216" s="416" t="str">
        <f t="shared" si="411"/>
        <v/>
      </c>
      <c r="V216" s="416">
        <f t="shared" si="414"/>
        <v>51078.260000000002</v>
      </c>
      <c r="W216" s="416">
        <f t="shared" si="415"/>
        <v>0</v>
      </c>
      <c r="X216" s="416"/>
      <c r="Z216" s="402"/>
      <c r="AA216" s="402"/>
      <c r="AB216" s="402"/>
      <c r="AC216" s="402"/>
      <c r="AD216" s="402"/>
      <c r="AE216" s="402"/>
    </row>
    <row r="217" s="32" customFormat="1" ht="18.149999999999999" customHeight="1">
      <c r="A217" s="413" t="s">
        <v>947</v>
      </c>
      <c r="B217" s="413" t="s">
        <v>948</v>
      </c>
      <c r="C217" s="414" t="s">
        <v>134</v>
      </c>
      <c r="D217" s="416">
        <v>1</v>
      </c>
      <c r="E217" s="416"/>
      <c r="F217" s="416"/>
      <c r="G217" s="416"/>
      <c r="H217" s="416"/>
      <c r="I217" s="416">
        <v>1</v>
      </c>
      <c r="J217" s="416"/>
      <c r="K217" s="416"/>
      <c r="L217" s="416">
        <f t="shared" si="412"/>
        <v>1</v>
      </c>
      <c r="M217" s="416">
        <v>34512.260000000002</v>
      </c>
      <c r="N217" s="416">
        <f t="shared" si="413"/>
        <v>34512.260000000002</v>
      </c>
      <c r="O217" s="416" t="str">
        <f t="shared" si="405"/>
        <v/>
      </c>
      <c r="P217" s="416" t="str">
        <f t="shared" si="406"/>
        <v/>
      </c>
      <c r="Q217" s="416" t="str">
        <f t="shared" si="407"/>
        <v/>
      </c>
      <c r="R217" s="416" t="str">
        <f t="shared" si="408"/>
        <v/>
      </c>
      <c r="S217" s="416">
        <f t="shared" si="409"/>
        <v>34512.260000000002</v>
      </c>
      <c r="T217" s="416" t="str">
        <f t="shared" si="410"/>
        <v/>
      </c>
      <c r="U217" s="416" t="str">
        <f t="shared" si="411"/>
        <v/>
      </c>
      <c r="V217" s="416">
        <f t="shared" si="414"/>
        <v>34512.260000000002</v>
      </c>
      <c r="W217" s="416">
        <f t="shared" si="415"/>
        <v>0</v>
      </c>
      <c r="X217" s="416"/>
      <c r="Z217" s="402"/>
      <c r="AA217" s="402"/>
      <c r="AB217" s="402"/>
      <c r="AC217" s="402"/>
      <c r="AD217" s="402"/>
      <c r="AE217" s="402"/>
    </row>
    <row r="218" s="32" customFormat="1" ht="18.149999999999999" customHeight="1">
      <c r="A218" s="413" t="s">
        <v>949</v>
      </c>
      <c r="B218" s="413" t="s">
        <v>950</v>
      </c>
      <c r="C218" s="414" t="s">
        <v>847</v>
      </c>
      <c r="D218" s="416">
        <v>1</v>
      </c>
      <c r="E218" s="416"/>
      <c r="F218" s="416"/>
      <c r="G218" s="416"/>
      <c r="H218" s="416"/>
      <c r="I218" s="416">
        <v>1</v>
      </c>
      <c r="J218" s="416"/>
      <c r="K218" s="416"/>
      <c r="L218" s="416">
        <f t="shared" si="412"/>
        <v>1</v>
      </c>
      <c r="M218" s="416">
        <v>18298.490000000002</v>
      </c>
      <c r="N218" s="416">
        <f t="shared" si="413"/>
        <v>18298.490000000002</v>
      </c>
      <c r="O218" s="416" t="str">
        <f t="shared" si="405"/>
        <v/>
      </c>
      <c r="P218" s="416" t="str">
        <f t="shared" si="406"/>
        <v/>
      </c>
      <c r="Q218" s="416" t="str">
        <f t="shared" si="407"/>
        <v/>
      </c>
      <c r="R218" s="416" t="str">
        <f t="shared" si="408"/>
        <v/>
      </c>
      <c r="S218" s="416">
        <f t="shared" si="409"/>
        <v>18298.490000000002</v>
      </c>
      <c r="T218" s="416" t="str">
        <f t="shared" si="410"/>
        <v/>
      </c>
      <c r="U218" s="416" t="str">
        <f t="shared" si="411"/>
        <v/>
      </c>
      <c r="V218" s="416">
        <f t="shared" si="414"/>
        <v>18298.490000000002</v>
      </c>
      <c r="W218" s="416">
        <f t="shared" si="415"/>
        <v>0</v>
      </c>
      <c r="X218" s="416"/>
      <c r="Z218" s="402"/>
      <c r="AA218" s="402"/>
      <c r="AB218" s="402"/>
      <c r="AC218" s="402"/>
      <c r="AD218" s="402"/>
      <c r="AE218" s="402"/>
    </row>
    <row r="219" s="32" customFormat="1" ht="18.149999999999999" customHeight="1">
      <c r="A219" s="413" t="s">
        <v>951</v>
      </c>
      <c r="B219" s="413" t="s">
        <v>849</v>
      </c>
      <c r="C219" s="414" t="s">
        <v>646</v>
      </c>
      <c r="D219" s="416">
        <v>251.55000000000001</v>
      </c>
      <c r="E219" s="416"/>
      <c r="F219" s="416"/>
      <c r="G219" s="416"/>
      <c r="H219" s="416"/>
      <c r="I219" s="416">
        <v>251.55000000000001</v>
      </c>
      <c r="J219" s="416"/>
      <c r="K219" s="416"/>
      <c r="L219" s="416">
        <f t="shared" si="412"/>
        <v>251.55000000000001</v>
      </c>
      <c r="M219" s="416">
        <v>11.75</v>
      </c>
      <c r="N219" s="416">
        <f t="shared" si="413"/>
        <v>2955.71</v>
      </c>
      <c r="O219" s="416" t="str">
        <f t="shared" ref="O219:O260" si="416">IF(E219="","",ROUND(E219*M219,2))</f>
        <v/>
      </c>
      <c r="P219" s="416" t="str">
        <f t="shared" ref="P219:P260" si="417">IF(F219="","",ROUND(F219*M219,2))</f>
        <v/>
      </c>
      <c r="Q219" s="416" t="str">
        <f t="shared" ref="Q219:Q260" si="418">IF(G219="","",ROUND(G219*M219,2))</f>
        <v/>
      </c>
      <c r="R219" s="416" t="str">
        <f t="shared" ref="R219:R260" si="419">IF(H219="","",ROUND(H219*M219,2))</f>
        <v/>
      </c>
      <c r="S219" s="416">
        <f t="shared" ref="S219:S260" si="420">IF(I219="","",ROUND(I219*M219,2))</f>
        <v>2955.71</v>
      </c>
      <c r="T219" s="416" t="str">
        <f t="shared" ref="T219:T260" si="421">IF(J219="","",ROUND(J219*M219,2))</f>
        <v/>
      </c>
      <c r="U219" s="416" t="str">
        <f t="shared" ref="U219:U260" si="422">IF(K219="","",ROUND(K219*M219,2))</f>
        <v/>
      </c>
      <c r="V219" s="416">
        <f t="shared" si="414"/>
        <v>2955.71</v>
      </c>
      <c r="W219" s="416">
        <f t="shared" si="415"/>
        <v>0</v>
      </c>
      <c r="X219" s="416"/>
      <c r="Z219" s="402"/>
      <c r="AA219" s="402"/>
      <c r="AB219" s="402"/>
      <c r="AC219" s="402"/>
      <c r="AD219" s="402"/>
      <c r="AE219" s="402"/>
    </row>
    <row r="220" s="32" customFormat="1" ht="18.149999999999999" customHeight="1">
      <c r="A220" s="413" t="s">
        <v>952</v>
      </c>
      <c r="B220" s="413" t="s">
        <v>851</v>
      </c>
      <c r="C220" s="414" t="s">
        <v>155</v>
      </c>
      <c r="D220" s="416">
        <v>1</v>
      </c>
      <c r="E220" s="416"/>
      <c r="F220" s="416"/>
      <c r="G220" s="416"/>
      <c r="H220" s="416"/>
      <c r="I220" s="416">
        <v>1</v>
      </c>
      <c r="J220" s="416"/>
      <c r="K220" s="416"/>
      <c r="L220" s="416">
        <f t="shared" si="412"/>
        <v>1</v>
      </c>
      <c r="M220" s="416">
        <v>33147.809999999998</v>
      </c>
      <c r="N220" s="416">
        <f t="shared" si="413"/>
        <v>33147.809999999998</v>
      </c>
      <c r="O220" s="416" t="str">
        <f t="shared" si="416"/>
        <v/>
      </c>
      <c r="P220" s="416" t="str">
        <f t="shared" si="417"/>
        <v/>
      </c>
      <c r="Q220" s="416" t="str">
        <f t="shared" si="418"/>
        <v/>
      </c>
      <c r="R220" s="416" t="str">
        <f t="shared" si="419"/>
        <v/>
      </c>
      <c r="S220" s="416">
        <f t="shared" si="420"/>
        <v>33147.809999999998</v>
      </c>
      <c r="T220" s="416" t="str">
        <f t="shared" si="421"/>
        <v/>
      </c>
      <c r="U220" s="416" t="str">
        <f t="shared" si="422"/>
        <v/>
      </c>
      <c r="V220" s="416">
        <f t="shared" si="414"/>
        <v>33147.809999999998</v>
      </c>
      <c r="W220" s="416">
        <f t="shared" si="415"/>
        <v>0</v>
      </c>
      <c r="X220" s="416"/>
      <c r="Z220" s="402"/>
      <c r="AA220" s="402"/>
      <c r="AB220" s="402"/>
      <c r="AC220" s="402"/>
      <c r="AD220" s="402"/>
      <c r="AE220" s="402"/>
    </row>
    <row r="221" s="32" customFormat="1" ht="18.149999999999999" customHeight="1">
      <c r="A221" s="410" t="s">
        <v>953</v>
      </c>
      <c r="B221" s="410" t="s">
        <v>954</v>
      </c>
      <c r="C221" s="411"/>
      <c r="D221" s="412"/>
      <c r="E221" s="412"/>
      <c r="F221" s="412"/>
      <c r="G221" s="412"/>
      <c r="H221" s="412"/>
      <c r="I221" s="412"/>
      <c r="J221" s="412"/>
      <c r="K221" s="412"/>
      <c r="L221" s="412" t="str">
        <f t="shared" si="412"/>
        <v/>
      </c>
      <c r="M221" s="412"/>
      <c r="N221" s="412" t="str">
        <f t="shared" si="413"/>
        <v/>
      </c>
      <c r="O221" s="412" t="str">
        <f t="shared" si="416"/>
        <v/>
      </c>
      <c r="P221" s="412" t="str">
        <f t="shared" si="417"/>
        <v/>
      </c>
      <c r="Q221" s="412" t="str">
        <f t="shared" si="418"/>
        <v/>
      </c>
      <c r="R221" s="412" t="str">
        <f t="shared" si="419"/>
        <v/>
      </c>
      <c r="S221" s="412" t="str">
        <f t="shared" si="420"/>
        <v/>
      </c>
      <c r="T221" s="412" t="str">
        <f t="shared" si="421"/>
        <v/>
      </c>
      <c r="U221" s="412" t="str">
        <f t="shared" si="422"/>
        <v/>
      </c>
      <c r="V221" s="412" t="str">
        <f t="shared" si="414"/>
        <v/>
      </c>
      <c r="W221" s="412" t="str">
        <f t="shared" si="415"/>
        <v/>
      </c>
      <c r="X221" s="412"/>
      <c r="Z221" s="402"/>
      <c r="AA221" s="402"/>
      <c r="AB221" s="402"/>
      <c r="AC221" s="402"/>
      <c r="AD221" s="402"/>
      <c r="AE221" s="402"/>
    </row>
    <row r="222" s="32" customFormat="1" ht="18.149999999999999" customHeight="1">
      <c r="A222" s="413" t="s">
        <v>955</v>
      </c>
      <c r="B222" s="413" t="s">
        <v>857</v>
      </c>
      <c r="C222" s="414" t="s">
        <v>155</v>
      </c>
      <c r="D222" s="416">
        <v>2</v>
      </c>
      <c r="E222" s="416"/>
      <c r="F222" s="416"/>
      <c r="G222" s="416"/>
      <c r="H222" s="416"/>
      <c r="I222" s="416">
        <v>2</v>
      </c>
      <c r="J222" s="416"/>
      <c r="K222" s="416"/>
      <c r="L222" s="416">
        <f t="shared" si="412"/>
        <v>2</v>
      </c>
      <c r="M222" s="416">
        <v>1840.51</v>
      </c>
      <c r="N222" s="416">
        <f t="shared" si="413"/>
        <v>3681.02</v>
      </c>
      <c r="O222" s="416" t="str">
        <f t="shared" si="416"/>
        <v/>
      </c>
      <c r="P222" s="416" t="str">
        <f t="shared" si="417"/>
        <v/>
      </c>
      <c r="Q222" s="416" t="str">
        <f t="shared" si="418"/>
        <v/>
      </c>
      <c r="R222" s="416" t="str">
        <f t="shared" si="419"/>
        <v/>
      </c>
      <c r="S222" s="416">
        <f t="shared" si="420"/>
        <v>3681.02</v>
      </c>
      <c r="T222" s="416" t="str">
        <f t="shared" si="421"/>
        <v/>
      </c>
      <c r="U222" s="416" t="str">
        <f t="shared" si="422"/>
        <v/>
      </c>
      <c r="V222" s="416">
        <f t="shared" si="414"/>
        <v>3681.02</v>
      </c>
      <c r="W222" s="416">
        <f t="shared" si="415"/>
        <v>0</v>
      </c>
      <c r="X222" s="416"/>
      <c r="Z222" s="402"/>
      <c r="AA222" s="402"/>
      <c r="AB222" s="402"/>
      <c r="AC222" s="402"/>
      <c r="AD222" s="402"/>
      <c r="AE222" s="402"/>
    </row>
    <row r="223" s="32" customFormat="1" ht="18.149999999999999" customHeight="1">
      <c r="A223" s="413" t="s">
        <v>956</v>
      </c>
      <c r="B223" s="413" t="s">
        <v>859</v>
      </c>
      <c r="C223" s="414" t="s">
        <v>155</v>
      </c>
      <c r="D223" s="416">
        <v>12</v>
      </c>
      <c r="E223" s="416"/>
      <c r="F223" s="416"/>
      <c r="G223" s="416"/>
      <c r="H223" s="416"/>
      <c r="I223" s="416">
        <v>12</v>
      </c>
      <c r="J223" s="416"/>
      <c r="K223" s="416"/>
      <c r="L223" s="416">
        <f t="shared" si="412"/>
        <v>12</v>
      </c>
      <c r="M223" s="416">
        <v>15.94</v>
      </c>
      <c r="N223" s="416">
        <f t="shared" si="413"/>
        <v>191.28</v>
      </c>
      <c r="O223" s="416" t="str">
        <f t="shared" si="416"/>
        <v/>
      </c>
      <c r="P223" s="416" t="str">
        <f t="shared" si="417"/>
        <v/>
      </c>
      <c r="Q223" s="416" t="str">
        <f t="shared" si="418"/>
        <v/>
      </c>
      <c r="R223" s="416" t="str">
        <f t="shared" si="419"/>
        <v/>
      </c>
      <c r="S223" s="416">
        <f t="shared" si="420"/>
        <v>191.28</v>
      </c>
      <c r="T223" s="416" t="str">
        <f t="shared" si="421"/>
        <v/>
      </c>
      <c r="U223" s="416" t="str">
        <f t="shared" si="422"/>
        <v/>
      </c>
      <c r="V223" s="416">
        <f t="shared" si="414"/>
        <v>191.28</v>
      </c>
      <c r="W223" s="416">
        <f t="shared" si="415"/>
        <v>0</v>
      </c>
      <c r="X223" s="416"/>
      <c r="Z223" s="402"/>
      <c r="AA223" s="402"/>
      <c r="AB223" s="402"/>
      <c r="AC223" s="402"/>
      <c r="AD223" s="402"/>
      <c r="AE223" s="402"/>
    </row>
    <row r="224" s="32" customFormat="1" ht="18.149999999999999" customHeight="1">
      <c r="A224" s="413" t="s">
        <v>957</v>
      </c>
      <c r="B224" s="413" t="s">
        <v>861</v>
      </c>
      <c r="C224" s="414" t="s">
        <v>155</v>
      </c>
      <c r="D224" s="416">
        <v>3</v>
      </c>
      <c r="E224" s="416"/>
      <c r="F224" s="416"/>
      <c r="G224" s="416"/>
      <c r="H224" s="416"/>
      <c r="I224" s="416">
        <v>3</v>
      </c>
      <c r="J224" s="416"/>
      <c r="K224" s="416"/>
      <c r="L224" s="416">
        <f t="shared" si="412"/>
        <v>3</v>
      </c>
      <c r="M224" s="416">
        <v>27.77</v>
      </c>
      <c r="N224" s="416">
        <f t="shared" si="413"/>
        <v>83.310000000000002</v>
      </c>
      <c r="O224" s="416" t="str">
        <f t="shared" si="416"/>
        <v/>
      </c>
      <c r="P224" s="416" t="str">
        <f t="shared" si="417"/>
        <v/>
      </c>
      <c r="Q224" s="416" t="str">
        <f t="shared" si="418"/>
        <v/>
      </c>
      <c r="R224" s="416" t="str">
        <f t="shared" si="419"/>
        <v/>
      </c>
      <c r="S224" s="416">
        <f t="shared" si="420"/>
        <v>83.310000000000002</v>
      </c>
      <c r="T224" s="416" t="str">
        <f t="shared" si="421"/>
        <v/>
      </c>
      <c r="U224" s="416" t="str">
        <f t="shared" si="422"/>
        <v/>
      </c>
      <c r="V224" s="416">
        <f t="shared" si="414"/>
        <v>83.310000000000002</v>
      </c>
      <c r="W224" s="416">
        <f t="shared" si="415"/>
        <v>0</v>
      </c>
      <c r="X224" s="416"/>
      <c r="Z224" s="402"/>
      <c r="AA224" s="402"/>
      <c r="AB224" s="402"/>
      <c r="AC224" s="402"/>
      <c r="AD224" s="402"/>
      <c r="AE224" s="402"/>
    </row>
    <row r="225" s="32" customFormat="1" ht="18.149999999999999" customHeight="1">
      <c r="A225" s="413" t="s">
        <v>958</v>
      </c>
      <c r="B225" s="413" t="s">
        <v>863</v>
      </c>
      <c r="C225" s="414" t="s">
        <v>155</v>
      </c>
      <c r="D225" s="416">
        <v>22</v>
      </c>
      <c r="E225" s="416"/>
      <c r="F225" s="416"/>
      <c r="G225" s="416"/>
      <c r="H225" s="416"/>
      <c r="I225" s="416">
        <v>22</v>
      </c>
      <c r="J225" s="416"/>
      <c r="K225" s="416"/>
      <c r="L225" s="416">
        <f t="shared" si="412"/>
        <v>22</v>
      </c>
      <c r="M225" s="416">
        <v>1.0700000000000001</v>
      </c>
      <c r="N225" s="416">
        <f t="shared" si="413"/>
        <v>23.539999999999999</v>
      </c>
      <c r="O225" s="416" t="str">
        <f t="shared" si="416"/>
        <v/>
      </c>
      <c r="P225" s="416" t="str">
        <f t="shared" si="417"/>
        <v/>
      </c>
      <c r="Q225" s="416" t="str">
        <f t="shared" si="418"/>
        <v/>
      </c>
      <c r="R225" s="416" t="str">
        <f t="shared" si="419"/>
        <v/>
      </c>
      <c r="S225" s="416">
        <f t="shared" si="420"/>
        <v>23.539999999999999</v>
      </c>
      <c r="T225" s="416" t="str">
        <f t="shared" si="421"/>
        <v/>
      </c>
      <c r="U225" s="416" t="str">
        <f t="shared" si="422"/>
        <v/>
      </c>
      <c r="V225" s="416">
        <f t="shared" si="414"/>
        <v>23.539999999999999</v>
      </c>
      <c r="W225" s="416">
        <f t="shared" si="415"/>
        <v>0</v>
      </c>
      <c r="X225" s="416"/>
      <c r="Z225" s="402"/>
      <c r="AA225" s="402"/>
      <c r="AB225" s="402"/>
      <c r="AC225" s="402"/>
      <c r="AD225" s="402"/>
      <c r="AE225" s="402"/>
    </row>
    <row r="226" s="32" customFormat="1" ht="18.149999999999999" customHeight="1">
      <c r="A226" s="413" t="s">
        <v>959</v>
      </c>
      <c r="B226" s="413" t="s">
        <v>865</v>
      </c>
      <c r="C226" s="414" t="s">
        <v>155</v>
      </c>
      <c r="D226" s="416">
        <v>5</v>
      </c>
      <c r="E226" s="416"/>
      <c r="F226" s="416"/>
      <c r="G226" s="416"/>
      <c r="H226" s="416"/>
      <c r="I226" s="416">
        <v>5</v>
      </c>
      <c r="J226" s="416"/>
      <c r="K226" s="416"/>
      <c r="L226" s="416">
        <f t="shared" si="412"/>
        <v>5</v>
      </c>
      <c r="M226" s="416">
        <v>15.69</v>
      </c>
      <c r="N226" s="416">
        <f t="shared" si="413"/>
        <v>78.450000000000003</v>
      </c>
      <c r="O226" s="416" t="str">
        <f t="shared" si="416"/>
        <v/>
      </c>
      <c r="P226" s="416" t="str">
        <f t="shared" si="417"/>
        <v/>
      </c>
      <c r="Q226" s="416" t="str">
        <f t="shared" si="418"/>
        <v/>
      </c>
      <c r="R226" s="416" t="str">
        <f t="shared" si="419"/>
        <v/>
      </c>
      <c r="S226" s="416">
        <f t="shared" si="420"/>
        <v>78.450000000000003</v>
      </c>
      <c r="T226" s="416" t="str">
        <f t="shared" si="421"/>
        <v/>
      </c>
      <c r="U226" s="416" t="str">
        <f t="shared" si="422"/>
        <v/>
      </c>
      <c r="V226" s="416">
        <f t="shared" si="414"/>
        <v>78.450000000000003</v>
      </c>
      <c r="W226" s="416">
        <f t="shared" si="415"/>
        <v>0</v>
      </c>
      <c r="X226" s="416"/>
      <c r="Z226" s="402"/>
      <c r="AA226" s="402"/>
      <c r="AB226" s="402"/>
      <c r="AC226" s="402"/>
      <c r="AD226" s="402"/>
      <c r="AE226" s="402"/>
    </row>
    <row r="227" s="32" customFormat="1" ht="18.149999999999999" customHeight="1">
      <c r="A227" s="413" t="s">
        <v>960</v>
      </c>
      <c r="B227" s="413" t="s">
        <v>867</v>
      </c>
      <c r="C227" s="414" t="s">
        <v>155</v>
      </c>
      <c r="D227" s="416">
        <v>3</v>
      </c>
      <c r="E227" s="416"/>
      <c r="F227" s="416"/>
      <c r="G227" s="416"/>
      <c r="H227" s="416"/>
      <c r="I227" s="416">
        <v>3</v>
      </c>
      <c r="J227" s="416"/>
      <c r="K227" s="416"/>
      <c r="L227" s="416">
        <f t="shared" si="412"/>
        <v>3</v>
      </c>
      <c r="M227" s="416">
        <v>17.620000000000001</v>
      </c>
      <c r="N227" s="416">
        <f t="shared" si="413"/>
        <v>52.859999999999999</v>
      </c>
      <c r="O227" s="416" t="str">
        <f t="shared" si="416"/>
        <v/>
      </c>
      <c r="P227" s="416" t="str">
        <f t="shared" si="417"/>
        <v/>
      </c>
      <c r="Q227" s="416" t="str">
        <f t="shared" si="418"/>
        <v/>
      </c>
      <c r="R227" s="416" t="str">
        <f t="shared" si="419"/>
        <v/>
      </c>
      <c r="S227" s="416">
        <f t="shared" si="420"/>
        <v>52.859999999999999</v>
      </c>
      <c r="T227" s="416" t="str">
        <f t="shared" si="421"/>
        <v/>
      </c>
      <c r="U227" s="416" t="str">
        <f t="shared" si="422"/>
        <v/>
      </c>
      <c r="V227" s="416">
        <f t="shared" si="414"/>
        <v>52.859999999999999</v>
      </c>
      <c r="W227" s="416">
        <f t="shared" si="415"/>
        <v>0</v>
      </c>
      <c r="X227" s="416"/>
      <c r="Z227" s="402"/>
      <c r="AA227" s="402"/>
      <c r="AB227" s="402"/>
      <c r="AC227" s="402"/>
      <c r="AD227" s="402"/>
      <c r="AE227" s="402"/>
    </row>
    <row r="228" s="32" customFormat="1" ht="18.149999999999999" customHeight="1">
      <c r="A228" s="413" t="s">
        <v>961</v>
      </c>
      <c r="B228" s="413" t="s">
        <v>869</v>
      </c>
      <c r="C228" s="414" t="s">
        <v>155</v>
      </c>
      <c r="D228" s="416">
        <v>3</v>
      </c>
      <c r="E228" s="416"/>
      <c r="F228" s="416"/>
      <c r="G228" s="416"/>
      <c r="H228" s="416"/>
      <c r="I228" s="416">
        <v>3</v>
      </c>
      <c r="J228" s="416"/>
      <c r="K228" s="416"/>
      <c r="L228" s="416">
        <f t="shared" si="412"/>
        <v>3</v>
      </c>
      <c r="M228" s="416">
        <v>25.510000000000002</v>
      </c>
      <c r="N228" s="416">
        <f t="shared" si="413"/>
        <v>76.530000000000001</v>
      </c>
      <c r="O228" s="416" t="str">
        <f t="shared" si="416"/>
        <v/>
      </c>
      <c r="P228" s="416" t="str">
        <f t="shared" si="417"/>
        <v/>
      </c>
      <c r="Q228" s="416" t="str">
        <f t="shared" si="418"/>
        <v/>
      </c>
      <c r="R228" s="416" t="str">
        <f t="shared" si="419"/>
        <v/>
      </c>
      <c r="S228" s="416">
        <f t="shared" si="420"/>
        <v>76.530000000000001</v>
      </c>
      <c r="T228" s="416" t="str">
        <f t="shared" si="421"/>
        <v/>
      </c>
      <c r="U228" s="416" t="str">
        <f t="shared" si="422"/>
        <v/>
      </c>
      <c r="V228" s="416">
        <f t="shared" si="414"/>
        <v>76.530000000000001</v>
      </c>
      <c r="W228" s="416">
        <f t="shared" si="415"/>
        <v>0</v>
      </c>
      <c r="X228" s="416"/>
      <c r="Z228" s="402"/>
      <c r="AA228" s="402"/>
      <c r="AB228" s="402"/>
      <c r="AC228" s="402"/>
      <c r="AD228" s="402"/>
      <c r="AE228" s="402"/>
    </row>
    <row r="229" s="32" customFormat="1" ht="18.149999999999999" customHeight="1">
      <c r="A229" s="413" t="s">
        <v>962</v>
      </c>
      <c r="B229" s="413" t="s">
        <v>871</v>
      </c>
      <c r="C229" s="414" t="s">
        <v>155</v>
      </c>
      <c r="D229" s="416">
        <v>3</v>
      </c>
      <c r="E229" s="416"/>
      <c r="F229" s="416"/>
      <c r="G229" s="416"/>
      <c r="H229" s="416"/>
      <c r="I229" s="416">
        <v>3</v>
      </c>
      <c r="J229" s="416"/>
      <c r="K229" s="416"/>
      <c r="L229" s="416">
        <f t="shared" si="412"/>
        <v>3</v>
      </c>
      <c r="M229" s="416">
        <v>111.31</v>
      </c>
      <c r="N229" s="416">
        <f t="shared" si="413"/>
        <v>333.93000000000001</v>
      </c>
      <c r="O229" s="416" t="str">
        <f t="shared" si="416"/>
        <v/>
      </c>
      <c r="P229" s="416" t="str">
        <f t="shared" si="417"/>
        <v/>
      </c>
      <c r="Q229" s="416" t="str">
        <f t="shared" si="418"/>
        <v/>
      </c>
      <c r="R229" s="416" t="str">
        <f t="shared" si="419"/>
        <v/>
      </c>
      <c r="S229" s="416">
        <f t="shared" si="420"/>
        <v>333.93000000000001</v>
      </c>
      <c r="T229" s="416" t="str">
        <f t="shared" si="421"/>
        <v/>
      </c>
      <c r="U229" s="416" t="str">
        <f t="shared" si="422"/>
        <v/>
      </c>
      <c r="V229" s="416">
        <f t="shared" si="414"/>
        <v>333.93000000000001</v>
      </c>
      <c r="W229" s="416">
        <f t="shared" si="415"/>
        <v>0</v>
      </c>
      <c r="X229" s="416"/>
      <c r="Z229" s="402"/>
      <c r="AA229" s="402"/>
      <c r="AB229" s="402"/>
      <c r="AC229" s="402"/>
      <c r="AD229" s="402"/>
      <c r="AE229" s="402"/>
    </row>
    <row r="230" s="32" customFormat="1" ht="18.149999999999999" customHeight="1">
      <c r="A230" s="413" t="s">
        <v>963</v>
      </c>
      <c r="B230" s="413" t="s">
        <v>873</v>
      </c>
      <c r="C230" s="414" t="s">
        <v>155</v>
      </c>
      <c r="D230" s="416">
        <v>3</v>
      </c>
      <c r="E230" s="416"/>
      <c r="F230" s="416"/>
      <c r="G230" s="416"/>
      <c r="H230" s="416"/>
      <c r="I230" s="416">
        <v>3</v>
      </c>
      <c r="J230" s="416"/>
      <c r="K230" s="416"/>
      <c r="L230" s="416">
        <f t="shared" si="412"/>
        <v>3</v>
      </c>
      <c r="M230" s="416">
        <v>274.58999999999997</v>
      </c>
      <c r="N230" s="416">
        <f t="shared" si="413"/>
        <v>823.76999999999998</v>
      </c>
      <c r="O230" s="416" t="str">
        <f t="shared" si="416"/>
        <v/>
      </c>
      <c r="P230" s="416" t="str">
        <f t="shared" si="417"/>
        <v/>
      </c>
      <c r="Q230" s="416" t="str">
        <f t="shared" si="418"/>
        <v/>
      </c>
      <c r="R230" s="416" t="str">
        <f t="shared" si="419"/>
        <v/>
      </c>
      <c r="S230" s="416">
        <f t="shared" si="420"/>
        <v>823.76999999999998</v>
      </c>
      <c r="T230" s="416" t="str">
        <f t="shared" si="421"/>
        <v/>
      </c>
      <c r="U230" s="416" t="str">
        <f t="shared" si="422"/>
        <v/>
      </c>
      <c r="V230" s="416">
        <f t="shared" si="414"/>
        <v>823.76999999999998</v>
      </c>
      <c r="W230" s="416">
        <f t="shared" si="415"/>
        <v>0</v>
      </c>
      <c r="X230" s="416"/>
      <c r="Z230" s="402"/>
      <c r="AA230" s="402"/>
      <c r="AB230" s="402"/>
      <c r="AC230" s="402"/>
      <c r="AD230" s="402"/>
      <c r="AE230" s="402"/>
    </row>
    <row r="231" s="32" customFormat="1" ht="18.149999999999999" customHeight="1">
      <c r="A231" s="413" t="s">
        <v>964</v>
      </c>
      <c r="B231" s="413" t="s">
        <v>875</v>
      </c>
      <c r="C231" s="414" t="s">
        <v>155</v>
      </c>
      <c r="D231" s="416">
        <v>4</v>
      </c>
      <c r="E231" s="416"/>
      <c r="F231" s="416"/>
      <c r="G231" s="416"/>
      <c r="H231" s="416"/>
      <c r="I231" s="416">
        <v>4</v>
      </c>
      <c r="J231" s="416"/>
      <c r="K231" s="416"/>
      <c r="L231" s="416">
        <f t="shared" si="412"/>
        <v>4</v>
      </c>
      <c r="M231" s="416">
        <v>3.25</v>
      </c>
      <c r="N231" s="416">
        <f t="shared" si="413"/>
        <v>13</v>
      </c>
      <c r="O231" s="416" t="str">
        <f t="shared" si="416"/>
        <v/>
      </c>
      <c r="P231" s="416" t="str">
        <f t="shared" si="417"/>
        <v/>
      </c>
      <c r="Q231" s="416" t="str">
        <f t="shared" si="418"/>
        <v/>
      </c>
      <c r="R231" s="416" t="str">
        <f t="shared" si="419"/>
        <v/>
      </c>
      <c r="S231" s="416">
        <f t="shared" si="420"/>
        <v>13</v>
      </c>
      <c r="T231" s="416" t="str">
        <f t="shared" si="421"/>
        <v/>
      </c>
      <c r="U231" s="416" t="str">
        <f t="shared" si="422"/>
        <v/>
      </c>
      <c r="V231" s="416">
        <f t="shared" si="414"/>
        <v>13</v>
      </c>
      <c r="W231" s="416">
        <f t="shared" si="415"/>
        <v>0</v>
      </c>
      <c r="X231" s="416"/>
      <c r="Z231" s="402"/>
      <c r="AA231" s="402"/>
      <c r="AB231" s="402"/>
      <c r="AC231" s="402"/>
      <c r="AD231" s="402"/>
      <c r="AE231" s="402"/>
    </row>
    <row r="232" s="32" customFormat="1" ht="18.149999999999999" customHeight="1">
      <c r="A232" s="413" t="s">
        <v>965</v>
      </c>
      <c r="B232" s="413" t="s">
        <v>877</v>
      </c>
      <c r="C232" s="414" t="s">
        <v>878</v>
      </c>
      <c r="D232" s="416">
        <v>1</v>
      </c>
      <c r="E232" s="416"/>
      <c r="F232" s="416"/>
      <c r="G232" s="416"/>
      <c r="H232" s="416"/>
      <c r="I232" s="416">
        <v>1</v>
      </c>
      <c r="J232" s="416"/>
      <c r="K232" s="416"/>
      <c r="L232" s="416">
        <f t="shared" si="412"/>
        <v>1</v>
      </c>
      <c r="M232" s="416">
        <v>1333.54</v>
      </c>
      <c r="N232" s="416">
        <f t="shared" si="413"/>
        <v>1333.54</v>
      </c>
      <c r="O232" s="416" t="str">
        <f t="shared" si="416"/>
        <v/>
      </c>
      <c r="P232" s="416" t="str">
        <f t="shared" si="417"/>
        <v/>
      </c>
      <c r="Q232" s="416" t="str">
        <f t="shared" si="418"/>
        <v/>
      </c>
      <c r="R232" s="416" t="str">
        <f t="shared" si="419"/>
        <v/>
      </c>
      <c r="S232" s="416">
        <f t="shared" si="420"/>
        <v>1333.54</v>
      </c>
      <c r="T232" s="416" t="str">
        <f t="shared" si="421"/>
        <v/>
      </c>
      <c r="U232" s="416" t="str">
        <f t="shared" si="422"/>
        <v/>
      </c>
      <c r="V232" s="416">
        <f t="shared" si="414"/>
        <v>1333.54</v>
      </c>
      <c r="W232" s="416">
        <f t="shared" si="415"/>
        <v>0</v>
      </c>
      <c r="X232" s="416"/>
      <c r="Z232" s="402"/>
      <c r="AA232" s="402"/>
      <c r="AB232" s="402"/>
      <c r="AC232" s="402"/>
      <c r="AD232" s="402"/>
      <c r="AE232" s="402"/>
    </row>
    <row r="233" s="32" customFormat="1" ht="18.149999999999999" customHeight="1">
      <c r="A233" s="413" t="s">
        <v>966</v>
      </c>
      <c r="B233" s="413" t="s">
        <v>880</v>
      </c>
      <c r="C233" s="414" t="s">
        <v>155</v>
      </c>
      <c r="D233" s="416">
        <v>2</v>
      </c>
      <c r="E233" s="416"/>
      <c r="F233" s="416"/>
      <c r="G233" s="416"/>
      <c r="H233" s="416"/>
      <c r="I233" s="416">
        <v>2</v>
      </c>
      <c r="J233" s="416"/>
      <c r="K233" s="416"/>
      <c r="L233" s="416">
        <f t="shared" si="412"/>
        <v>2</v>
      </c>
      <c r="M233" s="416">
        <v>753.41999999999996</v>
      </c>
      <c r="N233" s="416">
        <f t="shared" si="413"/>
        <v>1506.8399999999999</v>
      </c>
      <c r="O233" s="416" t="str">
        <f t="shared" si="416"/>
        <v/>
      </c>
      <c r="P233" s="416" t="str">
        <f t="shared" si="417"/>
        <v/>
      </c>
      <c r="Q233" s="416" t="str">
        <f t="shared" si="418"/>
        <v/>
      </c>
      <c r="R233" s="416" t="str">
        <f t="shared" si="419"/>
        <v/>
      </c>
      <c r="S233" s="416">
        <f t="shared" si="420"/>
        <v>1506.8399999999999</v>
      </c>
      <c r="T233" s="416" t="str">
        <f t="shared" si="421"/>
        <v/>
      </c>
      <c r="U233" s="416" t="str">
        <f t="shared" si="422"/>
        <v/>
      </c>
      <c r="V233" s="416">
        <f t="shared" si="414"/>
        <v>1506.8399999999999</v>
      </c>
      <c r="W233" s="416">
        <f t="shared" si="415"/>
        <v>0</v>
      </c>
      <c r="X233" s="416"/>
      <c r="Z233" s="402"/>
      <c r="AA233" s="402"/>
      <c r="AB233" s="402"/>
      <c r="AC233" s="402"/>
      <c r="AD233" s="402"/>
      <c r="AE233" s="402"/>
    </row>
    <row r="234" s="32" customFormat="1" ht="18.149999999999999" customHeight="1">
      <c r="A234" s="413" t="s">
        <v>967</v>
      </c>
      <c r="B234" s="413" t="s">
        <v>882</v>
      </c>
      <c r="C234" s="414" t="s">
        <v>878</v>
      </c>
      <c r="D234" s="416">
        <v>1</v>
      </c>
      <c r="E234" s="416"/>
      <c r="F234" s="416"/>
      <c r="G234" s="416"/>
      <c r="H234" s="416"/>
      <c r="I234" s="416">
        <v>1</v>
      </c>
      <c r="J234" s="416"/>
      <c r="K234" s="416"/>
      <c r="L234" s="416">
        <f t="shared" si="412"/>
        <v>1</v>
      </c>
      <c r="M234" s="416">
        <v>3306.3000000000002</v>
      </c>
      <c r="N234" s="416">
        <f t="shared" si="413"/>
        <v>3306.3000000000002</v>
      </c>
      <c r="O234" s="416" t="str">
        <f t="shared" si="416"/>
        <v/>
      </c>
      <c r="P234" s="416" t="str">
        <f t="shared" si="417"/>
        <v/>
      </c>
      <c r="Q234" s="416" t="str">
        <f t="shared" si="418"/>
        <v/>
      </c>
      <c r="R234" s="416" t="str">
        <f t="shared" si="419"/>
        <v/>
      </c>
      <c r="S234" s="416">
        <f t="shared" si="420"/>
        <v>3306.3000000000002</v>
      </c>
      <c r="T234" s="416" t="str">
        <f t="shared" si="421"/>
        <v/>
      </c>
      <c r="U234" s="416" t="str">
        <f t="shared" si="422"/>
        <v/>
      </c>
      <c r="V234" s="416">
        <f t="shared" si="414"/>
        <v>3306.3000000000002</v>
      </c>
      <c r="W234" s="416">
        <f t="shared" si="415"/>
        <v>0</v>
      </c>
      <c r="X234" s="416"/>
      <c r="Z234" s="402"/>
      <c r="AA234" s="402"/>
      <c r="AB234" s="402"/>
      <c r="AC234" s="402"/>
      <c r="AD234" s="402"/>
      <c r="AE234" s="402"/>
    </row>
    <row r="235" s="32" customFormat="1" ht="18.149999999999999" customHeight="1">
      <c r="A235" s="413" t="s">
        <v>968</v>
      </c>
      <c r="B235" s="413" t="s">
        <v>884</v>
      </c>
      <c r="C235" s="414" t="s">
        <v>155</v>
      </c>
      <c r="D235" s="416">
        <v>1</v>
      </c>
      <c r="E235" s="416"/>
      <c r="F235" s="416"/>
      <c r="G235" s="416"/>
      <c r="H235" s="416"/>
      <c r="I235" s="416">
        <v>1</v>
      </c>
      <c r="J235" s="416"/>
      <c r="K235" s="416"/>
      <c r="L235" s="416">
        <f t="shared" si="412"/>
        <v>1</v>
      </c>
      <c r="M235" s="416">
        <v>2139.21</v>
      </c>
      <c r="N235" s="416">
        <f t="shared" si="413"/>
        <v>2139.21</v>
      </c>
      <c r="O235" s="416" t="str">
        <f t="shared" si="416"/>
        <v/>
      </c>
      <c r="P235" s="416" t="str">
        <f t="shared" si="417"/>
        <v/>
      </c>
      <c r="Q235" s="416" t="str">
        <f t="shared" si="418"/>
        <v/>
      </c>
      <c r="R235" s="416" t="str">
        <f t="shared" si="419"/>
        <v/>
      </c>
      <c r="S235" s="416">
        <f t="shared" si="420"/>
        <v>2139.21</v>
      </c>
      <c r="T235" s="416" t="str">
        <f t="shared" si="421"/>
        <v/>
      </c>
      <c r="U235" s="416" t="str">
        <f t="shared" si="422"/>
        <v/>
      </c>
      <c r="V235" s="416">
        <f t="shared" si="414"/>
        <v>2139.21</v>
      </c>
      <c r="W235" s="416">
        <f t="shared" si="415"/>
        <v>0</v>
      </c>
      <c r="X235" s="416"/>
      <c r="Z235" s="402"/>
      <c r="AA235" s="402"/>
      <c r="AB235" s="402"/>
      <c r="AC235" s="402"/>
      <c r="AD235" s="402"/>
      <c r="AE235" s="402"/>
    </row>
    <row r="236" s="32" customFormat="1" ht="18.149999999999999" customHeight="1">
      <c r="A236" s="413" t="s">
        <v>969</v>
      </c>
      <c r="B236" s="413" t="s">
        <v>886</v>
      </c>
      <c r="C236" s="414" t="s">
        <v>155</v>
      </c>
      <c r="D236" s="416">
        <v>3</v>
      </c>
      <c r="E236" s="416"/>
      <c r="F236" s="416"/>
      <c r="G236" s="416"/>
      <c r="H236" s="416"/>
      <c r="I236" s="416">
        <v>3</v>
      </c>
      <c r="J236" s="416"/>
      <c r="K236" s="416"/>
      <c r="L236" s="416">
        <f t="shared" si="412"/>
        <v>3</v>
      </c>
      <c r="M236" s="416">
        <v>151.91999999999999</v>
      </c>
      <c r="N236" s="416">
        <f t="shared" si="413"/>
        <v>455.75999999999999</v>
      </c>
      <c r="O236" s="416" t="str">
        <f t="shared" si="416"/>
        <v/>
      </c>
      <c r="P236" s="416" t="str">
        <f t="shared" si="417"/>
        <v/>
      </c>
      <c r="Q236" s="416" t="str">
        <f t="shared" si="418"/>
        <v/>
      </c>
      <c r="R236" s="416" t="str">
        <f t="shared" si="419"/>
        <v/>
      </c>
      <c r="S236" s="416">
        <f t="shared" si="420"/>
        <v>455.75999999999999</v>
      </c>
      <c r="T236" s="416" t="str">
        <f t="shared" si="421"/>
        <v/>
      </c>
      <c r="U236" s="416" t="str">
        <f t="shared" si="422"/>
        <v/>
      </c>
      <c r="V236" s="416">
        <f t="shared" si="414"/>
        <v>455.75999999999999</v>
      </c>
      <c r="W236" s="416">
        <f t="shared" si="415"/>
        <v>0</v>
      </c>
      <c r="X236" s="416"/>
      <c r="Z236" s="402"/>
      <c r="AA236" s="402"/>
      <c r="AB236" s="402"/>
      <c r="AC236" s="402"/>
      <c r="AD236" s="402"/>
      <c r="AE236" s="402"/>
    </row>
    <row r="237" s="32" customFormat="1" ht="18.149999999999999" customHeight="1">
      <c r="A237" s="413" t="s">
        <v>970</v>
      </c>
      <c r="B237" s="413" t="s">
        <v>888</v>
      </c>
      <c r="C237" s="414" t="s">
        <v>646</v>
      </c>
      <c r="D237" s="416">
        <v>3</v>
      </c>
      <c r="E237" s="416"/>
      <c r="F237" s="416"/>
      <c r="G237" s="416"/>
      <c r="H237" s="416"/>
      <c r="I237" s="416">
        <v>3</v>
      </c>
      <c r="J237" s="416"/>
      <c r="K237" s="416"/>
      <c r="L237" s="416">
        <f t="shared" si="412"/>
        <v>3</v>
      </c>
      <c r="M237" s="416">
        <v>66.680000000000007</v>
      </c>
      <c r="N237" s="416">
        <f t="shared" si="413"/>
        <v>200.03999999999999</v>
      </c>
      <c r="O237" s="416" t="str">
        <f t="shared" si="416"/>
        <v/>
      </c>
      <c r="P237" s="416" t="str">
        <f t="shared" si="417"/>
        <v/>
      </c>
      <c r="Q237" s="416" t="str">
        <f t="shared" si="418"/>
        <v/>
      </c>
      <c r="R237" s="416" t="str">
        <f t="shared" si="419"/>
        <v/>
      </c>
      <c r="S237" s="416">
        <f t="shared" si="420"/>
        <v>200.03999999999999</v>
      </c>
      <c r="T237" s="416" t="str">
        <f t="shared" si="421"/>
        <v/>
      </c>
      <c r="U237" s="416" t="str">
        <f t="shared" si="422"/>
        <v/>
      </c>
      <c r="V237" s="416">
        <f t="shared" si="414"/>
        <v>200.03999999999999</v>
      </c>
      <c r="W237" s="416">
        <f t="shared" si="415"/>
        <v>0</v>
      </c>
      <c r="X237" s="416"/>
      <c r="Z237" s="402"/>
      <c r="AA237" s="402"/>
      <c r="AB237" s="402"/>
      <c r="AC237" s="402"/>
      <c r="AD237" s="402"/>
      <c r="AE237" s="402"/>
    </row>
    <row r="238" s="32" customFormat="1" ht="18.149999999999999" customHeight="1">
      <c r="A238" s="413" t="s">
        <v>971</v>
      </c>
      <c r="B238" s="413" t="s">
        <v>890</v>
      </c>
      <c r="C238" s="414" t="s">
        <v>646</v>
      </c>
      <c r="D238" s="416">
        <v>4</v>
      </c>
      <c r="E238" s="416"/>
      <c r="F238" s="416"/>
      <c r="G238" s="416"/>
      <c r="H238" s="416"/>
      <c r="I238" s="416">
        <v>4</v>
      </c>
      <c r="J238" s="416"/>
      <c r="K238" s="416"/>
      <c r="L238" s="416">
        <f t="shared" si="412"/>
        <v>4</v>
      </c>
      <c r="M238" s="416">
        <v>122.17</v>
      </c>
      <c r="N238" s="416">
        <f t="shared" si="413"/>
        <v>488.68000000000001</v>
      </c>
      <c r="O238" s="416" t="str">
        <f t="shared" si="416"/>
        <v/>
      </c>
      <c r="P238" s="416" t="str">
        <f t="shared" si="417"/>
        <v/>
      </c>
      <c r="Q238" s="416" t="str">
        <f t="shared" si="418"/>
        <v/>
      </c>
      <c r="R238" s="416" t="str">
        <f t="shared" si="419"/>
        <v/>
      </c>
      <c r="S238" s="416">
        <f t="shared" si="420"/>
        <v>488.68000000000001</v>
      </c>
      <c r="T238" s="416" t="str">
        <f t="shared" si="421"/>
        <v/>
      </c>
      <c r="U238" s="416" t="str">
        <f t="shared" si="422"/>
        <v/>
      </c>
      <c r="V238" s="416">
        <f t="shared" si="414"/>
        <v>488.68000000000001</v>
      </c>
      <c r="W238" s="416">
        <f t="shared" si="415"/>
        <v>0</v>
      </c>
      <c r="X238" s="416"/>
      <c r="Z238" s="402"/>
      <c r="AA238" s="402"/>
      <c r="AB238" s="402"/>
      <c r="AC238" s="402"/>
      <c r="AD238" s="402"/>
      <c r="AE238" s="402"/>
    </row>
    <row r="239" s="32" customFormat="1" ht="18.149999999999999" customHeight="1">
      <c r="A239" s="413" t="s">
        <v>972</v>
      </c>
      <c r="B239" s="413" t="s">
        <v>892</v>
      </c>
      <c r="C239" s="414" t="s">
        <v>230</v>
      </c>
      <c r="D239" s="416">
        <v>120</v>
      </c>
      <c r="E239" s="416"/>
      <c r="F239" s="416"/>
      <c r="G239" s="416"/>
      <c r="H239" s="416"/>
      <c r="I239" s="416">
        <v>120</v>
      </c>
      <c r="J239" s="416"/>
      <c r="K239" s="416"/>
      <c r="L239" s="416">
        <f t="shared" si="412"/>
        <v>120</v>
      </c>
      <c r="M239" s="416">
        <v>221.09999999999999</v>
      </c>
      <c r="N239" s="416">
        <f t="shared" si="413"/>
        <v>26532</v>
      </c>
      <c r="O239" s="416" t="str">
        <f t="shared" si="416"/>
        <v/>
      </c>
      <c r="P239" s="416" t="str">
        <f t="shared" si="417"/>
        <v/>
      </c>
      <c r="Q239" s="416" t="str">
        <f t="shared" si="418"/>
        <v/>
      </c>
      <c r="R239" s="416" t="str">
        <f t="shared" si="419"/>
        <v/>
      </c>
      <c r="S239" s="416">
        <f t="shared" si="420"/>
        <v>26532</v>
      </c>
      <c r="T239" s="416" t="str">
        <f t="shared" si="421"/>
        <v/>
      </c>
      <c r="U239" s="416" t="str">
        <f t="shared" si="422"/>
        <v/>
      </c>
      <c r="V239" s="416">
        <f t="shared" si="414"/>
        <v>26532</v>
      </c>
      <c r="W239" s="416">
        <f t="shared" si="415"/>
        <v>0</v>
      </c>
      <c r="X239" s="416"/>
      <c r="Z239" s="402"/>
      <c r="AA239" s="402"/>
      <c r="AB239" s="402"/>
      <c r="AC239" s="402"/>
      <c r="AD239" s="402"/>
      <c r="AE239" s="402"/>
    </row>
    <row r="240" s="32" customFormat="1" ht="18.149999999999999" customHeight="1">
      <c r="A240" s="413" t="s">
        <v>973</v>
      </c>
      <c r="B240" s="413" t="s">
        <v>894</v>
      </c>
      <c r="C240" s="414" t="s">
        <v>230</v>
      </c>
      <c r="D240" s="416">
        <v>40</v>
      </c>
      <c r="E240" s="416"/>
      <c r="F240" s="416"/>
      <c r="G240" s="416"/>
      <c r="H240" s="416"/>
      <c r="I240" s="416"/>
      <c r="J240" s="416">
        <v>40</v>
      </c>
      <c r="K240" s="416"/>
      <c r="L240" s="416">
        <f t="shared" si="412"/>
        <v>40</v>
      </c>
      <c r="M240" s="416">
        <v>139.41999999999999</v>
      </c>
      <c r="N240" s="416">
        <f t="shared" si="413"/>
        <v>5576.8000000000002</v>
      </c>
      <c r="O240" s="416" t="str">
        <f t="shared" si="416"/>
        <v/>
      </c>
      <c r="P240" s="416" t="str">
        <f t="shared" si="417"/>
        <v/>
      </c>
      <c r="Q240" s="416" t="str">
        <f t="shared" si="418"/>
        <v/>
      </c>
      <c r="R240" s="416" t="str">
        <f t="shared" si="419"/>
        <v/>
      </c>
      <c r="S240" s="416" t="str">
        <f t="shared" si="420"/>
        <v/>
      </c>
      <c r="T240" s="416">
        <f t="shared" si="421"/>
        <v>5576.8000000000002</v>
      </c>
      <c r="U240" s="416" t="str">
        <f t="shared" si="422"/>
        <v/>
      </c>
      <c r="V240" s="416">
        <f t="shared" si="414"/>
        <v>5576.8000000000002</v>
      </c>
      <c r="W240" s="416">
        <f t="shared" si="415"/>
        <v>0</v>
      </c>
      <c r="X240" s="416"/>
      <c r="Z240" s="402"/>
      <c r="AA240" s="402"/>
      <c r="AB240" s="402"/>
      <c r="AC240" s="402"/>
      <c r="AD240" s="402"/>
      <c r="AE240" s="402"/>
    </row>
    <row r="241" s="32" customFormat="1" ht="18.149999999999999" customHeight="1">
      <c r="A241" s="413" t="s">
        <v>974</v>
      </c>
      <c r="B241" s="413" t="s">
        <v>896</v>
      </c>
      <c r="C241" s="414" t="s">
        <v>155</v>
      </c>
      <c r="D241" s="416">
        <v>7</v>
      </c>
      <c r="E241" s="416"/>
      <c r="F241" s="416"/>
      <c r="G241" s="416"/>
      <c r="H241" s="416"/>
      <c r="I241" s="416"/>
      <c r="J241" s="416">
        <v>7</v>
      </c>
      <c r="K241" s="416"/>
      <c r="L241" s="416">
        <f t="shared" si="412"/>
        <v>7</v>
      </c>
      <c r="M241" s="416">
        <v>991.88999999999999</v>
      </c>
      <c r="N241" s="416">
        <f t="shared" si="413"/>
        <v>6943.2299999999996</v>
      </c>
      <c r="O241" s="416" t="str">
        <f t="shared" si="416"/>
        <v/>
      </c>
      <c r="P241" s="416" t="str">
        <f t="shared" si="417"/>
        <v/>
      </c>
      <c r="Q241" s="416" t="str">
        <f t="shared" si="418"/>
        <v/>
      </c>
      <c r="R241" s="416" t="str">
        <f t="shared" si="419"/>
        <v/>
      </c>
      <c r="S241" s="416" t="str">
        <f t="shared" si="420"/>
        <v/>
      </c>
      <c r="T241" s="416">
        <f t="shared" si="421"/>
        <v>6943.2299999999996</v>
      </c>
      <c r="U241" s="416" t="str">
        <f t="shared" si="422"/>
        <v/>
      </c>
      <c r="V241" s="416">
        <f t="shared" si="414"/>
        <v>6943.2299999999996</v>
      </c>
      <c r="W241" s="416">
        <f t="shared" si="415"/>
        <v>0</v>
      </c>
      <c r="X241" s="416"/>
      <c r="Z241" s="402"/>
      <c r="AA241" s="402"/>
      <c r="AB241" s="402"/>
      <c r="AC241" s="402"/>
      <c r="AD241" s="402"/>
      <c r="AE241" s="402"/>
    </row>
    <row r="242" s="32" customFormat="1" ht="18.149999999999999" customHeight="1">
      <c r="A242" s="413" t="s">
        <v>975</v>
      </c>
      <c r="B242" s="413" t="s">
        <v>898</v>
      </c>
      <c r="C242" s="414" t="s">
        <v>155</v>
      </c>
      <c r="D242" s="416">
        <v>7</v>
      </c>
      <c r="E242" s="416"/>
      <c r="F242" s="416"/>
      <c r="G242" s="416"/>
      <c r="H242" s="416"/>
      <c r="I242" s="416"/>
      <c r="J242" s="416">
        <v>7</v>
      </c>
      <c r="K242" s="416"/>
      <c r="L242" s="416">
        <f t="shared" si="412"/>
        <v>7</v>
      </c>
      <c r="M242" s="416">
        <v>545.20000000000005</v>
      </c>
      <c r="N242" s="416">
        <f t="shared" si="413"/>
        <v>3816.4000000000001</v>
      </c>
      <c r="O242" s="416" t="str">
        <f t="shared" si="416"/>
        <v/>
      </c>
      <c r="P242" s="416" t="str">
        <f t="shared" si="417"/>
        <v/>
      </c>
      <c r="Q242" s="416" t="str">
        <f t="shared" si="418"/>
        <v/>
      </c>
      <c r="R242" s="416" t="str">
        <f t="shared" si="419"/>
        <v/>
      </c>
      <c r="S242" s="416" t="str">
        <f t="shared" si="420"/>
        <v/>
      </c>
      <c r="T242" s="416">
        <f t="shared" si="421"/>
        <v>3816.4000000000001</v>
      </c>
      <c r="U242" s="416" t="str">
        <f t="shared" si="422"/>
        <v/>
      </c>
      <c r="V242" s="416">
        <f t="shared" si="414"/>
        <v>3816.4000000000001</v>
      </c>
      <c r="W242" s="416">
        <f t="shared" si="415"/>
        <v>0</v>
      </c>
      <c r="X242" s="416"/>
      <c r="Z242" s="402"/>
      <c r="AA242" s="402"/>
      <c r="AB242" s="402"/>
      <c r="AC242" s="402"/>
      <c r="AD242" s="402"/>
      <c r="AE242" s="402"/>
    </row>
    <row r="243" s="32" customFormat="1" ht="18.149999999999999" customHeight="1">
      <c r="A243" s="413" t="s">
        <v>976</v>
      </c>
      <c r="B243" s="413" t="s">
        <v>900</v>
      </c>
      <c r="C243" s="414" t="s">
        <v>155</v>
      </c>
      <c r="D243" s="416">
        <v>14</v>
      </c>
      <c r="E243" s="416"/>
      <c r="F243" s="416"/>
      <c r="G243" s="416"/>
      <c r="H243" s="416"/>
      <c r="I243" s="416"/>
      <c r="J243" s="416">
        <v>14</v>
      </c>
      <c r="K243" s="416"/>
      <c r="L243" s="416">
        <f t="shared" si="412"/>
        <v>14</v>
      </c>
      <c r="M243" s="416">
        <v>152.50999999999999</v>
      </c>
      <c r="N243" s="416">
        <f t="shared" si="413"/>
        <v>2135.1399999999999</v>
      </c>
      <c r="O243" s="416" t="str">
        <f t="shared" si="416"/>
        <v/>
      </c>
      <c r="P243" s="416" t="str">
        <f t="shared" si="417"/>
        <v/>
      </c>
      <c r="Q243" s="416" t="str">
        <f t="shared" si="418"/>
        <v/>
      </c>
      <c r="R243" s="416" t="str">
        <f t="shared" si="419"/>
        <v/>
      </c>
      <c r="S243" s="416" t="str">
        <f t="shared" si="420"/>
        <v/>
      </c>
      <c r="T243" s="416">
        <f t="shared" si="421"/>
        <v>2135.1399999999999</v>
      </c>
      <c r="U243" s="416" t="str">
        <f t="shared" si="422"/>
        <v/>
      </c>
      <c r="V243" s="416">
        <f t="shared" si="414"/>
        <v>2135.1399999999999</v>
      </c>
      <c r="W243" s="416">
        <f t="shared" si="415"/>
        <v>0</v>
      </c>
      <c r="X243" s="416"/>
      <c r="Z243" s="402"/>
      <c r="AA243" s="402"/>
      <c r="AB243" s="402"/>
      <c r="AC243" s="402"/>
      <c r="AD243" s="402"/>
      <c r="AE243" s="402"/>
    </row>
    <row r="244" s="32" customFormat="1" ht="18.149999999999999" customHeight="1">
      <c r="A244" s="413" t="s">
        <v>977</v>
      </c>
      <c r="B244" s="413" t="s">
        <v>902</v>
      </c>
      <c r="C244" s="414" t="s">
        <v>155</v>
      </c>
      <c r="D244" s="416">
        <v>14</v>
      </c>
      <c r="E244" s="416"/>
      <c r="F244" s="416"/>
      <c r="G244" s="416"/>
      <c r="H244" s="416"/>
      <c r="I244" s="416"/>
      <c r="J244" s="416">
        <v>14</v>
      </c>
      <c r="K244" s="416"/>
      <c r="L244" s="416">
        <f t="shared" si="412"/>
        <v>14</v>
      </c>
      <c r="M244" s="416">
        <v>6.2999999999999998</v>
      </c>
      <c r="N244" s="416">
        <f t="shared" si="413"/>
        <v>88.200000000000003</v>
      </c>
      <c r="O244" s="416" t="str">
        <f t="shared" si="416"/>
        <v/>
      </c>
      <c r="P244" s="416" t="str">
        <f t="shared" si="417"/>
        <v/>
      </c>
      <c r="Q244" s="416" t="str">
        <f t="shared" si="418"/>
        <v/>
      </c>
      <c r="R244" s="416" t="str">
        <f t="shared" si="419"/>
        <v/>
      </c>
      <c r="S244" s="416" t="str">
        <f t="shared" si="420"/>
        <v/>
      </c>
      <c r="T244" s="416">
        <f t="shared" si="421"/>
        <v>88.200000000000003</v>
      </c>
      <c r="U244" s="416" t="str">
        <f t="shared" si="422"/>
        <v/>
      </c>
      <c r="V244" s="416">
        <f t="shared" si="414"/>
        <v>88.200000000000003</v>
      </c>
      <c r="W244" s="416">
        <f t="shared" si="415"/>
        <v>0</v>
      </c>
      <c r="X244" s="416"/>
      <c r="Z244" s="402"/>
      <c r="AA244" s="402"/>
      <c r="AB244" s="402"/>
      <c r="AC244" s="402"/>
      <c r="AD244" s="402"/>
      <c r="AE244" s="402"/>
    </row>
    <row r="245" s="32" customFormat="1" ht="18.149999999999999" customHeight="1">
      <c r="A245" s="413" t="s">
        <v>978</v>
      </c>
      <c r="B245" s="413" t="s">
        <v>904</v>
      </c>
      <c r="C245" s="414" t="s">
        <v>230</v>
      </c>
      <c r="D245" s="416">
        <v>350</v>
      </c>
      <c r="E245" s="416"/>
      <c r="F245" s="416"/>
      <c r="G245" s="416"/>
      <c r="H245" s="416"/>
      <c r="I245" s="416"/>
      <c r="J245" s="416">
        <v>350</v>
      </c>
      <c r="K245" s="416"/>
      <c r="L245" s="416">
        <f t="shared" si="412"/>
        <v>350</v>
      </c>
      <c r="M245" s="416">
        <v>8.5399999999999991</v>
      </c>
      <c r="N245" s="416">
        <f t="shared" si="413"/>
        <v>2989</v>
      </c>
      <c r="O245" s="416" t="str">
        <f t="shared" si="416"/>
        <v/>
      </c>
      <c r="P245" s="416" t="str">
        <f t="shared" si="417"/>
        <v/>
      </c>
      <c r="Q245" s="416" t="str">
        <f t="shared" si="418"/>
        <v/>
      </c>
      <c r="R245" s="416" t="str">
        <f t="shared" si="419"/>
        <v/>
      </c>
      <c r="S245" s="416" t="str">
        <f t="shared" si="420"/>
        <v/>
      </c>
      <c r="T245" s="416">
        <f t="shared" si="421"/>
        <v>2989</v>
      </c>
      <c r="U245" s="416" t="str">
        <f t="shared" si="422"/>
        <v/>
      </c>
      <c r="V245" s="416">
        <f t="shared" si="414"/>
        <v>2989</v>
      </c>
      <c r="W245" s="416">
        <f t="shared" si="415"/>
        <v>0</v>
      </c>
      <c r="X245" s="416"/>
      <c r="Z245" s="402"/>
      <c r="AA245" s="402"/>
      <c r="AB245" s="402"/>
      <c r="AC245" s="402"/>
      <c r="AD245" s="402"/>
      <c r="AE245" s="402"/>
    </row>
    <row r="246" s="32" customFormat="1" ht="18.149999999999999" customHeight="1">
      <c r="A246" s="413" t="s">
        <v>979</v>
      </c>
      <c r="B246" s="413" t="s">
        <v>906</v>
      </c>
      <c r="C246" s="414" t="s">
        <v>44</v>
      </c>
      <c r="D246" s="416">
        <v>20</v>
      </c>
      <c r="E246" s="416"/>
      <c r="F246" s="416"/>
      <c r="G246" s="416"/>
      <c r="H246" s="416"/>
      <c r="I246" s="416"/>
      <c r="J246" s="416">
        <v>20</v>
      </c>
      <c r="K246" s="416"/>
      <c r="L246" s="416">
        <f t="shared" si="412"/>
        <v>20</v>
      </c>
      <c r="M246" s="416">
        <v>5.7300000000000004</v>
      </c>
      <c r="N246" s="416">
        <f t="shared" si="413"/>
        <v>114.59999999999999</v>
      </c>
      <c r="O246" s="416" t="str">
        <f t="shared" si="416"/>
        <v/>
      </c>
      <c r="P246" s="416" t="str">
        <f t="shared" si="417"/>
        <v/>
      </c>
      <c r="Q246" s="416" t="str">
        <f t="shared" si="418"/>
        <v/>
      </c>
      <c r="R246" s="416" t="str">
        <f t="shared" si="419"/>
        <v/>
      </c>
      <c r="S246" s="416" t="str">
        <f t="shared" si="420"/>
        <v/>
      </c>
      <c r="T246" s="416">
        <f t="shared" si="421"/>
        <v>114.59999999999999</v>
      </c>
      <c r="U246" s="416" t="str">
        <f t="shared" si="422"/>
        <v/>
      </c>
      <c r="V246" s="416">
        <f t="shared" si="414"/>
        <v>114.59999999999999</v>
      </c>
      <c r="W246" s="416">
        <f t="shared" si="415"/>
        <v>0</v>
      </c>
      <c r="X246" s="416"/>
      <c r="Z246" s="402"/>
      <c r="AA246" s="402"/>
      <c r="AB246" s="402"/>
      <c r="AC246" s="402"/>
      <c r="AD246" s="402"/>
      <c r="AE246" s="402"/>
    </row>
    <row r="247" s="32" customFormat="1" ht="18.149999999999999" customHeight="1">
      <c r="A247" s="413" t="s">
        <v>980</v>
      </c>
      <c r="B247" s="413" t="s">
        <v>908</v>
      </c>
      <c r="C247" s="414" t="s">
        <v>878</v>
      </c>
      <c r="D247" s="416">
        <v>20</v>
      </c>
      <c r="E247" s="416"/>
      <c r="F247" s="416"/>
      <c r="G247" s="416"/>
      <c r="H247" s="416"/>
      <c r="I247" s="416"/>
      <c r="J247" s="416">
        <v>20</v>
      </c>
      <c r="K247" s="416"/>
      <c r="L247" s="416">
        <f t="shared" si="412"/>
        <v>20</v>
      </c>
      <c r="M247" s="416">
        <v>1.3799999999999999</v>
      </c>
      <c r="N247" s="416">
        <f t="shared" si="413"/>
        <v>27.600000000000001</v>
      </c>
      <c r="O247" s="416" t="str">
        <f t="shared" si="416"/>
        <v/>
      </c>
      <c r="P247" s="416" t="str">
        <f t="shared" si="417"/>
        <v/>
      </c>
      <c r="Q247" s="416" t="str">
        <f t="shared" si="418"/>
        <v/>
      </c>
      <c r="R247" s="416" t="str">
        <f t="shared" si="419"/>
        <v/>
      </c>
      <c r="S247" s="416" t="str">
        <f t="shared" si="420"/>
        <v/>
      </c>
      <c r="T247" s="416">
        <f t="shared" si="421"/>
        <v>27.600000000000001</v>
      </c>
      <c r="U247" s="416" t="str">
        <f t="shared" si="422"/>
        <v/>
      </c>
      <c r="V247" s="416">
        <f t="shared" si="414"/>
        <v>27.600000000000001</v>
      </c>
      <c r="W247" s="416">
        <f t="shared" si="415"/>
        <v>0</v>
      </c>
      <c r="X247" s="416"/>
      <c r="Z247" s="402"/>
      <c r="AA247" s="402"/>
      <c r="AB247" s="402"/>
      <c r="AC247" s="402"/>
      <c r="AD247" s="402"/>
      <c r="AE247" s="402"/>
    </row>
    <row r="248" s="32" customFormat="1" ht="18.149999999999999" customHeight="1">
      <c r="A248" s="413" t="s">
        <v>981</v>
      </c>
      <c r="B248" s="413" t="s">
        <v>910</v>
      </c>
      <c r="C248" s="414" t="s">
        <v>230</v>
      </c>
      <c r="D248" s="416">
        <v>150</v>
      </c>
      <c r="E248" s="416"/>
      <c r="F248" s="416"/>
      <c r="G248" s="416"/>
      <c r="H248" s="416"/>
      <c r="I248" s="416"/>
      <c r="J248" s="416">
        <v>150</v>
      </c>
      <c r="K248" s="416"/>
      <c r="L248" s="416">
        <f t="shared" si="412"/>
        <v>150</v>
      </c>
      <c r="M248" s="416">
        <v>12.880000000000001</v>
      </c>
      <c r="N248" s="416">
        <f t="shared" si="413"/>
        <v>1932</v>
      </c>
      <c r="O248" s="416" t="str">
        <f t="shared" si="416"/>
        <v/>
      </c>
      <c r="P248" s="416" t="str">
        <f t="shared" si="417"/>
        <v/>
      </c>
      <c r="Q248" s="416" t="str">
        <f t="shared" si="418"/>
        <v/>
      </c>
      <c r="R248" s="416" t="str">
        <f t="shared" si="419"/>
        <v/>
      </c>
      <c r="S248" s="416" t="str">
        <f t="shared" si="420"/>
        <v/>
      </c>
      <c r="T248" s="416">
        <f t="shared" si="421"/>
        <v>1932</v>
      </c>
      <c r="U248" s="416" t="str">
        <f t="shared" si="422"/>
        <v/>
      </c>
      <c r="V248" s="416">
        <f t="shared" si="414"/>
        <v>1932</v>
      </c>
      <c r="W248" s="416">
        <f t="shared" si="415"/>
        <v>0</v>
      </c>
      <c r="X248" s="416"/>
      <c r="Z248" s="402"/>
      <c r="AA248" s="402"/>
      <c r="AB248" s="402"/>
      <c r="AC248" s="402"/>
      <c r="AD248" s="402"/>
      <c r="AE248" s="402"/>
    </row>
    <row r="249" s="32" customFormat="1" ht="18.149999999999999" customHeight="1">
      <c r="A249" s="413" t="s">
        <v>982</v>
      </c>
      <c r="B249" s="413" t="s">
        <v>983</v>
      </c>
      <c r="C249" s="414" t="s">
        <v>155</v>
      </c>
      <c r="D249" s="416">
        <v>1</v>
      </c>
      <c r="E249" s="416"/>
      <c r="F249" s="416"/>
      <c r="G249" s="416"/>
      <c r="H249" s="416"/>
      <c r="I249" s="416"/>
      <c r="J249" s="416">
        <v>1</v>
      </c>
      <c r="K249" s="416"/>
      <c r="L249" s="416">
        <f t="shared" si="412"/>
        <v>1</v>
      </c>
      <c r="M249" s="416">
        <v>42.890000000000001</v>
      </c>
      <c r="N249" s="416">
        <f t="shared" si="413"/>
        <v>42.890000000000001</v>
      </c>
      <c r="O249" s="416" t="str">
        <f t="shared" si="416"/>
        <v/>
      </c>
      <c r="P249" s="416" t="str">
        <f t="shared" si="417"/>
        <v/>
      </c>
      <c r="Q249" s="416" t="str">
        <f t="shared" si="418"/>
        <v/>
      </c>
      <c r="R249" s="416" t="str">
        <f t="shared" si="419"/>
        <v/>
      </c>
      <c r="S249" s="416" t="str">
        <f t="shared" si="420"/>
        <v/>
      </c>
      <c r="T249" s="416">
        <f t="shared" si="421"/>
        <v>42.890000000000001</v>
      </c>
      <c r="U249" s="416" t="str">
        <f t="shared" si="422"/>
        <v/>
      </c>
      <c r="V249" s="416">
        <f t="shared" si="414"/>
        <v>42.890000000000001</v>
      </c>
      <c r="W249" s="416">
        <f t="shared" si="415"/>
        <v>0</v>
      </c>
      <c r="X249" s="416"/>
      <c r="Z249" s="402"/>
      <c r="AA249" s="402"/>
      <c r="AB249" s="402"/>
      <c r="AC249" s="402"/>
      <c r="AD249" s="402"/>
      <c r="AE249" s="402"/>
    </row>
    <row r="250" s="32" customFormat="1" ht="18.149999999999999" customHeight="1">
      <c r="A250" s="413" t="s">
        <v>984</v>
      </c>
      <c r="B250" s="413" t="s">
        <v>914</v>
      </c>
      <c r="C250" s="414" t="s">
        <v>155</v>
      </c>
      <c r="D250" s="416">
        <v>31</v>
      </c>
      <c r="E250" s="416"/>
      <c r="F250" s="416"/>
      <c r="G250" s="416"/>
      <c r="H250" s="416"/>
      <c r="I250" s="416"/>
      <c r="J250" s="416">
        <v>31</v>
      </c>
      <c r="K250" s="416"/>
      <c r="L250" s="416">
        <f t="shared" si="412"/>
        <v>31</v>
      </c>
      <c r="M250" s="416">
        <v>31.890000000000001</v>
      </c>
      <c r="N250" s="416">
        <f t="shared" si="413"/>
        <v>988.59000000000003</v>
      </c>
      <c r="O250" s="416" t="str">
        <f t="shared" si="416"/>
        <v/>
      </c>
      <c r="P250" s="416" t="str">
        <f t="shared" si="417"/>
        <v/>
      </c>
      <c r="Q250" s="416" t="str">
        <f t="shared" si="418"/>
        <v/>
      </c>
      <c r="R250" s="416" t="str">
        <f t="shared" si="419"/>
        <v/>
      </c>
      <c r="S250" s="416" t="str">
        <f t="shared" si="420"/>
        <v/>
      </c>
      <c r="T250" s="416">
        <f t="shared" si="421"/>
        <v>988.59000000000003</v>
      </c>
      <c r="U250" s="416" t="str">
        <f t="shared" si="422"/>
        <v/>
      </c>
      <c r="V250" s="416">
        <f t="shared" si="414"/>
        <v>988.59000000000003</v>
      </c>
      <c r="W250" s="416">
        <f t="shared" si="415"/>
        <v>0</v>
      </c>
      <c r="X250" s="416"/>
      <c r="Z250" s="402"/>
      <c r="AA250" s="402"/>
      <c r="AB250" s="402"/>
      <c r="AC250" s="402"/>
      <c r="AD250" s="402"/>
      <c r="AE250" s="402"/>
    </row>
    <row r="251" s="32" customFormat="1" ht="18.149999999999999" customHeight="1">
      <c r="A251" s="413" t="s">
        <v>985</v>
      </c>
      <c r="B251" s="413" t="s">
        <v>916</v>
      </c>
      <c r="C251" s="414" t="s">
        <v>155</v>
      </c>
      <c r="D251" s="416">
        <v>6</v>
      </c>
      <c r="E251" s="416"/>
      <c r="F251" s="416"/>
      <c r="G251" s="416"/>
      <c r="H251" s="416"/>
      <c r="I251" s="416"/>
      <c r="J251" s="416">
        <v>6</v>
      </c>
      <c r="K251" s="416"/>
      <c r="L251" s="416">
        <f t="shared" si="412"/>
        <v>6</v>
      </c>
      <c r="M251" s="416">
        <v>34.979999999999997</v>
      </c>
      <c r="N251" s="416">
        <f t="shared" si="413"/>
        <v>209.88</v>
      </c>
      <c r="O251" s="416" t="str">
        <f t="shared" si="416"/>
        <v/>
      </c>
      <c r="P251" s="416" t="str">
        <f t="shared" si="417"/>
        <v/>
      </c>
      <c r="Q251" s="416" t="str">
        <f t="shared" si="418"/>
        <v/>
      </c>
      <c r="R251" s="416" t="str">
        <f t="shared" si="419"/>
        <v/>
      </c>
      <c r="S251" s="416" t="str">
        <f t="shared" si="420"/>
        <v/>
      </c>
      <c r="T251" s="416">
        <f t="shared" si="421"/>
        <v>209.88</v>
      </c>
      <c r="U251" s="416" t="str">
        <f t="shared" si="422"/>
        <v/>
      </c>
      <c r="V251" s="416">
        <f t="shared" si="414"/>
        <v>209.88</v>
      </c>
      <c r="W251" s="416">
        <f t="shared" si="415"/>
        <v>0</v>
      </c>
      <c r="X251" s="416"/>
      <c r="Z251" s="402"/>
      <c r="AA251" s="402"/>
      <c r="AB251" s="402"/>
      <c r="AC251" s="402"/>
      <c r="AD251" s="402"/>
      <c r="AE251" s="402"/>
    </row>
    <row r="252" s="32" customFormat="1" ht="18.149999999999999" customHeight="1">
      <c r="A252" s="413" t="s">
        <v>986</v>
      </c>
      <c r="B252" s="413" t="s">
        <v>918</v>
      </c>
      <c r="C252" s="414" t="s">
        <v>155</v>
      </c>
      <c r="D252" s="416">
        <v>1</v>
      </c>
      <c r="E252" s="416"/>
      <c r="F252" s="416"/>
      <c r="G252" s="416"/>
      <c r="H252" s="416"/>
      <c r="I252" s="416"/>
      <c r="J252" s="416">
        <v>1</v>
      </c>
      <c r="K252" s="416"/>
      <c r="L252" s="416">
        <f t="shared" si="412"/>
        <v>1</v>
      </c>
      <c r="M252" s="416">
        <v>28.5</v>
      </c>
      <c r="N252" s="416">
        <f t="shared" si="413"/>
        <v>28.5</v>
      </c>
      <c r="O252" s="416" t="str">
        <f t="shared" si="416"/>
        <v/>
      </c>
      <c r="P252" s="416" t="str">
        <f t="shared" si="417"/>
        <v/>
      </c>
      <c r="Q252" s="416" t="str">
        <f t="shared" si="418"/>
        <v/>
      </c>
      <c r="R252" s="416" t="str">
        <f t="shared" si="419"/>
        <v/>
      </c>
      <c r="S252" s="416" t="str">
        <f t="shared" si="420"/>
        <v/>
      </c>
      <c r="T252" s="416">
        <f t="shared" si="421"/>
        <v>28.5</v>
      </c>
      <c r="U252" s="416" t="str">
        <f t="shared" si="422"/>
        <v/>
      </c>
      <c r="V252" s="416">
        <f t="shared" si="414"/>
        <v>28.5</v>
      </c>
      <c r="W252" s="416">
        <f t="shared" si="415"/>
        <v>0</v>
      </c>
      <c r="X252" s="416"/>
      <c r="Z252" s="402"/>
      <c r="AA252" s="402"/>
      <c r="AB252" s="402"/>
      <c r="AC252" s="402"/>
      <c r="AD252" s="402"/>
      <c r="AE252" s="402"/>
    </row>
    <row r="253" s="32" customFormat="1" ht="18.149999999999999" customHeight="1">
      <c r="A253" s="413" t="s">
        <v>987</v>
      </c>
      <c r="B253" s="413" t="s">
        <v>920</v>
      </c>
      <c r="C253" s="414" t="s">
        <v>155</v>
      </c>
      <c r="D253" s="416">
        <v>1</v>
      </c>
      <c r="E253" s="416"/>
      <c r="F253" s="416"/>
      <c r="G253" s="416"/>
      <c r="H253" s="416"/>
      <c r="I253" s="416"/>
      <c r="J253" s="416">
        <v>1</v>
      </c>
      <c r="K253" s="416"/>
      <c r="L253" s="416">
        <f t="shared" si="412"/>
        <v>1</v>
      </c>
      <c r="M253" s="416">
        <v>30.32</v>
      </c>
      <c r="N253" s="416">
        <f t="shared" si="413"/>
        <v>30.32</v>
      </c>
      <c r="O253" s="416" t="str">
        <f t="shared" si="416"/>
        <v/>
      </c>
      <c r="P253" s="416" t="str">
        <f t="shared" si="417"/>
        <v/>
      </c>
      <c r="Q253" s="416" t="str">
        <f t="shared" si="418"/>
        <v/>
      </c>
      <c r="R253" s="416" t="str">
        <f t="shared" si="419"/>
        <v/>
      </c>
      <c r="S253" s="416" t="str">
        <f t="shared" si="420"/>
        <v/>
      </c>
      <c r="T253" s="416">
        <f t="shared" si="421"/>
        <v>30.32</v>
      </c>
      <c r="U253" s="416" t="str">
        <f t="shared" si="422"/>
        <v/>
      </c>
      <c r="V253" s="416">
        <f t="shared" si="414"/>
        <v>30.32</v>
      </c>
      <c r="W253" s="416">
        <f t="shared" si="415"/>
        <v>0</v>
      </c>
      <c r="X253" s="416"/>
      <c r="Z253" s="402"/>
      <c r="AA253" s="402"/>
      <c r="AB253" s="402"/>
      <c r="AC253" s="402"/>
      <c r="AD253" s="402"/>
      <c r="AE253" s="402"/>
    </row>
    <row r="254" s="32" customFormat="1" ht="18.149999999999999" customHeight="1">
      <c r="A254" s="413" t="s">
        <v>988</v>
      </c>
      <c r="B254" s="413" t="s">
        <v>922</v>
      </c>
      <c r="C254" s="414" t="s">
        <v>155</v>
      </c>
      <c r="D254" s="416">
        <v>2</v>
      </c>
      <c r="E254" s="416"/>
      <c r="F254" s="416"/>
      <c r="G254" s="416"/>
      <c r="H254" s="416"/>
      <c r="I254" s="416"/>
      <c r="J254" s="416">
        <v>2</v>
      </c>
      <c r="K254" s="416"/>
      <c r="L254" s="416">
        <f t="shared" si="412"/>
        <v>2</v>
      </c>
      <c r="M254" s="416">
        <v>59.509999999999998</v>
      </c>
      <c r="N254" s="416">
        <f t="shared" si="413"/>
        <v>119.02</v>
      </c>
      <c r="O254" s="416" t="str">
        <f t="shared" si="416"/>
        <v/>
      </c>
      <c r="P254" s="416" t="str">
        <f t="shared" si="417"/>
        <v/>
      </c>
      <c r="Q254" s="416" t="str">
        <f t="shared" si="418"/>
        <v/>
      </c>
      <c r="R254" s="416" t="str">
        <f t="shared" si="419"/>
        <v/>
      </c>
      <c r="S254" s="416" t="str">
        <f t="shared" si="420"/>
        <v/>
      </c>
      <c r="T254" s="416">
        <f t="shared" si="421"/>
        <v>119.02</v>
      </c>
      <c r="U254" s="416" t="str">
        <f t="shared" si="422"/>
        <v/>
      </c>
      <c r="V254" s="416">
        <f t="shared" si="414"/>
        <v>119.02</v>
      </c>
      <c r="W254" s="416">
        <f t="shared" si="415"/>
        <v>0</v>
      </c>
      <c r="X254" s="416"/>
      <c r="Z254" s="402"/>
      <c r="AA254" s="402"/>
      <c r="AB254" s="402"/>
      <c r="AC254" s="402"/>
      <c r="AD254" s="402"/>
      <c r="AE254" s="402"/>
    </row>
    <row r="255" s="32" customFormat="1" ht="18.149999999999999" customHeight="1">
      <c r="A255" s="413" t="s">
        <v>989</v>
      </c>
      <c r="B255" s="413" t="s">
        <v>924</v>
      </c>
      <c r="C255" s="414" t="s">
        <v>230</v>
      </c>
      <c r="D255" s="416">
        <v>130</v>
      </c>
      <c r="E255" s="416"/>
      <c r="F255" s="416"/>
      <c r="G255" s="416"/>
      <c r="H255" s="416"/>
      <c r="I255" s="416"/>
      <c r="J255" s="416">
        <v>130</v>
      </c>
      <c r="K255" s="416"/>
      <c r="L255" s="416">
        <f t="shared" si="412"/>
        <v>130</v>
      </c>
      <c r="M255" s="416">
        <v>5.3899999999999997</v>
      </c>
      <c r="N255" s="416">
        <f t="shared" si="413"/>
        <v>700.70000000000005</v>
      </c>
      <c r="O255" s="416" t="str">
        <f t="shared" si="416"/>
        <v/>
      </c>
      <c r="P255" s="416" t="str">
        <f t="shared" si="417"/>
        <v/>
      </c>
      <c r="Q255" s="416" t="str">
        <f t="shared" si="418"/>
        <v/>
      </c>
      <c r="R255" s="416" t="str">
        <f t="shared" si="419"/>
        <v/>
      </c>
      <c r="S255" s="416" t="str">
        <f t="shared" si="420"/>
        <v/>
      </c>
      <c r="T255" s="416">
        <f t="shared" si="421"/>
        <v>700.70000000000005</v>
      </c>
      <c r="U255" s="416" t="str">
        <f t="shared" si="422"/>
        <v/>
      </c>
      <c r="V255" s="416">
        <f t="shared" si="414"/>
        <v>700.70000000000005</v>
      </c>
      <c r="W255" s="416">
        <f t="shared" si="415"/>
        <v>0</v>
      </c>
      <c r="X255" s="416"/>
      <c r="Z255" s="402"/>
      <c r="AA255" s="402"/>
      <c r="AB255" s="402"/>
      <c r="AC255" s="402"/>
      <c r="AD255" s="402"/>
      <c r="AE255" s="402"/>
    </row>
    <row r="256" s="32" customFormat="1" ht="18.149999999999999" customHeight="1">
      <c r="A256" s="413" t="s">
        <v>990</v>
      </c>
      <c r="B256" s="413" t="s">
        <v>926</v>
      </c>
      <c r="C256" s="414" t="s">
        <v>230</v>
      </c>
      <c r="D256" s="416">
        <v>33</v>
      </c>
      <c r="E256" s="416"/>
      <c r="F256" s="416"/>
      <c r="G256" s="416"/>
      <c r="H256" s="416"/>
      <c r="I256" s="416"/>
      <c r="J256" s="416">
        <v>33</v>
      </c>
      <c r="K256" s="416"/>
      <c r="L256" s="416">
        <f t="shared" si="412"/>
        <v>33</v>
      </c>
      <c r="M256" s="416">
        <v>24.030000000000001</v>
      </c>
      <c r="N256" s="416">
        <f t="shared" si="413"/>
        <v>792.99000000000001</v>
      </c>
      <c r="O256" s="416" t="str">
        <f t="shared" si="416"/>
        <v/>
      </c>
      <c r="P256" s="416" t="str">
        <f t="shared" si="417"/>
        <v/>
      </c>
      <c r="Q256" s="416" t="str">
        <f t="shared" si="418"/>
        <v/>
      </c>
      <c r="R256" s="416" t="str">
        <f t="shared" si="419"/>
        <v/>
      </c>
      <c r="S256" s="416" t="str">
        <f t="shared" si="420"/>
        <v/>
      </c>
      <c r="T256" s="416">
        <f t="shared" si="421"/>
        <v>792.99000000000001</v>
      </c>
      <c r="U256" s="416" t="str">
        <f t="shared" si="422"/>
        <v/>
      </c>
      <c r="V256" s="416">
        <f t="shared" si="414"/>
        <v>792.99000000000001</v>
      </c>
      <c r="W256" s="416">
        <f t="shared" si="415"/>
        <v>0</v>
      </c>
      <c r="X256" s="416"/>
      <c r="Z256" s="402"/>
      <c r="AA256" s="402"/>
      <c r="AB256" s="402"/>
      <c r="AC256" s="402"/>
      <c r="AD256" s="402"/>
      <c r="AE256" s="402"/>
    </row>
    <row r="257" s="32" customFormat="1" ht="18.149999999999999" customHeight="1">
      <c r="A257" s="413" t="s">
        <v>991</v>
      </c>
      <c r="B257" s="413" t="s">
        <v>928</v>
      </c>
      <c r="C257" s="414" t="s">
        <v>155</v>
      </c>
      <c r="D257" s="416">
        <v>3</v>
      </c>
      <c r="E257" s="416"/>
      <c r="F257" s="416"/>
      <c r="G257" s="416"/>
      <c r="H257" s="416"/>
      <c r="I257" s="416"/>
      <c r="J257" s="416">
        <v>3</v>
      </c>
      <c r="K257" s="416"/>
      <c r="L257" s="416">
        <f t="shared" si="412"/>
        <v>3</v>
      </c>
      <c r="M257" s="416">
        <v>12.880000000000001</v>
      </c>
      <c r="N257" s="416">
        <f t="shared" si="413"/>
        <v>38.640000000000001</v>
      </c>
      <c r="O257" s="416" t="str">
        <f t="shared" si="416"/>
        <v/>
      </c>
      <c r="P257" s="416" t="str">
        <f t="shared" si="417"/>
        <v/>
      </c>
      <c r="Q257" s="416" t="str">
        <f t="shared" si="418"/>
        <v/>
      </c>
      <c r="R257" s="416" t="str">
        <f t="shared" si="419"/>
        <v/>
      </c>
      <c r="S257" s="416" t="str">
        <f t="shared" si="420"/>
        <v/>
      </c>
      <c r="T257" s="416">
        <f t="shared" si="421"/>
        <v>38.640000000000001</v>
      </c>
      <c r="U257" s="416" t="str">
        <f t="shared" si="422"/>
        <v/>
      </c>
      <c r="V257" s="416">
        <f t="shared" si="414"/>
        <v>38.640000000000001</v>
      </c>
      <c r="W257" s="416">
        <f t="shared" si="415"/>
        <v>0</v>
      </c>
      <c r="X257" s="416"/>
      <c r="Z257" s="402"/>
      <c r="AA257" s="402"/>
      <c r="AB257" s="402"/>
      <c r="AC257" s="402"/>
      <c r="AD257" s="402"/>
      <c r="AE257" s="402"/>
    </row>
    <row r="258" s="32" customFormat="1" ht="18.149999999999999" customHeight="1">
      <c r="A258" s="413" t="s">
        <v>992</v>
      </c>
      <c r="B258" s="413" t="s">
        <v>930</v>
      </c>
      <c r="C258" s="414" t="s">
        <v>230</v>
      </c>
      <c r="D258" s="416">
        <v>50</v>
      </c>
      <c r="E258" s="416"/>
      <c r="F258" s="416"/>
      <c r="G258" s="416"/>
      <c r="H258" s="416"/>
      <c r="I258" s="416"/>
      <c r="J258" s="416">
        <v>50</v>
      </c>
      <c r="K258" s="416"/>
      <c r="L258" s="416">
        <f t="shared" si="412"/>
        <v>50</v>
      </c>
      <c r="M258" s="416">
        <v>86.180000000000007</v>
      </c>
      <c r="N258" s="416">
        <f t="shared" si="413"/>
        <v>4309</v>
      </c>
      <c r="O258" s="416" t="str">
        <f t="shared" si="416"/>
        <v/>
      </c>
      <c r="P258" s="416" t="str">
        <f t="shared" si="417"/>
        <v/>
      </c>
      <c r="Q258" s="416" t="str">
        <f t="shared" si="418"/>
        <v/>
      </c>
      <c r="R258" s="416" t="str">
        <f t="shared" si="419"/>
        <v/>
      </c>
      <c r="S258" s="416" t="str">
        <f t="shared" si="420"/>
        <v/>
      </c>
      <c r="T258" s="416">
        <f t="shared" si="421"/>
        <v>4309</v>
      </c>
      <c r="U258" s="416" t="str">
        <f t="shared" si="422"/>
        <v/>
      </c>
      <c r="V258" s="416">
        <f t="shared" si="414"/>
        <v>4309</v>
      </c>
      <c r="W258" s="416">
        <f t="shared" si="415"/>
        <v>0</v>
      </c>
      <c r="X258" s="416"/>
      <c r="Z258" s="402"/>
      <c r="AA258" s="402"/>
      <c r="AB258" s="402"/>
      <c r="AC258" s="402"/>
      <c r="AD258" s="402"/>
      <c r="AE258" s="402"/>
    </row>
    <row r="259" s="32" customFormat="1" ht="18.149999999999999" customHeight="1">
      <c r="A259" s="413" t="s">
        <v>993</v>
      </c>
      <c r="B259" s="413" t="s">
        <v>932</v>
      </c>
      <c r="C259" s="414" t="s">
        <v>155</v>
      </c>
      <c r="D259" s="416">
        <v>6</v>
      </c>
      <c r="E259" s="416"/>
      <c r="F259" s="416"/>
      <c r="G259" s="416"/>
      <c r="H259" s="416"/>
      <c r="I259" s="416"/>
      <c r="J259" s="416">
        <v>6</v>
      </c>
      <c r="K259" s="416"/>
      <c r="L259" s="416">
        <f t="shared" si="412"/>
        <v>6</v>
      </c>
      <c r="M259" s="416">
        <v>186.21000000000001</v>
      </c>
      <c r="N259" s="416">
        <f t="shared" si="413"/>
        <v>1117.26</v>
      </c>
      <c r="O259" s="416" t="str">
        <f t="shared" si="416"/>
        <v/>
      </c>
      <c r="P259" s="416" t="str">
        <f t="shared" si="417"/>
        <v/>
      </c>
      <c r="Q259" s="416" t="str">
        <f t="shared" si="418"/>
        <v/>
      </c>
      <c r="R259" s="416" t="str">
        <f t="shared" si="419"/>
        <v/>
      </c>
      <c r="S259" s="416" t="str">
        <f t="shared" si="420"/>
        <v/>
      </c>
      <c r="T259" s="416">
        <f t="shared" si="421"/>
        <v>1117.26</v>
      </c>
      <c r="U259" s="416" t="str">
        <f t="shared" si="422"/>
        <v/>
      </c>
      <c r="V259" s="416">
        <f t="shared" si="414"/>
        <v>1117.26</v>
      </c>
      <c r="W259" s="416">
        <f t="shared" si="415"/>
        <v>0</v>
      </c>
      <c r="X259" s="416"/>
      <c r="Z259" s="402"/>
      <c r="AA259" s="402"/>
      <c r="AB259" s="402"/>
      <c r="AC259" s="402"/>
      <c r="AD259" s="402"/>
      <c r="AE259" s="402"/>
    </row>
    <row r="260" s="32" customFormat="1" ht="18.149999999999999" customHeight="1">
      <c r="A260" s="413" t="s">
        <v>994</v>
      </c>
      <c r="B260" s="413" t="s">
        <v>934</v>
      </c>
      <c r="C260" s="414" t="s">
        <v>155</v>
      </c>
      <c r="D260" s="416">
        <v>1</v>
      </c>
      <c r="E260" s="416"/>
      <c r="F260" s="416"/>
      <c r="G260" s="416"/>
      <c r="H260" s="416"/>
      <c r="I260" s="416"/>
      <c r="J260" s="416">
        <v>1</v>
      </c>
      <c r="K260" s="416"/>
      <c r="L260" s="416">
        <f t="shared" si="412"/>
        <v>1</v>
      </c>
      <c r="M260" s="416">
        <v>495.74000000000001</v>
      </c>
      <c r="N260" s="416">
        <f t="shared" si="413"/>
        <v>495.74000000000001</v>
      </c>
      <c r="O260" s="416" t="str">
        <f t="shared" si="416"/>
        <v/>
      </c>
      <c r="P260" s="416" t="str">
        <f t="shared" si="417"/>
        <v/>
      </c>
      <c r="Q260" s="416" t="str">
        <f t="shared" si="418"/>
        <v/>
      </c>
      <c r="R260" s="416" t="str">
        <f t="shared" si="419"/>
        <v/>
      </c>
      <c r="S260" s="416" t="str">
        <f t="shared" si="420"/>
        <v/>
      </c>
      <c r="T260" s="416">
        <f t="shared" si="421"/>
        <v>495.74000000000001</v>
      </c>
      <c r="U260" s="416" t="str">
        <f t="shared" si="422"/>
        <v/>
      </c>
      <c r="V260" s="416">
        <f t="shared" si="414"/>
        <v>495.74000000000001</v>
      </c>
      <c r="W260" s="416">
        <f t="shared" si="415"/>
        <v>0</v>
      </c>
      <c r="X260" s="416"/>
      <c r="Z260" s="402"/>
      <c r="AA260" s="402"/>
      <c r="AB260" s="402"/>
      <c r="AC260" s="402"/>
      <c r="AD260" s="402"/>
      <c r="AE260" s="402"/>
    </row>
    <row r="65533" ht="12.75" customHeight="1"/>
    <row r="65534" ht="12.75" customHeight="1"/>
    <row r="65535" ht="12.75" customHeight="1"/>
    <row r="65536" ht="12.75" customHeight="1"/>
  </sheetData>
  <sheetProtection autoFilter="1" deleteColumns="1" deleteRows="1" formatCells="1" formatColumns="1" formatRows="1" insertColumns="1" insertHyperlinks="1" insertRows="1" pivotTables="1" selectLockedCells="1" selectUnlockedCells="1" sheet="0" sort="1"/>
  <autoFilter ref="A5:X260"/>
  <mergeCells count="6">
    <mergeCell ref="A1:C3"/>
    <mergeCell ref="D1:L3"/>
    <mergeCell ref="W1:X3"/>
    <mergeCell ref="D4:L4"/>
    <mergeCell ref="N4:W4"/>
    <mergeCell ref="X4:X5"/>
  </mergeCells>
  <printOptions headings="0" gridLines="0"/>
  <pageMargins left="0.39375000000000004" right="0.39375000000000004" top="0.39375000000000004" bottom="0.74791666666666634" header="0.51181102362204722" footer="0.59027777777777779"/>
  <pageSetup paperSize="9" scale="27" firstPageNumber="0" fitToWidth="1" fitToHeight="1" pageOrder="downThenOver" orientation="landscape" usePrinterDefaults="1" blackAndWhite="0" draft="0" cellComments="none" useFirstPageNumber="0" errors="displayed" horizontalDpi="300" verticalDpi="300" copies="1"/>
  <headerFooter alignWithMargins="0">
    <oddFooter>&amp;L&amp;"Times New Roman,Normal"INOVE LOCAÇÕES E CONTUÇÃO&amp;C&amp;"Times New Roman,Normal"Página &amp;P de &amp;N&amp;R&amp;"Times New Roman,Normal"DESO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pane ySplit="5" topLeftCell="A6" activePane="bottomLeft" state="frozen"/>
      <selection activeCell="C11" activeCellId="0" sqref="C11"/>
    </sheetView>
  </sheetViews>
  <sheetFormatPr defaultColWidth="10.09765625" defaultRowHeight="19.5" customHeight="1"/>
  <cols>
    <col customWidth="1" min="1" max="1" style="421" width="56.19921875"/>
    <col customWidth="1" min="2" max="2" style="422" width="24.8984375"/>
    <col customWidth="1" min="3" max="3" style="421" width="24.59765625"/>
    <col customWidth="1" min="4" max="5" style="421" width="17.59765625"/>
    <col customWidth="1" min="6" max="6" style="421" width="20.69921875"/>
    <col customWidth="1" min="7" max="7" style="421" width="17.59765625"/>
    <col customWidth="1" min="8" max="8" style="423" width="21.8984375"/>
    <col customWidth="1" min="9" max="9" style="424" width="28.5"/>
    <col min="10" max="10" style="421" width="10.09765625"/>
    <col customWidth="1" min="11" max="11" style="421" width="13.8984375"/>
    <col customWidth="1" min="12" max="12" style="421" width="16.69921875"/>
    <col customWidth="1" min="13" max="13" style="421" width="14.59765625"/>
    <col customWidth="1" min="14" max="14" style="421" width="19.69921875"/>
    <col customWidth="1" min="15" max="15" style="421" width="4.3984375"/>
    <col min="16" max="17" style="421" width="10.09765625"/>
    <col customWidth="1" min="18" max="18" style="421" width="16.19921875"/>
    <col min="19" max="19" style="421" width="10.09765625"/>
    <col customWidth="1" min="20" max="20" style="421" width="14.59765625"/>
    <col min="21" max="251" style="421" width="10.09765625"/>
    <col min="252" max="16384" style="420" width="10.09765625"/>
  </cols>
  <sheetData>
    <row r="1" ht="54" customHeight="1">
      <c r="A1" s="425" t="str">
        <f>BMs_Acum!A1</f>
        <v xml:space="preserve">COMPLEMENTAÇÃO DA CONSTRUÇÃO DE BARRAGEM DE CAPTAÇÃO NO RIACHO GUARAREMA E DAS ESTAÇÕES ELEVATÓRIAS DE ÁGUA BRUTA 01 E 02, NO MUNICÍPIO DE SANTA LUZIA DO ITANHY, ESTADO DE SERGIPE.</v>
      </c>
      <c r="B1" s="425"/>
      <c r="C1" s="425"/>
      <c r="D1" s="425" t="s">
        <v>996</v>
      </c>
      <c r="E1" s="425"/>
      <c r="F1" s="426" t="s">
        <v>560</v>
      </c>
      <c r="G1" s="427" t="e">
        <f>#REF!</f>
        <v>#REF!</v>
      </c>
      <c r="H1" s="427"/>
      <c r="I1" s="428" t="s">
        <v>997</v>
      </c>
    </row>
    <row r="2" ht="19.5" customHeight="1">
      <c r="A2" s="425"/>
      <c r="B2" s="425"/>
      <c r="C2" s="425"/>
      <c r="D2" s="425"/>
      <c r="E2" s="425"/>
      <c r="F2" s="426" t="s">
        <v>5</v>
      </c>
      <c r="G2" s="427" t="e">
        <f>#REF!</f>
        <v>#REF!</v>
      </c>
      <c r="H2" s="427"/>
      <c r="I2" s="429">
        <f>BMs_Acum!N6</f>
        <v>2005906.169999999</v>
      </c>
    </row>
    <row r="3" ht="21.75" customHeight="1">
      <c r="A3" s="425"/>
      <c r="B3" s="425"/>
      <c r="C3" s="425"/>
      <c r="D3" s="425"/>
      <c r="E3" s="425"/>
      <c r="F3" s="426" t="s">
        <v>998</v>
      </c>
      <c r="G3" s="427" t="e">
        <f>#REF!</f>
        <v>#REF!</v>
      </c>
      <c r="H3" s="427" t="e">
        <f>#REF!</f>
        <v>#REF!</v>
      </c>
      <c r="I3" s="429"/>
    </row>
    <row r="4" ht="20.699999999999999" customHeight="1">
      <c r="A4" s="430" t="s">
        <v>999</v>
      </c>
      <c r="B4" s="430" t="s">
        <v>1000</v>
      </c>
      <c r="C4" s="430" t="s">
        <v>1001</v>
      </c>
      <c r="D4" s="431" t="s">
        <v>1002</v>
      </c>
      <c r="E4" s="431" t="s">
        <v>1003</v>
      </c>
      <c r="F4" s="431" t="s">
        <v>1004</v>
      </c>
      <c r="G4" s="431" t="s">
        <v>1005</v>
      </c>
      <c r="H4" s="431" t="s">
        <v>1006</v>
      </c>
      <c r="I4" s="431" t="s">
        <v>1007</v>
      </c>
      <c r="L4" s="432" t="s">
        <v>1008</v>
      </c>
      <c r="M4" s="432"/>
      <c r="N4" s="432"/>
      <c r="O4" s="432"/>
      <c r="P4" s="432"/>
      <c r="Q4" s="432"/>
    </row>
    <row r="5" ht="19.5" customHeight="1">
      <c r="A5" s="430"/>
      <c r="B5" s="430"/>
      <c r="C5" s="430"/>
      <c r="D5" s="431"/>
      <c r="E5" s="431"/>
      <c r="F5" s="431"/>
      <c r="G5" s="431"/>
      <c r="H5" s="431"/>
      <c r="I5" s="431"/>
      <c r="L5" s="432" t="str">
        <f>A4</f>
        <v>PERIODOS</v>
      </c>
      <c r="M5" s="432" t="str">
        <f>F4</f>
        <v xml:space="preserve">% PREV. ACUMULADO</v>
      </c>
      <c r="N5" s="432" t="str">
        <f>G4</f>
        <v xml:space="preserve">% EXEC. ACUMULADO</v>
      </c>
      <c r="O5" s="432"/>
      <c r="P5" s="432" t="str">
        <f>I4</f>
        <v xml:space="preserve">AVANÇO ACUMULADO</v>
      </c>
      <c r="Q5" s="432"/>
    </row>
    <row r="6" s="433" customFormat="1" ht="56.700000000000003" customHeight="1">
      <c r="A6" s="434" t="s">
        <v>1009</v>
      </c>
      <c r="B6" s="435">
        <f>BMs_Cronograma!O6</f>
        <v>551737.35999999999</v>
      </c>
      <c r="C6" s="435">
        <f>IF(BMs_Acum!O$6=0,"",BMs_Acum!O$6)</f>
        <v>457056.10999999993</v>
      </c>
      <c r="D6" s="436">
        <f t="shared" ref="D6:D11" si="423">B6/$I$2</f>
        <v>0.2750564150266312</v>
      </c>
      <c r="E6" s="436">
        <f t="shared" ref="E6:E11" si="424">IF(C6="",0,C6/$I$2)</f>
        <v>0.22785517928787274</v>
      </c>
      <c r="F6" s="437">
        <f>D6</f>
        <v>0.2750564150266312</v>
      </c>
      <c r="G6" s="438">
        <f>E6</f>
        <v>0.22785517928787274</v>
      </c>
      <c r="H6" s="436">
        <f t="shared" ref="H6:H11" si="425">IF(E6=0,0,E6-D6)</f>
        <v>-4.7201235738758451e-002</v>
      </c>
      <c r="I6" s="439">
        <f t="shared" ref="I6:I11" si="426">IF(C6="",0,G6-F6)</f>
        <v>-4.7201235738758451e-002</v>
      </c>
      <c r="L6" s="432" t="str">
        <f t="shared" ref="L6:L11" si="427">A6</f>
        <v xml:space="preserve">Mês 1</v>
      </c>
      <c r="M6" s="440">
        <f t="shared" ref="M6:M11" si="428">F6</f>
        <v>0.2750564150266312</v>
      </c>
      <c r="N6" s="440">
        <f t="shared" ref="N6:N11" si="429">G6</f>
        <v>0.22785517928787274</v>
      </c>
      <c r="O6" s="432"/>
      <c r="P6" s="440">
        <f t="shared" ref="P6:P11" si="430">I6</f>
        <v>-4.7201235738758451e-002</v>
      </c>
      <c r="Q6" s="432"/>
    </row>
    <row r="7" s="433" customFormat="1" ht="56.700000000000003" customHeight="1">
      <c r="A7" s="434" t="s">
        <v>1010</v>
      </c>
      <c r="B7" s="435">
        <f>BMs_Cronograma!P6</f>
        <v>360158.35999999993</v>
      </c>
      <c r="C7" s="435">
        <f>IF(BMs_Acum!P$6=0,"",BMs_Acum!P$6)</f>
        <v>661251.95000000019</v>
      </c>
      <c r="D7" s="436">
        <f t="shared" si="423"/>
        <v>0.17954895666929432</v>
      </c>
      <c r="E7" s="436">
        <f t="shared" si="424"/>
        <v>0.32965248319665946</v>
      </c>
      <c r="F7" s="437">
        <f t="shared" ref="F7:G11" si="431">F6+D7</f>
        <v>0.45460537169592552</v>
      </c>
      <c r="G7" s="438">
        <f t="shared" si="431"/>
        <v>0.55750766248453221</v>
      </c>
      <c r="H7" s="436">
        <f t="shared" si="425"/>
        <v>0.15010352652736514</v>
      </c>
      <c r="I7" s="439">
        <f t="shared" si="426"/>
        <v>0.10290229078860669</v>
      </c>
      <c r="L7" s="432" t="str">
        <f t="shared" si="427"/>
        <v xml:space="preserve">Mês 2</v>
      </c>
      <c r="M7" s="440">
        <f t="shared" si="428"/>
        <v>0.45460537169592552</v>
      </c>
      <c r="N7" s="440">
        <f t="shared" si="429"/>
        <v>0.55750766248453221</v>
      </c>
      <c r="O7" s="432"/>
      <c r="P7" s="440">
        <f t="shared" si="430"/>
        <v>0.10290229078860669</v>
      </c>
      <c r="Q7" s="432"/>
    </row>
    <row r="8" s="433" customFormat="1" ht="56.700000000000003" customHeight="1">
      <c r="A8" s="434" t="s">
        <v>1011</v>
      </c>
      <c r="B8" s="435">
        <f>BMs_Cronograma!Q6</f>
        <v>380308.16000000003</v>
      </c>
      <c r="C8" s="435" t="str">
        <f>IF(BMs_Acum!Q$6=0,"",BMs_Acum!Q$6)</f>
        <v/>
      </c>
      <c r="D8" s="436">
        <f t="shared" si="423"/>
        <v>0.18959419223482435</v>
      </c>
      <c r="E8" s="436">
        <f t="shared" si="424"/>
        <v>0</v>
      </c>
      <c r="F8" s="437">
        <f t="shared" si="431"/>
        <v>0.64419956393074984</v>
      </c>
      <c r="G8" s="438">
        <f t="shared" si="431"/>
        <v>0.55750766248453221</v>
      </c>
      <c r="H8" s="436">
        <f t="shared" si="425"/>
        <v>0</v>
      </c>
      <c r="I8" s="439">
        <f t="shared" si="426"/>
        <v>0</v>
      </c>
      <c r="L8" s="432" t="str">
        <f t="shared" si="427"/>
        <v xml:space="preserve">Mês 3</v>
      </c>
      <c r="M8" s="440">
        <f t="shared" si="428"/>
        <v>0.64419956393074984</v>
      </c>
      <c r="N8" s="440">
        <f t="shared" si="429"/>
        <v>0.55750766248453221</v>
      </c>
      <c r="O8" s="432"/>
      <c r="P8" s="440">
        <f t="shared" si="430"/>
        <v>0</v>
      </c>
      <c r="Q8" s="432"/>
    </row>
    <row r="9" s="433" customFormat="1" ht="56.700000000000003" customHeight="1">
      <c r="A9" s="434" t="s">
        <v>1012</v>
      </c>
      <c r="B9" s="435">
        <f>BMs_Cronograma!R6</f>
        <v>299997.25</v>
      </c>
      <c r="C9" s="435" t="str">
        <f>IF(BMs_Acum!R$6=0,"",BMs_Acum!R$6)</f>
        <v/>
      </c>
      <c r="D9" s="436">
        <f t="shared" si="423"/>
        <v>0.14955697055361275</v>
      </c>
      <c r="E9" s="436">
        <f t="shared" si="424"/>
        <v>0</v>
      </c>
      <c r="F9" s="437">
        <f t="shared" si="431"/>
        <v>0.79375653448436256</v>
      </c>
      <c r="G9" s="438">
        <f t="shared" si="431"/>
        <v>0.55750766248453221</v>
      </c>
      <c r="H9" s="436">
        <f t="shared" si="425"/>
        <v>0</v>
      </c>
      <c r="I9" s="439">
        <f t="shared" si="426"/>
        <v>0</v>
      </c>
      <c r="L9" s="432" t="str">
        <f t="shared" si="427"/>
        <v xml:space="preserve">Mês 4</v>
      </c>
      <c r="M9" s="440">
        <f t="shared" si="428"/>
        <v>0.79375653448436256</v>
      </c>
      <c r="N9" s="440">
        <f t="shared" si="429"/>
        <v>0.55750766248453221</v>
      </c>
      <c r="O9" s="432"/>
      <c r="P9" s="440">
        <f t="shared" si="430"/>
        <v>0</v>
      </c>
      <c r="Q9" s="432"/>
    </row>
    <row r="10" s="433" customFormat="1" ht="56.700000000000003" customHeight="1">
      <c r="A10" s="434" t="s">
        <v>1013</v>
      </c>
      <c r="B10" s="435">
        <f>BMs_Cronograma!S6</f>
        <v>278867.18999999994</v>
      </c>
      <c r="C10" s="435" t="str">
        <f>IF(BMs_Acum!S$6=0,"",BMs_Acum!S$6)</f>
        <v/>
      </c>
      <c r="D10" s="436">
        <f t="shared" si="423"/>
        <v>0.13902304812193686</v>
      </c>
      <c r="E10" s="436">
        <f t="shared" si="424"/>
        <v>0</v>
      </c>
      <c r="F10" s="437">
        <f t="shared" si="431"/>
        <v>0.93277958260629945</v>
      </c>
      <c r="G10" s="438">
        <f t="shared" si="431"/>
        <v>0.55750766248453221</v>
      </c>
      <c r="H10" s="436">
        <f t="shared" si="425"/>
        <v>0</v>
      </c>
      <c r="I10" s="439">
        <f t="shared" si="426"/>
        <v>0</v>
      </c>
      <c r="L10" s="432" t="str">
        <f t="shared" si="427"/>
        <v xml:space="preserve">Mês 5</v>
      </c>
      <c r="M10" s="440">
        <f t="shared" si="428"/>
        <v>0.93277958260629945</v>
      </c>
      <c r="N10" s="440">
        <f t="shared" si="429"/>
        <v>0.55750766248453221</v>
      </c>
      <c r="O10" s="432"/>
      <c r="P10" s="440">
        <f t="shared" si="430"/>
        <v>0</v>
      </c>
      <c r="Q10" s="432"/>
    </row>
    <row r="11" s="433" customFormat="1" ht="56.700000000000003" customHeight="1">
      <c r="A11" s="434" t="s">
        <v>1014</v>
      </c>
      <c r="B11" s="435">
        <f>BMs_Cronograma!T6</f>
        <v>134837.85000000001</v>
      </c>
      <c r="C11" s="435" t="str">
        <f>IF(BMs_Acum!T$6=0,"",BMs_Acum!T$6)</f>
        <v/>
      </c>
      <c r="D11" s="436">
        <f t="shared" si="423"/>
        <v>6.7220417393700965e-002</v>
      </c>
      <c r="E11" s="436">
        <f t="shared" si="424"/>
        <v>0</v>
      </c>
      <c r="F11" s="437">
        <f t="shared" si="431"/>
        <v>1.0000000000000004</v>
      </c>
      <c r="G11" s="438">
        <f t="shared" si="431"/>
        <v>0.55750766248453221</v>
      </c>
      <c r="H11" s="436">
        <f t="shared" si="425"/>
        <v>0</v>
      </c>
      <c r="I11" s="439">
        <f t="shared" si="426"/>
        <v>0</v>
      </c>
      <c r="L11" s="432" t="str">
        <f t="shared" si="427"/>
        <v xml:space="preserve">Mês 6</v>
      </c>
      <c r="M11" s="440">
        <f t="shared" si="428"/>
        <v>1.0000000000000004</v>
      </c>
      <c r="N11" s="440">
        <f t="shared" si="429"/>
        <v>0.55750766248453221</v>
      </c>
      <c r="O11" s="432"/>
      <c r="P11" s="440">
        <f t="shared" si="430"/>
        <v>0</v>
      </c>
      <c r="Q11" s="432"/>
    </row>
    <row r="12" ht="20.699999999999999" customHeight="1">
      <c r="L12" s="432"/>
      <c r="M12" s="432"/>
      <c r="N12" s="432"/>
      <c r="O12" s="432"/>
      <c r="P12" s="432"/>
      <c r="Q12" s="432"/>
    </row>
    <row r="13" ht="19.5" customHeight="1">
      <c r="B13" s="441"/>
      <c r="C13" s="442"/>
      <c r="D13" s="442"/>
    </row>
    <row r="92" ht="19.5" customHeight="1">
      <c r="I92" s="424" t="s">
        <v>570</v>
      </c>
    </row>
    <row r="65536" ht="12.75" customHeight="1"/>
  </sheetData>
  <sheetProtection autoFilter="1" deleteColumns="1" deleteRows="1" formatCells="1" formatColumns="1" formatRows="1" insertColumns="1" insertHyperlinks="1" insertRows="1" pivotTables="1" selectLockedCells="1" selectUnlockedCells="1" sheet="0" sort="1"/>
  <mergeCells count="15">
    <mergeCell ref="A1:C3"/>
    <mergeCell ref="D1:E3"/>
    <mergeCell ref="G1:H1"/>
    <mergeCell ref="G2:H2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L4:O4"/>
  </mergeCells>
  <printOptions headings="0" gridLines="0"/>
  <pageMargins left="0.39375000000000004" right="0.39375000000000004" top="0.39375000000000004" bottom="0.74791666666666634" header="0.51181102362204722" footer="0.59027777777777779"/>
  <pageSetup paperSize="9" scale="37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 alignWithMargins="0">
    <oddFooter>&amp;L&amp;"Times New Roman,Normal"INOVE CONSTRUÇÕES E LOCAÇÕES&amp;C&amp;"Times New Roman,Normal"Página &amp;P de &amp;N&amp;R&amp;"Times New Roman,Normal"DESO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zoomScale="80" workbookViewId="0">
      <selection activeCell="J1" activeCellId="0" sqref="J1:J4"/>
    </sheetView>
  </sheetViews>
  <sheetFormatPr defaultRowHeight="16.5"/>
  <cols>
    <col customWidth="1" min="2" max="2" width="25.3984375"/>
    <col customWidth="1" min="3" max="3" width="23.19921875"/>
    <col customWidth="1" min="4" max="4" width="11.59765625"/>
    <col customWidth="1" min="5" max="5" width="19.59765625"/>
    <col customWidth="1" min="6" max="6" width="5.8984375"/>
    <col customWidth="1" min="7" max="7" width="25.3984375"/>
    <col customWidth="1" min="8" max="8" width="23.19921875"/>
    <col customWidth="1" min="9" max="9" width="11.59765625"/>
    <col customWidth="1" min="10" max="10" width="19.59765625"/>
  </cols>
  <sheetData>
    <row r="1" ht="16.5" customHeight="1">
      <c r="B1" s="443" t="e">
        <f>#REF!</f>
        <v>#REF!</v>
      </c>
      <c r="C1" s="443"/>
      <c r="D1" s="443"/>
      <c r="E1" s="444"/>
      <c r="F1" s="445"/>
      <c r="G1" s="444" t="s">
        <v>1015</v>
      </c>
      <c r="H1" s="444"/>
      <c r="I1" s="444"/>
      <c r="J1" s="446" t="e">
        <f>#REF!</f>
        <v>#REF!</v>
      </c>
    </row>
    <row r="2" ht="16.5" customHeight="1">
      <c r="B2" s="443"/>
      <c r="C2" s="443"/>
      <c r="D2" s="443"/>
      <c r="E2" s="426" t="s">
        <v>5</v>
      </c>
      <c r="F2" s="427" t="e">
        <f>#REF!</f>
        <v>#REF!</v>
      </c>
      <c r="G2" s="427"/>
      <c r="H2" s="426" t="s">
        <v>560</v>
      </c>
      <c r="I2" s="447" t="e">
        <f>#REF!</f>
        <v>#REF!</v>
      </c>
      <c r="J2" s="446"/>
    </row>
    <row r="3" ht="16.5" customHeight="1">
      <c r="B3" s="443"/>
      <c r="C3" s="443"/>
      <c r="D3" s="443"/>
      <c r="E3" s="426" t="s">
        <v>8</v>
      </c>
      <c r="F3" s="427" t="e">
        <f>#REF!</f>
        <v>#REF!</v>
      </c>
      <c r="G3" s="427"/>
      <c r="H3" s="426" t="s">
        <v>9</v>
      </c>
      <c r="I3" s="427" t="e">
        <f>#REF!</f>
        <v>#REF!</v>
      </c>
      <c r="J3" s="446"/>
    </row>
    <row r="4" ht="19.5" customHeight="1">
      <c r="B4" s="443"/>
      <c r="C4" s="443"/>
      <c r="D4" s="443"/>
      <c r="E4" s="425" t="s">
        <v>6</v>
      </c>
      <c r="F4" s="448" t="e">
        <f>#REF!</f>
        <v>#REF!</v>
      </c>
      <c r="G4" s="448"/>
      <c r="H4" s="449" t="e">
        <f>#REF!</f>
        <v>#REF!</v>
      </c>
      <c r="I4" s="449"/>
      <c r="J4" s="446"/>
    </row>
    <row r="5" ht="15.75" customHeight="1">
      <c r="B5" s="450" t="s">
        <v>1016</v>
      </c>
      <c r="C5" s="450"/>
      <c r="D5" s="450"/>
      <c r="E5" s="450"/>
      <c r="F5" s="450"/>
      <c r="G5" s="450"/>
      <c r="H5" s="450"/>
      <c r="I5" s="450"/>
      <c r="J5" s="450"/>
    </row>
    <row r="6">
      <c r="B6" s="450"/>
      <c r="C6" s="450"/>
      <c r="D6" s="450"/>
      <c r="E6" s="450"/>
      <c r="F6" s="450"/>
      <c r="G6" s="450"/>
      <c r="H6" s="450"/>
      <c r="I6" s="450"/>
      <c r="J6" s="450"/>
    </row>
    <row r="7">
      <c r="B7" s="451"/>
      <c r="C7" s="451"/>
      <c r="D7" s="451"/>
      <c r="E7" s="451"/>
      <c r="G7" s="452"/>
      <c r="H7" s="452"/>
      <c r="I7" s="452"/>
      <c r="J7" s="452"/>
    </row>
    <row r="8">
      <c r="B8" s="453"/>
      <c r="C8" s="453"/>
      <c r="D8" s="453"/>
      <c r="E8" s="453"/>
      <c r="G8" s="454"/>
      <c r="H8" s="454"/>
      <c r="I8" s="454"/>
      <c r="J8" s="454"/>
    </row>
    <row r="9">
      <c r="B9" s="453"/>
      <c r="C9" s="453"/>
      <c r="D9" s="453"/>
      <c r="E9" s="453"/>
      <c r="G9" s="454"/>
      <c r="H9" s="454"/>
      <c r="I9" s="454"/>
      <c r="J9" s="454"/>
    </row>
    <row r="10">
      <c r="B10" s="453"/>
      <c r="C10" s="453"/>
      <c r="D10" s="453"/>
      <c r="E10" s="453"/>
      <c r="G10" s="454"/>
      <c r="H10" s="454"/>
      <c r="I10" s="454"/>
      <c r="J10" s="454"/>
    </row>
    <row r="11">
      <c r="B11" s="453"/>
      <c r="C11" s="453"/>
      <c r="D11" s="453"/>
      <c r="E11" s="453"/>
      <c r="G11" s="454"/>
      <c r="H11" s="454"/>
      <c r="I11" s="454"/>
      <c r="J11" s="454"/>
    </row>
    <row r="12">
      <c r="B12" s="453"/>
      <c r="C12" s="453"/>
      <c r="D12" s="453"/>
      <c r="E12" s="453"/>
      <c r="G12" s="454"/>
      <c r="H12" s="454"/>
      <c r="I12" s="454"/>
      <c r="J12" s="454"/>
    </row>
    <row r="13">
      <c r="B13" s="453"/>
      <c r="C13" s="453"/>
      <c r="D13" s="453"/>
      <c r="E13" s="453"/>
      <c r="G13" s="454"/>
      <c r="H13" s="454"/>
      <c r="I13" s="454"/>
      <c r="J13" s="454"/>
    </row>
    <row r="14">
      <c r="B14" s="453"/>
      <c r="C14" s="453"/>
      <c r="D14" s="453"/>
      <c r="E14" s="453"/>
      <c r="G14" s="454"/>
      <c r="H14" s="454"/>
      <c r="I14" s="454"/>
      <c r="J14" s="454"/>
    </row>
    <row r="15">
      <c r="B15" s="453"/>
      <c r="C15" s="453"/>
      <c r="D15" s="453"/>
      <c r="E15" s="453"/>
      <c r="G15" s="454"/>
      <c r="H15" s="454"/>
      <c r="I15" s="454"/>
      <c r="J15" s="454"/>
    </row>
    <row r="16">
      <c r="B16" s="453"/>
      <c r="C16" s="453"/>
      <c r="D16" s="453"/>
      <c r="E16" s="453"/>
      <c r="G16" s="454"/>
      <c r="H16" s="454"/>
      <c r="I16" s="454"/>
      <c r="J16" s="454"/>
    </row>
    <row r="17">
      <c r="B17" s="453"/>
      <c r="C17" s="453"/>
      <c r="D17" s="453"/>
      <c r="E17" s="453"/>
      <c r="G17" s="454"/>
      <c r="H17" s="454"/>
      <c r="I17" s="454"/>
      <c r="J17" s="454"/>
    </row>
    <row r="18">
      <c r="B18" s="453"/>
      <c r="C18" s="453"/>
      <c r="D18" s="453"/>
      <c r="E18" s="453"/>
      <c r="G18" s="454"/>
      <c r="H18" s="454"/>
      <c r="I18" s="454"/>
      <c r="J18" s="454"/>
    </row>
    <row r="19">
      <c r="B19" s="453"/>
      <c r="C19" s="453"/>
      <c r="D19" s="453"/>
      <c r="E19" s="453"/>
      <c r="G19" s="454"/>
      <c r="H19" s="454"/>
      <c r="I19" s="454"/>
      <c r="J19" s="454"/>
    </row>
    <row r="20">
      <c r="B20" s="453"/>
      <c r="C20" s="453"/>
      <c r="D20" s="453"/>
      <c r="E20" s="453"/>
      <c r="G20" s="454"/>
      <c r="H20" s="454"/>
      <c r="I20" s="454"/>
      <c r="J20" s="454"/>
    </row>
    <row r="21">
      <c r="B21" s="453"/>
      <c r="C21" s="453"/>
      <c r="D21" s="453"/>
      <c r="E21" s="453"/>
      <c r="G21" s="454"/>
      <c r="H21" s="454"/>
      <c r="I21" s="454"/>
      <c r="J21" s="454"/>
    </row>
    <row r="22">
      <c r="B22" s="453"/>
      <c r="C22" s="453"/>
      <c r="D22" s="453"/>
      <c r="E22" s="453"/>
      <c r="G22" s="454"/>
      <c r="H22" s="454"/>
      <c r="I22" s="454"/>
      <c r="J22" s="454"/>
    </row>
    <row r="23">
      <c r="B23" s="453"/>
      <c r="C23" s="453"/>
      <c r="D23" s="453"/>
      <c r="E23" s="453"/>
      <c r="G23" s="454"/>
      <c r="H23" s="454"/>
      <c r="I23" s="454"/>
      <c r="J23" s="454"/>
    </row>
    <row r="24">
      <c r="B24" s="453"/>
      <c r="C24" s="453"/>
      <c r="D24" s="453"/>
      <c r="E24" s="453"/>
      <c r="G24" s="454"/>
      <c r="H24" s="454"/>
      <c r="I24" s="454"/>
      <c r="J24" s="454"/>
    </row>
    <row r="25">
      <c r="B25" s="453"/>
      <c r="C25" s="453"/>
      <c r="D25" s="453"/>
      <c r="E25" s="453"/>
      <c r="G25" s="454"/>
      <c r="H25" s="454"/>
      <c r="I25" s="454"/>
      <c r="J25" s="454"/>
    </row>
    <row r="26">
      <c r="B26" s="453"/>
      <c r="C26" s="453"/>
      <c r="D26" s="453"/>
      <c r="E26" s="453"/>
      <c r="G26" s="454"/>
      <c r="H26" s="454"/>
      <c r="I26" s="454"/>
      <c r="J26" s="454"/>
    </row>
    <row r="27">
      <c r="B27" s="453"/>
      <c r="C27" s="453"/>
      <c r="D27" s="453"/>
      <c r="E27" s="453"/>
      <c r="G27" s="454"/>
      <c r="H27" s="454"/>
      <c r="I27" s="454"/>
      <c r="J27" s="454"/>
    </row>
    <row r="28">
      <c r="B28" s="451"/>
      <c r="C28" s="451"/>
      <c r="D28" s="451"/>
      <c r="E28" s="451"/>
      <c r="G28" s="452"/>
      <c r="H28" s="452"/>
      <c r="I28" s="452"/>
      <c r="J28" s="452"/>
    </row>
    <row r="29">
      <c r="B29" s="453"/>
      <c r="C29" s="453"/>
      <c r="D29" s="453"/>
      <c r="E29" s="453"/>
      <c r="G29" s="454"/>
      <c r="H29" s="454"/>
      <c r="I29" s="454"/>
      <c r="J29" s="454"/>
    </row>
    <row r="30">
      <c r="B30" s="453"/>
      <c r="C30" s="453"/>
      <c r="D30" s="453"/>
      <c r="E30" s="453"/>
      <c r="G30" s="454"/>
      <c r="H30" s="454"/>
      <c r="I30" s="454"/>
      <c r="J30" s="454"/>
    </row>
    <row r="31">
      <c r="B31" s="453"/>
      <c r="C31" s="453"/>
      <c r="D31" s="453"/>
      <c r="E31" s="453"/>
      <c r="G31" s="454"/>
      <c r="H31" s="454"/>
      <c r="I31" s="454"/>
      <c r="J31" s="454"/>
    </row>
    <row r="32">
      <c r="B32" s="453"/>
      <c r="C32" s="453"/>
      <c r="D32" s="453"/>
      <c r="E32" s="453"/>
      <c r="G32" s="454"/>
      <c r="H32" s="454"/>
      <c r="I32" s="454"/>
      <c r="J32" s="454"/>
    </row>
    <row r="33">
      <c r="B33" s="453"/>
      <c r="C33" s="453"/>
      <c r="D33" s="453"/>
      <c r="E33" s="453"/>
      <c r="G33" s="454"/>
      <c r="H33" s="454"/>
      <c r="I33" s="454"/>
      <c r="J33" s="454"/>
    </row>
    <row r="34">
      <c r="B34" s="453"/>
      <c r="C34" s="453"/>
      <c r="D34" s="453"/>
      <c r="E34" s="453"/>
      <c r="G34" s="454"/>
      <c r="H34" s="454"/>
      <c r="I34" s="454"/>
      <c r="J34" s="454"/>
    </row>
    <row r="35">
      <c r="B35" s="453"/>
      <c r="C35" s="453"/>
      <c r="D35" s="453"/>
      <c r="E35" s="453"/>
      <c r="G35" s="454"/>
      <c r="H35" s="454"/>
      <c r="I35" s="454"/>
      <c r="J35" s="454"/>
    </row>
    <row r="36">
      <c r="B36" s="453"/>
      <c r="C36" s="453"/>
      <c r="D36" s="453"/>
      <c r="E36" s="453"/>
      <c r="G36" s="454"/>
      <c r="H36" s="454"/>
      <c r="I36" s="454"/>
      <c r="J36" s="454"/>
    </row>
    <row r="37">
      <c r="B37" s="453"/>
      <c r="C37" s="453"/>
      <c r="D37" s="453"/>
      <c r="E37" s="453"/>
      <c r="G37" s="454"/>
      <c r="H37" s="454"/>
      <c r="I37" s="454"/>
      <c r="J37" s="454"/>
    </row>
    <row r="38">
      <c r="B38" s="453"/>
      <c r="C38" s="453"/>
      <c r="D38" s="453"/>
      <c r="E38" s="453"/>
      <c r="G38" s="454"/>
      <c r="H38" s="454"/>
      <c r="I38" s="454"/>
      <c r="J38" s="454"/>
    </row>
    <row r="39">
      <c r="B39" s="453"/>
      <c r="C39" s="453"/>
      <c r="D39" s="453"/>
      <c r="E39" s="453"/>
      <c r="G39" s="454"/>
      <c r="H39" s="454"/>
      <c r="I39" s="454"/>
      <c r="J39" s="454"/>
    </row>
    <row r="40">
      <c r="B40" s="453"/>
      <c r="C40" s="453"/>
      <c r="D40" s="453"/>
      <c r="E40" s="453"/>
      <c r="G40" s="454"/>
      <c r="H40" s="454"/>
      <c r="I40" s="454"/>
      <c r="J40" s="454"/>
    </row>
    <row r="41">
      <c r="B41" s="453"/>
      <c r="C41" s="453"/>
      <c r="D41" s="453"/>
      <c r="E41" s="453"/>
      <c r="G41" s="454"/>
      <c r="H41" s="454"/>
      <c r="I41" s="454"/>
      <c r="J41" s="454"/>
    </row>
    <row r="42">
      <c r="B42" s="453"/>
      <c r="C42" s="453"/>
      <c r="D42" s="453"/>
      <c r="E42" s="453"/>
      <c r="G42" s="454"/>
      <c r="H42" s="454"/>
      <c r="I42" s="454"/>
      <c r="J42" s="454"/>
    </row>
    <row r="43">
      <c r="B43" s="453"/>
      <c r="C43" s="453"/>
      <c r="D43" s="453"/>
      <c r="E43" s="453"/>
      <c r="G43" s="454"/>
      <c r="H43" s="454"/>
      <c r="I43" s="454"/>
      <c r="J43" s="454"/>
    </row>
    <row r="44">
      <c r="B44" s="453"/>
      <c r="C44" s="453"/>
      <c r="D44" s="453"/>
      <c r="E44" s="453"/>
      <c r="G44" s="454"/>
      <c r="H44" s="454"/>
      <c r="I44" s="454"/>
      <c r="J44" s="454"/>
    </row>
    <row r="45">
      <c r="B45" s="453"/>
      <c r="C45" s="453"/>
      <c r="D45" s="453"/>
      <c r="E45" s="453"/>
      <c r="G45" s="454"/>
      <c r="H45" s="454"/>
      <c r="I45" s="454"/>
      <c r="J45" s="454"/>
    </row>
    <row r="46">
      <c r="B46" s="453"/>
      <c r="C46" s="453"/>
      <c r="D46" s="453"/>
      <c r="E46" s="453"/>
      <c r="G46" s="454"/>
      <c r="H46" s="454"/>
      <c r="I46" s="454"/>
      <c r="J46" s="454"/>
    </row>
    <row r="47">
      <c r="B47" s="453"/>
      <c r="C47" s="453"/>
      <c r="D47" s="453"/>
      <c r="E47" s="453"/>
      <c r="G47" s="454"/>
      <c r="H47" s="454"/>
      <c r="I47" s="454"/>
      <c r="J47" s="454"/>
    </row>
    <row r="48">
      <c r="B48" s="453"/>
      <c r="C48" s="453"/>
      <c r="D48" s="453"/>
      <c r="E48" s="453"/>
      <c r="G48" s="454"/>
      <c r="H48" s="454"/>
      <c r="I48" s="454"/>
      <c r="J48" s="454"/>
    </row>
    <row r="49">
      <c r="B49" s="451"/>
      <c r="C49" s="451"/>
      <c r="D49" s="451"/>
      <c r="E49" s="451"/>
      <c r="G49" s="455"/>
      <c r="H49" s="455"/>
      <c r="I49" s="455"/>
      <c r="J49" s="455"/>
    </row>
    <row r="50">
      <c r="B50" s="453"/>
      <c r="C50" s="453"/>
      <c r="D50" s="453"/>
      <c r="E50" s="453"/>
      <c r="G50" s="454"/>
      <c r="H50" s="454"/>
      <c r="I50" s="454"/>
      <c r="J50" s="454"/>
    </row>
    <row r="51">
      <c r="B51" s="453"/>
      <c r="C51" s="453"/>
      <c r="D51" s="453"/>
      <c r="E51" s="453"/>
      <c r="G51" s="454"/>
      <c r="H51" s="454"/>
      <c r="I51" s="454"/>
      <c r="J51" s="454"/>
    </row>
    <row r="52">
      <c r="B52" s="453"/>
      <c r="C52" s="453"/>
      <c r="D52" s="453"/>
      <c r="E52" s="453"/>
      <c r="G52" s="454"/>
      <c r="H52" s="454"/>
      <c r="I52" s="454"/>
      <c r="J52" s="454"/>
    </row>
    <row r="53">
      <c r="B53" s="453"/>
      <c r="C53" s="453"/>
      <c r="D53" s="453"/>
      <c r="E53" s="453"/>
      <c r="G53" s="454"/>
      <c r="H53" s="454"/>
      <c r="I53" s="454"/>
      <c r="J53" s="454"/>
    </row>
    <row r="54">
      <c r="B54" s="453"/>
      <c r="C54" s="453"/>
      <c r="D54" s="453"/>
      <c r="E54" s="453"/>
      <c r="G54" s="454"/>
      <c r="H54" s="454"/>
      <c r="I54" s="454"/>
      <c r="J54" s="454"/>
    </row>
    <row r="55">
      <c r="B55" s="453"/>
      <c r="C55" s="453"/>
      <c r="D55" s="453"/>
      <c r="E55" s="453"/>
      <c r="G55" s="454"/>
      <c r="H55" s="454"/>
      <c r="I55" s="454"/>
      <c r="J55" s="454"/>
    </row>
    <row r="56">
      <c r="B56" s="453"/>
      <c r="C56" s="453"/>
      <c r="D56" s="453"/>
      <c r="E56" s="453"/>
      <c r="G56" s="454"/>
      <c r="H56" s="454"/>
      <c r="I56" s="454"/>
      <c r="J56" s="454"/>
    </row>
    <row r="57">
      <c r="B57" s="453"/>
      <c r="C57" s="453"/>
      <c r="D57" s="453"/>
      <c r="E57" s="453"/>
      <c r="G57" s="454"/>
      <c r="H57" s="454"/>
      <c r="I57" s="454"/>
      <c r="J57" s="454"/>
    </row>
    <row r="58">
      <c r="B58" s="453"/>
      <c r="C58" s="453"/>
      <c r="D58" s="453"/>
      <c r="E58" s="453"/>
      <c r="G58" s="454"/>
      <c r="H58" s="454"/>
      <c r="I58" s="454"/>
      <c r="J58" s="454"/>
    </row>
    <row r="59">
      <c r="B59" s="453"/>
      <c r="C59" s="453"/>
      <c r="D59" s="453"/>
      <c r="E59" s="453"/>
      <c r="G59" s="454"/>
      <c r="H59" s="454"/>
      <c r="I59" s="454"/>
      <c r="J59" s="454"/>
    </row>
    <row r="60">
      <c r="B60" s="453"/>
      <c r="C60" s="453"/>
      <c r="D60" s="453"/>
      <c r="E60" s="453"/>
      <c r="G60" s="454"/>
      <c r="H60" s="454"/>
      <c r="I60" s="454"/>
      <c r="J60" s="454"/>
    </row>
    <row r="61">
      <c r="B61" s="453"/>
      <c r="C61" s="453"/>
      <c r="D61" s="453"/>
      <c r="E61" s="453"/>
      <c r="G61" s="454"/>
      <c r="H61" s="454"/>
      <c r="I61" s="454"/>
      <c r="J61" s="454"/>
    </row>
    <row r="62">
      <c r="B62" s="453"/>
      <c r="C62" s="453"/>
      <c r="D62" s="453"/>
      <c r="E62" s="453"/>
      <c r="G62" s="454"/>
      <c r="H62" s="454"/>
      <c r="I62" s="454"/>
      <c r="J62" s="454"/>
    </row>
    <row r="63">
      <c r="B63" s="453"/>
      <c r="C63" s="453"/>
      <c r="D63" s="453"/>
      <c r="E63" s="453"/>
      <c r="G63" s="454"/>
      <c r="H63" s="454"/>
      <c r="I63" s="454"/>
      <c r="J63" s="454"/>
    </row>
    <row r="64">
      <c r="B64" s="453"/>
      <c r="C64" s="453"/>
      <c r="D64" s="453"/>
      <c r="E64" s="453"/>
      <c r="G64" s="454"/>
      <c r="H64" s="454"/>
      <c r="I64" s="454"/>
      <c r="J64" s="454"/>
    </row>
    <row r="65">
      <c r="B65" s="453"/>
      <c r="C65" s="453"/>
      <c r="D65" s="453"/>
      <c r="E65" s="453"/>
      <c r="G65" s="454"/>
      <c r="H65" s="454"/>
      <c r="I65" s="454"/>
      <c r="J65" s="454"/>
    </row>
    <row r="66">
      <c r="B66" s="453"/>
      <c r="C66" s="453"/>
      <c r="D66" s="453"/>
      <c r="E66" s="453"/>
      <c r="G66" s="454"/>
      <c r="H66" s="454"/>
      <c r="I66" s="454"/>
      <c r="J66" s="454"/>
    </row>
    <row r="67">
      <c r="B67" s="453"/>
      <c r="C67" s="453"/>
      <c r="D67" s="453"/>
      <c r="E67" s="453"/>
      <c r="G67" s="454"/>
      <c r="H67" s="454"/>
      <c r="I67" s="454"/>
      <c r="J67" s="454"/>
    </row>
    <row r="68">
      <c r="B68" s="453"/>
      <c r="C68" s="453"/>
      <c r="D68" s="453"/>
      <c r="E68" s="453"/>
      <c r="G68" s="454"/>
      <c r="H68" s="454"/>
      <c r="I68" s="454"/>
      <c r="J68" s="454"/>
    </row>
    <row r="69">
      <c r="B69" s="453"/>
      <c r="C69" s="453"/>
      <c r="D69" s="453"/>
      <c r="E69" s="453"/>
      <c r="G69" s="454"/>
      <c r="H69" s="454"/>
      <c r="I69" s="454"/>
      <c r="J69" s="454"/>
    </row>
    <row r="70">
      <c r="B70" s="451"/>
      <c r="C70" s="451"/>
      <c r="D70" s="451"/>
      <c r="E70" s="451"/>
      <c r="G70" s="456"/>
      <c r="H70" s="456"/>
      <c r="I70" s="456"/>
      <c r="J70" s="456"/>
    </row>
    <row r="71">
      <c r="B71" s="453"/>
      <c r="C71" s="453"/>
      <c r="D71" s="453"/>
      <c r="E71" s="453"/>
      <c r="G71" s="454"/>
      <c r="H71" s="454"/>
      <c r="I71" s="454"/>
      <c r="J71" s="454"/>
    </row>
    <row r="72">
      <c r="B72" s="453"/>
      <c r="C72" s="453"/>
      <c r="D72" s="453"/>
      <c r="E72" s="453"/>
      <c r="G72" s="454"/>
      <c r="H72" s="454"/>
      <c r="I72" s="454"/>
      <c r="J72" s="454"/>
    </row>
    <row r="73">
      <c r="B73" s="453"/>
      <c r="C73" s="453"/>
      <c r="D73" s="453"/>
      <c r="E73" s="453"/>
      <c r="G73" s="454"/>
      <c r="H73" s="454"/>
      <c r="I73" s="454"/>
      <c r="J73" s="454"/>
    </row>
    <row r="74">
      <c r="B74" s="453"/>
      <c r="C74" s="453"/>
      <c r="D74" s="453"/>
      <c r="E74" s="453"/>
      <c r="G74" s="454"/>
      <c r="H74" s="454"/>
      <c r="I74" s="454"/>
      <c r="J74" s="454"/>
    </row>
    <row r="75">
      <c r="B75" s="453"/>
      <c r="C75" s="453"/>
      <c r="D75" s="453"/>
      <c r="E75" s="453"/>
      <c r="G75" s="454"/>
      <c r="H75" s="454"/>
      <c r="I75" s="454"/>
      <c r="J75" s="454"/>
    </row>
    <row r="76">
      <c r="B76" s="453"/>
      <c r="C76" s="453"/>
      <c r="D76" s="453"/>
      <c r="E76" s="453"/>
      <c r="G76" s="454"/>
      <c r="H76" s="454"/>
      <c r="I76" s="454"/>
      <c r="J76" s="454"/>
    </row>
    <row r="77">
      <c r="B77" s="453"/>
      <c r="C77" s="453"/>
      <c r="D77" s="453"/>
      <c r="E77" s="453"/>
      <c r="G77" s="454"/>
      <c r="H77" s="454"/>
      <c r="I77" s="454"/>
      <c r="J77" s="454"/>
    </row>
    <row r="78">
      <c r="B78" s="453"/>
      <c r="C78" s="453"/>
      <c r="D78" s="453"/>
      <c r="E78" s="453"/>
      <c r="G78" s="454"/>
      <c r="H78" s="454"/>
      <c r="I78" s="454"/>
      <c r="J78" s="454"/>
    </row>
    <row r="79">
      <c r="B79" s="453"/>
      <c r="C79" s="453"/>
      <c r="D79" s="453"/>
      <c r="E79" s="453"/>
      <c r="G79" s="454"/>
      <c r="H79" s="454"/>
      <c r="I79" s="454"/>
      <c r="J79" s="454"/>
    </row>
    <row r="80">
      <c r="B80" s="453"/>
      <c r="C80" s="453"/>
      <c r="D80" s="453"/>
      <c r="E80" s="453"/>
      <c r="G80" s="454"/>
      <c r="H80" s="454"/>
      <c r="I80" s="454"/>
      <c r="J80" s="454"/>
    </row>
    <row r="81">
      <c r="B81" s="453"/>
      <c r="C81" s="453"/>
      <c r="D81" s="453"/>
      <c r="E81" s="453"/>
      <c r="G81" s="454"/>
      <c r="H81" s="454"/>
      <c r="I81" s="454"/>
      <c r="J81" s="454"/>
    </row>
    <row r="82">
      <c r="B82" s="453"/>
      <c r="C82" s="453"/>
      <c r="D82" s="453"/>
      <c r="E82" s="453"/>
      <c r="G82" s="454"/>
      <c r="H82" s="454"/>
      <c r="I82" s="454"/>
      <c r="J82" s="454"/>
    </row>
    <row r="83">
      <c r="B83" s="453"/>
      <c r="C83" s="453"/>
      <c r="D83" s="453"/>
      <c r="E83" s="453"/>
      <c r="G83" s="454"/>
      <c r="H83" s="454"/>
      <c r="I83" s="454"/>
      <c r="J83" s="454"/>
    </row>
    <row r="84">
      <c r="B84" s="453"/>
      <c r="C84" s="453"/>
      <c r="D84" s="453"/>
      <c r="E84" s="453"/>
      <c r="G84" s="454"/>
      <c r="H84" s="454"/>
      <c r="I84" s="454"/>
      <c r="J84" s="454"/>
    </row>
    <row r="85">
      <c r="B85" s="453"/>
      <c r="C85" s="453"/>
      <c r="D85" s="453"/>
      <c r="E85" s="453"/>
      <c r="G85" s="454"/>
      <c r="H85" s="454"/>
      <c r="I85" s="454"/>
      <c r="J85" s="454"/>
    </row>
    <row r="86">
      <c r="B86" s="453"/>
      <c r="C86" s="453"/>
      <c r="D86" s="453"/>
      <c r="E86" s="453"/>
      <c r="G86" s="454"/>
      <c r="H86" s="454"/>
      <c r="I86" s="454"/>
      <c r="J86" s="454"/>
    </row>
    <row r="87">
      <c r="B87" s="453"/>
      <c r="C87" s="453"/>
      <c r="D87" s="453"/>
      <c r="E87" s="453"/>
      <c r="G87" s="454"/>
      <c r="H87" s="454"/>
      <c r="I87" s="454"/>
      <c r="J87" s="454"/>
    </row>
    <row r="88">
      <c r="B88" s="453"/>
      <c r="C88" s="453"/>
      <c r="D88" s="453"/>
      <c r="E88" s="453"/>
      <c r="G88" s="454"/>
      <c r="H88" s="454"/>
      <c r="I88" s="454"/>
      <c r="J88" s="454"/>
    </row>
    <row r="89">
      <c r="B89" s="453"/>
      <c r="C89" s="453"/>
      <c r="D89" s="453"/>
      <c r="E89" s="453"/>
      <c r="G89" s="454"/>
      <c r="H89" s="454"/>
      <c r="I89" s="454"/>
      <c r="J89" s="454"/>
    </row>
    <row r="90">
      <c r="B90" s="453"/>
      <c r="C90" s="453"/>
      <c r="D90" s="453"/>
      <c r="E90" s="453"/>
      <c r="G90" s="454"/>
      <c r="H90" s="454"/>
      <c r="I90" s="454"/>
      <c r="J90" s="454"/>
    </row>
    <row r="91">
      <c r="B91" s="451"/>
      <c r="C91" s="451"/>
      <c r="D91" s="451"/>
      <c r="E91" s="451"/>
      <c r="G91" s="452"/>
      <c r="H91" s="452"/>
      <c r="I91" s="452"/>
      <c r="J91" s="452"/>
    </row>
    <row r="92">
      <c r="B92" s="453"/>
      <c r="C92" s="453"/>
      <c r="D92" s="453"/>
      <c r="E92" s="453"/>
      <c r="G92" s="454"/>
      <c r="H92" s="454"/>
      <c r="I92" s="454"/>
      <c r="J92" s="454"/>
    </row>
    <row r="93">
      <c r="B93" s="453"/>
      <c r="C93" s="453"/>
      <c r="D93" s="453"/>
      <c r="E93" s="453"/>
      <c r="G93" s="454"/>
      <c r="H93" s="454"/>
      <c r="I93" s="454"/>
      <c r="J93" s="454"/>
    </row>
    <row r="94">
      <c r="B94" s="453"/>
      <c r="C94" s="453"/>
      <c r="D94" s="453"/>
      <c r="E94" s="453"/>
      <c r="G94" s="454"/>
      <c r="H94" s="454"/>
      <c r="I94" s="454"/>
      <c r="J94" s="454"/>
    </row>
    <row r="95">
      <c r="B95" s="453"/>
      <c r="C95" s="453"/>
      <c r="D95" s="453"/>
      <c r="E95" s="453"/>
      <c r="G95" s="454"/>
      <c r="H95" s="454"/>
      <c r="I95" s="454"/>
      <c r="J95" s="454"/>
    </row>
    <row r="96">
      <c r="B96" s="453"/>
      <c r="C96" s="453"/>
      <c r="D96" s="453"/>
      <c r="E96" s="453"/>
      <c r="G96" s="454"/>
      <c r="H96" s="454"/>
      <c r="I96" s="454"/>
      <c r="J96" s="454"/>
    </row>
    <row r="97">
      <c r="B97" s="453"/>
      <c r="C97" s="453"/>
      <c r="D97" s="453"/>
      <c r="E97" s="453"/>
      <c r="G97" s="454"/>
      <c r="H97" s="454"/>
      <c r="I97" s="454"/>
      <c r="J97" s="454"/>
    </row>
    <row r="98">
      <c r="B98" s="453"/>
      <c r="C98" s="453"/>
      <c r="D98" s="453"/>
      <c r="E98" s="453"/>
      <c r="G98" s="454"/>
      <c r="H98" s="454"/>
      <c r="I98" s="454"/>
      <c r="J98" s="454"/>
    </row>
    <row r="99">
      <c r="B99" s="453"/>
      <c r="C99" s="453"/>
      <c r="D99" s="453"/>
      <c r="E99" s="453"/>
      <c r="G99" s="454"/>
      <c r="H99" s="454"/>
      <c r="I99" s="454"/>
      <c r="J99" s="454"/>
    </row>
    <row r="100">
      <c r="B100" s="453"/>
      <c r="C100" s="453"/>
      <c r="D100" s="453"/>
      <c r="E100" s="453"/>
      <c r="G100" s="454"/>
      <c r="H100" s="454"/>
      <c r="I100" s="454"/>
      <c r="J100" s="454"/>
    </row>
    <row r="101">
      <c r="B101" s="453"/>
      <c r="C101" s="453"/>
      <c r="D101" s="453"/>
      <c r="E101" s="453"/>
      <c r="G101" s="454"/>
      <c r="H101" s="454"/>
      <c r="I101" s="454"/>
      <c r="J101" s="454"/>
    </row>
    <row r="102">
      <c r="B102" s="453"/>
      <c r="C102" s="453"/>
      <c r="D102" s="453"/>
      <c r="E102" s="453"/>
      <c r="G102" s="454"/>
      <c r="H102" s="454"/>
      <c r="I102" s="454"/>
      <c r="J102" s="454"/>
    </row>
    <row r="103">
      <c r="B103" s="453"/>
      <c r="C103" s="453"/>
      <c r="D103" s="453"/>
      <c r="E103" s="453"/>
      <c r="G103" s="454"/>
      <c r="H103" s="454"/>
      <c r="I103" s="454"/>
      <c r="J103" s="454"/>
    </row>
    <row r="104">
      <c r="B104" s="453"/>
      <c r="C104" s="453"/>
      <c r="D104" s="453"/>
      <c r="E104" s="453"/>
      <c r="G104" s="454"/>
      <c r="H104" s="454"/>
      <c r="I104" s="454"/>
      <c r="J104" s="454"/>
    </row>
    <row r="105">
      <c r="B105" s="453"/>
      <c r="C105" s="453"/>
      <c r="D105" s="453"/>
      <c r="E105" s="453"/>
      <c r="G105" s="454"/>
      <c r="H105" s="454"/>
      <c r="I105" s="454"/>
      <c r="J105" s="454"/>
    </row>
    <row r="106">
      <c r="B106" s="453"/>
      <c r="C106" s="453"/>
      <c r="D106" s="453"/>
      <c r="E106" s="453"/>
      <c r="G106" s="454"/>
      <c r="H106" s="454"/>
      <c r="I106" s="454"/>
      <c r="J106" s="454"/>
    </row>
    <row r="107">
      <c r="B107" s="453"/>
      <c r="C107" s="453"/>
      <c r="D107" s="453"/>
      <c r="E107" s="453"/>
      <c r="G107" s="454"/>
      <c r="H107" s="454"/>
      <c r="I107" s="454"/>
      <c r="J107" s="454"/>
    </row>
    <row r="108">
      <c r="B108" s="453"/>
      <c r="C108" s="453"/>
      <c r="D108" s="453"/>
      <c r="E108" s="453"/>
      <c r="G108" s="454"/>
      <c r="H108" s="454"/>
      <c r="I108" s="454"/>
      <c r="J108" s="454"/>
    </row>
    <row r="109">
      <c r="B109" s="453"/>
      <c r="C109" s="453"/>
      <c r="D109" s="453"/>
      <c r="E109" s="453"/>
      <c r="G109" s="454"/>
      <c r="H109" s="454"/>
      <c r="I109" s="454"/>
      <c r="J109" s="454"/>
    </row>
    <row r="110">
      <c r="B110" s="453"/>
      <c r="C110" s="453"/>
      <c r="D110" s="453"/>
      <c r="E110" s="453"/>
      <c r="G110" s="454"/>
      <c r="H110" s="454"/>
      <c r="I110" s="454"/>
      <c r="J110" s="454"/>
    </row>
    <row r="111">
      <c r="B111" s="453"/>
      <c r="C111" s="453"/>
      <c r="D111" s="453"/>
      <c r="E111" s="453"/>
      <c r="G111" s="454"/>
      <c r="H111" s="454"/>
      <c r="I111" s="454"/>
      <c r="J111" s="454"/>
    </row>
    <row r="112">
      <c r="B112" s="451"/>
      <c r="C112" s="451"/>
      <c r="D112" s="451"/>
      <c r="E112" s="451"/>
      <c r="G112" s="452"/>
      <c r="H112" s="452"/>
      <c r="I112" s="452"/>
      <c r="J112" s="452"/>
    </row>
    <row r="113">
      <c r="B113" s="453"/>
      <c r="C113" s="453"/>
      <c r="D113" s="453"/>
      <c r="E113" s="453"/>
      <c r="G113" s="454"/>
      <c r="H113" s="454"/>
      <c r="I113" s="454"/>
      <c r="J113" s="454"/>
    </row>
    <row r="114">
      <c r="B114" s="453"/>
      <c r="C114" s="453"/>
      <c r="D114" s="453"/>
      <c r="E114" s="453"/>
      <c r="G114" s="454"/>
      <c r="H114" s="454"/>
      <c r="I114" s="454"/>
      <c r="J114" s="454"/>
    </row>
    <row r="115">
      <c r="B115" s="453"/>
      <c r="C115" s="453"/>
      <c r="D115" s="453"/>
      <c r="E115" s="453"/>
      <c r="G115" s="454"/>
      <c r="H115" s="454"/>
      <c r="I115" s="454"/>
      <c r="J115" s="454"/>
    </row>
    <row r="116">
      <c r="B116" s="453"/>
      <c r="C116" s="453"/>
      <c r="D116" s="453"/>
      <c r="E116" s="453"/>
      <c r="G116" s="454"/>
      <c r="H116" s="454"/>
      <c r="I116" s="454"/>
      <c r="J116" s="454"/>
    </row>
    <row r="117">
      <c r="B117" s="453"/>
      <c r="C117" s="453"/>
      <c r="D117" s="453"/>
      <c r="E117" s="453"/>
      <c r="G117" s="454"/>
      <c r="H117" s="454"/>
      <c r="I117" s="454"/>
      <c r="J117" s="454"/>
    </row>
    <row r="118">
      <c r="B118" s="453"/>
      <c r="C118" s="453"/>
      <c r="D118" s="453"/>
      <c r="E118" s="453"/>
      <c r="G118" s="454"/>
      <c r="H118" s="454"/>
      <c r="I118" s="454"/>
      <c r="J118" s="454"/>
    </row>
    <row r="119">
      <c r="B119" s="453"/>
      <c r="C119" s="453"/>
      <c r="D119" s="453"/>
      <c r="E119" s="453"/>
      <c r="G119" s="454"/>
      <c r="H119" s="454"/>
      <c r="I119" s="454"/>
      <c r="J119" s="454"/>
    </row>
    <row r="120">
      <c r="B120" s="453"/>
      <c r="C120" s="453"/>
      <c r="D120" s="453"/>
      <c r="E120" s="453"/>
      <c r="G120" s="454"/>
      <c r="H120" s="454"/>
      <c r="I120" s="454"/>
      <c r="J120" s="454"/>
    </row>
    <row r="121">
      <c r="B121" s="453"/>
      <c r="C121" s="453"/>
      <c r="D121" s="453"/>
      <c r="E121" s="453"/>
      <c r="G121" s="454"/>
      <c r="H121" s="454"/>
      <c r="I121" s="454"/>
      <c r="J121" s="454"/>
    </row>
    <row r="122">
      <c r="B122" s="453"/>
      <c r="C122" s="453"/>
      <c r="D122" s="453"/>
      <c r="E122" s="453"/>
      <c r="G122" s="454"/>
      <c r="H122" s="454"/>
      <c r="I122" s="454"/>
      <c r="J122" s="454"/>
    </row>
    <row r="123">
      <c r="B123" s="453"/>
      <c r="C123" s="453"/>
      <c r="D123" s="453"/>
      <c r="E123" s="453"/>
      <c r="G123" s="454"/>
      <c r="H123" s="454"/>
      <c r="I123" s="454"/>
      <c r="J123" s="454"/>
    </row>
    <row r="124">
      <c r="B124" s="453"/>
      <c r="C124" s="453"/>
      <c r="D124" s="453"/>
      <c r="E124" s="453"/>
      <c r="G124" s="454"/>
      <c r="H124" s="454"/>
      <c r="I124" s="454"/>
      <c r="J124" s="454"/>
    </row>
    <row r="125">
      <c r="B125" s="453"/>
      <c r="C125" s="453"/>
      <c r="D125" s="453"/>
      <c r="E125" s="453"/>
      <c r="G125" s="454"/>
      <c r="H125" s="454"/>
      <c r="I125" s="454"/>
      <c r="J125" s="454"/>
    </row>
    <row r="126">
      <c r="B126" s="453"/>
      <c r="C126" s="453"/>
      <c r="D126" s="453"/>
      <c r="E126" s="453"/>
      <c r="G126" s="454"/>
      <c r="H126" s="454"/>
      <c r="I126" s="454"/>
      <c r="J126" s="454"/>
    </row>
    <row r="127">
      <c r="B127" s="453"/>
      <c r="C127" s="453"/>
      <c r="D127" s="453"/>
      <c r="E127" s="453"/>
      <c r="G127" s="454"/>
      <c r="H127" s="454"/>
      <c r="I127" s="454"/>
      <c r="J127" s="454"/>
    </row>
    <row r="128">
      <c r="B128" s="453"/>
      <c r="C128" s="453"/>
      <c r="D128" s="453"/>
      <c r="E128" s="453"/>
      <c r="G128" s="454"/>
      <c r="H128" s="454"/>
      <c r="I128" s="454"/>
      <c r="J128" s="454"/>
    </row>
    <row r="129">
      <c r="B129" s="453"/>
      <c r="C129" s="453"/>
      <c r="D129" s="453"/>
      <c r="E129" s="453"/>
      <c r="G129" s="454"/>
      <c r="H129" s="454"/>
      <c r="I129" s="454"/>
      <c r="J129" s="454"/>
    </row>
    <row r="130">
      <c r="B130" s="453"/>
      <c r="C130" s="453"/>
      <c r="D130" s="453"/>
      <c r="E130" s="453"/>
      <c r="G130" s="454"/>
      <c r="H130" s="454"/>
      <c r="I130" s="454"/>
      <c r="J130" s="454"/>
    </row>
    <row r="131">
      <c r="B131" s="453"/>
      <c r="C131" s="453"/>
      <c r="D131" s="453"/>
      <c r="E131" s="453"/>
      <c r="G131" s="454"/>
      <c r="H131" s="454"/>
      <c r="I131" s="454"/>
      <c r="J131" s="454"/>
    </row>
    <row r="132">
      <c r="B132" s="453"/>
      <c r="C132" s="453"/>
      <c r="D132" s="453"/>
      <c r="E132" s="453"/>
      <c r="G132" s="454"/>
      <c r="H132" s="454"/>
      <c r="I132" s="454"/>
      <c r="J132" s="454"/>
    </row>
    <row r="133">
      <c r="B133" s="451"/>
      <c r="C133" s="451"/>
      <c r="D133" s="451"/>
      <c r="E133" s="451"/>
      <c r="G133" s="452"/>
      <c r="H133" s="452"/>
      <c r="I133" s="452"/>
      <c r="J133" s="452"/>
    </row>
    <row r="134">
      <c r="B134" s="453"/>
      <c r="C134" s="453"/>
      <c r="D134" s="453"/>
      <c r="E134" s="453"/>
      <c r="G134" s="454"/>
      <c r="H134" s="454"/>
      <c r="I134" s="454"/>
      <c r="J134" s="454"/>
    </row>
    <row r="135">
      <c r="B135" s="453"/>
      <c r="C135" s="453"/>
      <c r="D135" s="453"/>
      <c r="E135" s="453"/>
      <c r="G135" s="454"/>
      <c r="H135" s="454"/>
      <c r="I135" s="454"/>
      <c r="J135" s="454"/>
    </row>
    <row r="136">
      <c r="B136" s="453"/>
      <c r="C136" s="453"/>
      <c r="D136" s="453"/>
      <c r="E136" s="453"/>
      <c r="G136" s="454"/>
      <c r="H136" s="454"/>
      <c r="I136" s="454"/>
      <c r="J136" s="454"/>
    </row>
    <row r="137">
      <c r="B137" s="453"/>
      <c r="C137" s="453"/>
      <c r="D137" s="453"/>
      <c r="E137" s="453"/>
      <c r="G137" s="454"/>
      <c r="H137" s="454"/>
      <c r="I137" s="454"/>
      <c r="J137" s="454"/>
    </row>
    <row r="138">
      <c r="B138" s="453"/>
      <c r="C138" s="453"/>
      <c r="D138" s="453"/>
      <c r="E138" s="453"/>
      <c r="G138" s="454"/>
      <c r="H138" s="454"/>
      <c r="I138" s="454"/>
      <c r="J138" s="454"/>
    </row>
    <row r="139">
      <c r="B139" s="453"/>
      <c r="C139" s="453"/>
      <c r="D139" s="453"/>
      <c r="E139" s="453"/>
      <c r="G139" s="454"/>
      <c r="H139" s="454"/>
      <c r="I139" s="454"/>
      <c r="J139" s="454"/>
    </row>
    <row r="140">
      <c r="B140" s="453"/>
      <c r="C140" s="453"/>
      <c r="D140" s="453"/>
      <c r="E140" s="453"/>
      <c r="G140" s="454"/>
      <c r="H140" s="454"/>
      <c r="I140" s="454"/>
      <c r="J140" s="454"/>
    </row>
    <row r="141">
      <c r="B141" s="453"/>
      <c r="C141" s="453"/>
      <c r="D141" s="453"/>
      <c r="E141" s="453"/>
      <c r="G141" s="454"/>
      <c r="H141" s="454"/>
      <c r="I141" s="454"/>
      <c r="J141" s="454"/>
    </row>
    <row r="142">
      <c r="B142" s="453"/>
      <c r="C142" s="453"/>
      <c r="D142" s="453"/>
      <c r="E142" s="453"/>
      <c r="G142" s="454"/>
      <c r="H142" s="454"/>
      <c r="I142" s="454"/>
      <c r="J142" s="454"/>
    </row>
    <row r="143">
      <c r="B143" s="453"/>
      <c r="C143" s="453"/>
      <c r="D143" s="453"/>
      <c r="E143" s="453"/>
      <c r="G143" s="454"/>
      <c r="H143" s="454"/>
      <c r="I143" s="454"/>
      <c r="J143" s="454"/>
    </row>
    <row r="144">
      <c r="B144" s="453"/>
      <c r="C144" s="453"/>
      <c r="D144" s="453"/>
      <c r="E144" s="453"/>
      <c r="G144" s="454"/>
      <c r="H144" s="454"/>
      <c r="I144" s="454"/>
      <c r="J144" s="454"/>
    </row>
    <row r="145">
      <c r="B145" s="453"/>
      <c r="C145" s="453"/>
      <c r="D145" s="453"/>
      <c r="E145" s="453"/>
      <c r="G145" s="454"/>
      <c r="H145" s="454"/>
      <c r="I145" s="454"/>
      <c r="J145" s="454"/>
    </row>
    <row r="146">
      <c r="B146" s="453"/>
      <c r="C146" s="453"/>
      <c r="D146" s="453"/>
      <c r="E146" s="453"/>
      <c r="G146" s="454"/>
      <c r="H146" s="454"/>
      <c r="I146" s="454"/>
      <c r="J146" s="454"/>
    </row>
    <row r="147">
      <c r="B147" s="453"/>
      <c r="C147" s="453"/>
      <c r="D147" s="453"/>
      <c r="E147" s="453"/>
      <c r="G147" s="454"/>
      <c r="H147" s="454"/>
      <c r="I147" s="454"/>
      <c r="J147" s="454"/>
    </row>
    <row r="148">
      <c r="B148" s="453"/>
      <c r="C148" s="453"/>
      <c r="D148" s="453"/>
      <c r="E148" s="453"/>
      <c r="G148" s="454"/>
      <c r="H148" s="454"/>
      <c r="I148" s="454"/>
      <c r="J148" s="454"/>
    </row>
    <row r="149">
      <c r="B149" s="453"/>
      <c r="C149" s="453"/>
      <c r="D149" s="453"/>
      <c r="E149" s="453"/>
      <c r="G149" s="454"/>
      <c r="H149" s="454"/>
      <c r="I149" s="454"/>
      <c r="J149" s="454"/>
    </row>
    <row r="150">
      <c r="B150" s="453"/>
      <c r="C150" s="453"/>
      <c r="D150" s="453"/>
      <c r="E150" s="453"/>
      <c r="G150" s="454"/>
      <c r="H150" s="454"/>
      <c r="I150" s="454"/>
      <c r="J150" s="454"/>
    </row>
    <row r="151">
      <c r="B151" s="453"/>
      <c r="C151" s="453"/>
      <c r="D151" s="453"/>
      <c r="E151" s="453"/>
      <c r="G151" s="454"/>
      <c r="H151" s="454"/>
      <c r="I151" s="454"/>
      <c r="J151" s="454"/>
    </row>
    <row r="152">
      <c r="B152" s="453"/>
      <c r="C152" s="453"/>
      <c r="D152" s="453"/>
      <c r="E152" s="453"/>
      <c r="G152" s="454"/>
      <c r="H152" s="454"/>
      <c r="I152" s="454"/>
      <c r="J152" s="454"/>
    </row>
    <row r="153">
      <c r="B153" s="453"/>
      <c r="C153" s="453"/>
      <c r="D153" s="453"/>
      <c r="E153" s="453"/>
      <c r="G153" s="454"/>
      <c r="H153" s="454"/>
      <c r="I153" s="454"/>
      <c r="J153" s="454"/>
    </row>
    <row r="154">
      <c r="B154" s="451"/>
      <c r="C154" s="451"/>
      <c r="D154" s="451"/>
      <c r="E154" s="451"/>
      <c r="G154" s="452"/>
      <c r="H154" s="452"/>
      <c r="I154" s="452"/>
      <c r="J154" s="452"/>
    </row>
    <row r="155">
      <c r="B155" s="457"/>
      <c r="C155" s="457"/>
      <c r="D155" s="457"/>
      <c r="E155" s="457"/>
      <c r="G155" s="458"/>
      <c r="H155" s="458"/>
      <c r="I155" s="458"/>
      <c r="J155" s="458"/>
    </row>
    <row r="156">
      <c r="B156" s="457"/>
      <c r="C156" s="457"/>
      <c r="D156" s="457"/>
      <c r="E156" s="457"/>
      <c r="G156" s="458"/>
      <c r="H156" s="458"/>
      <c r="I156" s="458"/>
      <c r="J156" s="458"/>
    </row>
    <row r="157">
      <c r="B157" s="457"/>
      <c r="C157" s="457"/>
      <c r="D157" s="457"/>
      <c r="E157" s="457"/>
      <c r="G157" s="458"/>
      <c r="H157" s="458"/>
      <c r="I157" s="458"/>
      <c r="J157" s="458"/>
    </row>
    <row r="158">
      <c r="B158" s="457"/>
      <c r="C158" s="457"/>
      <c r="D158" s="457"/>
      <c r="E158" s="457"/>
      <c r="G158" s="458"/>
      <c r="H158" s="458"/>
      <c r="I158" s="458"/>
      <c r="J158" s="458"/>
    </row>
    <row r="159">
      <c r="B159" s="457"/>
      <c r="C159" s="457"/>
      <c r="D159" s="457"/>
      <c r="E159" s="457"/>
      <c r="G159" s="458"/>
      <c r="H159" s="458"/>
      <c r="I159" s="458"/>
      <c r="J159" s="458"/>
    </row>
    <row r="160">
      <c r="B160" s="457"/>
      <c r="C160" s="457"/>
      <c r="D160" s="457"/>
      <c r="E160" s="457"/>
      <c r="G160" s="458"/>
      <c r="H160" s="458"/>
      <c r="I160" s="458"/>
      <c r="J160" s="458"/>
    </row>
    <row r="161">
      <c r="B161" s="457"/>
      <c r="C161" s="457"/>
      <c r="D161" s="457"/>
      <c r="E161" s="457"/>
      <c r="G161" s="458"/>
      <c r="H161" s="458"/>
      <c r="I161" s="458"/>
      <c r="J161" s="458"/>
    </row>
    <row r="162">
      <c r="B162" s="457"/>
      <c r="C162" s="457"/>
      <c r="D162" s="457"/>
      <c r="E162" s="457"/>
      <c r="G162" s="458"/>
      <c r="H162" s="458"/>
      <c r="I162" s="458"/>
      <c r="J162" s="458"/>
    </row>
    <row r="163">
      <c r="B163" s="457"/>
      <c r="C163" s="457"/>
      <c r="D163" s="457"/>
      <c r="E163" s="457"/>
      <c r="G163" s="458"/>
      <c r="H163" s="458"/>
      <c r="I163" s="458"/>
      <c r="J163" s="458"/>
    </row>
    <row r="164">
      <c r="B164" s="457"/>
      <c r="C164" s="457"/>
      <c r="D164" s="457"/>
      <c r="E164" s="457"/>
      <c r="G164" s="458"/>
      <c r="H164" s="458"/>
      <c r="I164" s="458"/>
      <c r="J164" s="458"/>
    </row>
    <row r="165">
      <c r="B165" s="457"/>
      <c r="C165" s="457"/>
      <c r="D165" s="457"/>
      <c r="E165" s="457"/>
      <c r="G165" s="458"/>
      <c r="H165" s="458"/>
      <c r="I165" s="458"/>
      <c r="J165" s="458"/>
    </row>
    <row r="166">
      <c r="B166" s="457"/>
      <c r="C166" s="457"/>
      <c r="D166" s="457"/>
      <c r="E166" s="457"/>
      <c r="G166" s="458"/>
      <c r="H166" s="458"/>
      <c r="I166" s="458"/>
      <c r="J166" s="458"/>
    </row>
    <row r="167">
      <c r="B167" s="457"/>
      <c r="C167" s="457"/>
      <c r="D167" s="457"/>
      <c r="E167" s="457"/>
      <c r="G167" s="458"/>
      <c r="H167" s="458"/>
      <c r="I167" s="458"/>
      <c r="J167" s="458"/>
    </row>
    <row r="168">
      <c r="B168" s="457"/>
      <c r="C168" s="457"/>
      <c r="D168" s="457"/>
      <c r="E168" s="457"/>
      <c r="G168" s="458"/>
      <c r="H168" s="458"/>
      <c r="I168" s="458"/>
      <c r="J168" s="458"/>
    </row>
    <row r="169">
      <c r="B169" s="457"/>
      <c r="C169" s="457"/>
      <c r="D169" s="457"/>
      <c r="E169" s="457"/>
      <c r="G169" s="458"/>
      <c r="H169" s="458"/>
      <c r="I169" s="458"/>
      <c r="J169" s="458"/>
    </row>
    <row r="170">
      <c r="B170" s="457"/>
      <c r="C170" s="457"/>
      <c r="D170" s="457"/>
      <c r="E170" s="457"/>
      <c r="G170" s="458"/>
      <c r="H170" s="458"/>
      <c r="I170" s="458"/>
      <c r="J170" s="458"/>
    </row>
    <row r="171">
      <c r="B171" s="457"/>
      <c r="C171" s="457"/>
      <c r="D171" s="457"/>
      <c r="E171" s="457"/>
      <c r="G171" s="458"/>
      <c r="H171" s="458"/>
      <c r="I171" s="458"/>
      <c r="J171" s="458"/>
    </row>
    <row r="172">
      <c r="B172" s="457"/>
      <c r="C172" s="457"/>
      <c r="D172" s="457"/>
      <c r="E172" s="457"/>
      <c r="G172" s="458"/>
      <c r="H172" s="458"/>
      <c r="I172" s="458"/>
      <c r="J172" s="458"/>
    </row>
    <row r="173">
      <c r="B173" s="457"/>
      <c r="C173" s="457"/>
      <c r="D173" s="457"/>
      <c r="E173" s="457"/>
      <c r="G173" s="458"/>
      <c r="H173" s="458"/>
      <c r="I173" s="458"/>
      <c r="J173" s="458"/>
    </row>
    <row r="174">
      <c r="B174" s="457"/>
      <c r="C174" s="457"/>
      <c r="D174" s="457"/>
      <c r="E174" s="457"/>
      <c r="F174" s="459"/>
      <c r="G174" s="458"/>
      <c r="H174" s="458"/>
      <c r="I174" s="458"/>
      <c r="J174" s="458"/>
    </row>
  </sheetData>
  <sheetProtection autoFilter="1" deleteColumns="1" deleteRows="1" formatCells="1" formatColumns="1" formatRows="1" insertColumns="1" insertHyperlinks="1" insertRows="1" pivotTables="1" selectLockedCells="1" selectUnlockedCells="1" sheet="0" sort="1"/>
  <mergeCells count="40">
    <mergeCell ref="B1:D4"/>
    <mergeCell ref="G1:I1"/>
    <mergeCell ref="J1:J4"/>
    <mergeCell ref="F2:G2"/>
    <mergeCell ref="F3:G3"/>
    <mergeCell ref="F4:G4"/>
    <mergeCell ref="H4:I4"/>
    <mergeCell ref="B5:J6"/>
    <mergeCell ref="B7:E7"/>
    <mergeCell ref="G7:J7"/>
    <mergeCell ref="B8:E27"/>
    <mergeCell ref="G8:J27"/>
    <mergeCell ref="B28:E28"/>
    <mergeCell ref="G28:J28"/>
    <mergeCell ref="B29:E48"/>
    <mergeCell ref="G29:J48"/>
    <mergeCell ref="B49:E49"/>
    <mergeCell ref="G49:J49"/>
    <mergeCell ref="B50:E69"/>
    <mergeCell ref="G50:J69"/>
    <mergeCell ref="B70:E70"/>
    <mergeCell ref="G70:J70"/>
    <mergeCell ref="B71:E90"/>
    <mergeCell ref="G71:J90"/>
    <mergeCell ref="B91:E91"/>
    <mergeCell ref="G91:J91"/>
    <mergeCell ref="B92:E111"/>
    <mergeCell ref="G92:J111"/>
    <mergeCell ref="B112:E112"/>
    <mergeCell ref="G112:J112"/>
    <mergeCell ref="B113:E132"/>
    <mergeCell ref="G113:J132"/>
    <mergeCell ref="B133:E133"/>
    <mergeCell ref="G133:J133"/>
    <mergeCell ref="B134:E153"/>
    <mergeCell ref="G134:J153"/>
    <mergeCell ref="B154:E154"/>
    <mergeCell ref="G154:J154"/>
    <mergeCell ref="B155:E174"/>
    <mergeCell ref="G155:J174"/>
  </mergeCells>
  <printOptions headings="0" gridLines="0"/>
  <pageMargins left="0.70866141732283472" right="0.70866141732283472" top="0.74803149606299213" bottom="0.74803149606299213" header="0.51181102362204722" footer="0.51181102362204722"/>
  <pageSetup paperSize="9" scale="48" firstPageNumber="0" fitToWidth="1" fitToHeight="1" pageOrder="downThenOver" orientation="portrait" usePrinterDefaults="1" blackAndWhite="0" draft="0" cellComments="none" useFirstPageNumber="0" errors="displayed" horizontalDpi="600" verticalDpi="600" copies="1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zoomScale="100" workbookViewId="0">
      <selection activeCell="B7" activeCellId="0" sqref="B7:J48"/>
    </sheetView>
  </sheetViews>
  <sheetFormatPr defaultRowHeight="16.5"/>
  <cols>
    <col customWidth="1" min="2" max="2" width="25.3984375"/>
    <col customWidth="1" min="3" max="3" width="23.19921875"/>
    <col customWidth="1" min="4" max="4" width="11.59765625"/>
    <col customWidth="1" min="5" max="5" width="19.59765625"/>
    <col customWidth="1" min="6" max="6" width="5.8984375"/>
    <col customWidth="1" min="7" max="7" width="25.3984375"/>
    <col customWidth="1" min="8" max="8" width="23.19921875"/>
    <col customWidth="1" min="9" max="9" width="11.59765625"/>
    <col customWidth="1" min="10" max="10" width="19.59765625"/>
  </cols>
  <sheetData>
    <row r="1" ht="16.5" customHeight="1">
      <c r="B1" s="443" t="e">
        <f>#REF!</f>
        <v>#REF!</v>
      </c>
      <c r="C1" s="443"/>
      <c r="D1" s="443"/>
      <c r="E1" s="444"/>
      <c r="F1" s="445"/>
      <c r="G1" s="444" t="s">
        <v>1015</v>
      </c>
      <c r="H1" s="444"/>
      <c r="I1" s="444"/>
      <c r="J1" s="446" t="e">
        <f>#REF!</f>
        <v>#REF!</v>
      </c>
    </row>
    <row r="2" ht="16.5" customHeight="1">
      <c r="B2" s="443"/>
      <c r="C2" s="443"/>
      <c r="D2" s="443"/>
      <c r="E2" s="426" t="s">
        <v>5</v>
      </c>
      <c r="F2" s="427" t="e">
        <f>#REF!</f>
        <v>#REF!</v>
      </c>
      <c r="G2" s="427"/>
      <c r="H2" s="426" t="s">
        <v>560</v>
      </c>
      <c r="I2" s="447" t="e">
        <f>#REF!</f>
        <v>#REF!</v>
      </c>
      <c r="J2" s="446"/>
    </row>
    <row r="3" ht="16.5" customHeight="1">
      <c r="B3" s="443"/>
      <c r="C3" s="443"/>
      <c r="D3" s="443"/>
      <c r="E3" s="426" t="s">
        <v>8</v>
      </c>
      <c r="F3" s="427" t="e">
        <f>#REF!</f>
        <v>#REF!</v>
      </c>
      <c r="G3" s="427"/>
      <c r="H3" s="426" t="s">
        <v>9</v>
      </c>
      <c r="I3" s="427" t="e">
        <f>#REF!</f>
        <v>#REF!</v>
      </c>
      <c r="J3" s="446"/>
    </row>
    <row r="4" ht="19.5" customHeight="1">
      <c r="B4" s="443"/>
      <c r="C4" s="443"/>
      <c r="D4" s="443"/>
      <c r="E4" s="425" t="s">
        <v>6</v>
      </c>
      <c r="F4" s="448" t="e">
        <f>#REF!</f>
        <v>#REF!</v>
      </c>
      <c r="G4" s="448"/>
      <c r="H4" s="449" t="e">
        <f>#REF!</f>
        <v>#REF!</v>
      </c>
      <c r="I4" s="449"/>
      <c r="J4" s="446"/>
    </row>
    <row r="5" ht="15.75" customHeight="1">
      <c r="B5" s="450" t="s">
        <v>1017</v>
      </c>
      <c r="C5" s="450"/>
      <c r="D5" s="450"/>
      <c r="E5" s="450"/>
      <c r="F5" s="450"/>
      <c r="G5" s="450"/>
      <c r="H5" s="450"/>
      <c r="I5" s="450"/>
      <c r="J5" s="450"/>
    </row>
    <row r="6" ht="16.199999999999999">
      <c r="B6" s="460"/>
      <c r="C6" s="460"/>
      <c r="D6" s="460"/>
      <c r="E6" s="460"/>
      <c r="F6" s="460"/>
      <c r="G6" s="460"/>
      <c r="H6" s="460"/>
      <c r="I6" s="460"/>
      <c r="J6" s="460"/>
    </row>
    <row r="7">
      <c r="B7" s="461"/>
      <c r="C7" s="462"/>
      <c r="D7" s="462"/>
      <c r="E7" s="462"/>
      <c r="F7" s="462"/>
      <c r="G7" s="462"/>
      <c r="H7" s="462"/>
      <c r="I7" s="462"/>
      <c r="J7" s="463"/>
    </row>
    <row r="8">
      <c r="B8" s="451"/>
      <c r="C8" s="464"/>
      <c r="D8" s="464"/>
      <c r="E8" s="464"/>
      <c r="F8" s="464"/>
      <c r="G8" s="464"/>
      <c r="H8" s="464"/>
      <c r="I8" s="464"/>
      <c r="J8" s="452"/>
    </row>
    <row r="9">
      <c r="B9" s="451"/>
      <c r="C9" s="464"/>
      <c r="D9" s="464"/>
      <c r="E9" s="464"/>
      <c r="F9" s="464"/>
      <c r="G9" s="464"/>
      <c r="H9" s="464"/>
      <c r="I9" s="464"/>
      <c r="J9" s="452"/>
    </row>
    <row r="10">
      <c r="B10" s="451"/>
      <c r="C10" s="464"/>
      <c r="D10" s="464"/>
      <c r="E10" s="464"/>
      <c r="F10" s="464"/>
      <c r="G10" s="464"/>
      <c r="H10" s="464"/>
      <c r="I10" s="464"/>
      <c r="J10" s="452"/>
    </row>
    <row r="11">
      <c r="B11" s="451"/>
      <c r="C11" s="464"/>
      <c r="D11" s="464"/>
      <c r="E11" s="464"/>
      <c r="F11" s="464"/>
      <c r="G11" s="464"/>
      <c r="H11" s="464"/>
      <c r="I11" s="464"/>
      <c r="J11" s="452"/>
    </row>
    <row r="12">
      <c r="B12" s="451"/>
      <c r="C12" s="464"/>
      <c r="D12" s="464"/>
      <c r="E12" s="464"/>
      <c r="F12" s="464"/>
      <c r="G12" s="464"/>
      <c r="H12" s="464"/>
      <c r="I12" s="464"/>
      <c r="J12" s="452"/>
    </row>
    <row r="13">
      <c r="B13" s="451"/>
      <c r="C13" s="464"/>
      <c r="D13" s="464"/>
      <c r="E13" s="464"/>
      <c r="F13" s="464"/>
      <c r="G13" s="464"/>
      <c r="H13" s="464"/>
      <c r="I13" s="464"/>
      <c r="J13" s="452"/>
    </row>
    <row r="14">
      <c r="B14" s="451"/>
      <c r="C14" s="464"/>
      <c r="D14" s="464"/>
      <c r="E14" s="464"/>
      <c r="F14" s="464"/>
      <c r="G14" s="464"/>
      <c r="H14" s="464"/>
      <c r="I14" s="464"/>
      <c r="J14" s="452"/>
    </row>
    <row r="15">
      <c r="B15" s="451"/>
      <c r="C15" s="464"/>
      <c r="D15" s="464"/>
      <c r="E15" s="464"/>
      <c r="F15" s="464"/>
      <c r="G15" s="464"/>
      <c r="H15" s="464"/>
      <c r="I15" s="464"/>
      <c r="J15" s="452"/>
    </row>
    <row r="16">
      <c r="B16" s="451"/>
      <c r="C16" s="464"/>
      <c r="D16" s="464"/>
      <c r="E16" s="464"/>
      <c r="F16" s="464"/>
      <c r="G16" s="464"/>
      <c r="H16" s="464"/>
      <c r="I16" s="464"/>
      <c r="J16" s="452"/>
    </row>
    <row r="17">
      <c r="B17" s="451"/>
      <c r="C17" s="464"/>
      <c r="D17" s="464"/>
      <c r="E17" s="464"/>
      <c r="F17" s="464"/>
      <c r="G17" s="464"/>
      <c r="H17" s="464"/>
      <c r="I17" s="464"/>
      <c r="J17" s="452"/>
    </row>
    <row r="18">
      <c r="B18" s="451"/>
      <c r="C18" s="464"/>
      <c r="D18" s="464"/>
      <c r="E18" s="464"/>
      <c r="F18" s="464"/>
      <c r="G18" s="464"/>
      <c r="H18" s="464"/>
      <c r="I18" s="464"/>
      <c r="J18" s="452"/>
    </row>
    <row r="19">
      <c r="B19" s="451"/>
      <c r="C19" s="464"/>
      <c r="D19" s="464"/>
      <c r="E19" s="464"/>
      <c r="F19" s="464"/>
      <c r="G19" s="464"/>
      <c r="H19" s="464"/>
      <c r="I19" s="464"/>
      <c r="J19" s="452"/>
    </row>
    <row r="20">
      <c r="B20" s="451"/>
      <c r="C20" s="464"/>
      <c r="D20" s="464"/>
      <c r="E20" s="464"/>
      <c r="F20" s="464"/>
      <c r="G20" s="464"/>
      <c r="H20" s="464"/>
      <c r="I20" s="464"/>
      <c r="J20" s="452"/>
    </row>
    <row r="21">
      <c r="B21" s="451"/>
      <c r="C21" s="464"/>
      <c r="D21" s="464"/>
      <c r="E21" s="464"/>
      <c r="F21" s="464"/>
      <c r="G21" s="464"/>
      <c r="H21" s="464"/>
      <c r="I21" s="464"/>
      <c r="J21" s="452"/>
    </row>
    <row r="22">
      <c r="B22" s="451"/>
      <c r="C22" s="464"/>
      <c r="D22" s="464"/>
      <c r="E22" s="464"/>
      <c r="F22" s="464"/>
      <c r="G22" s="464"/>
      <c r="H22" s="464"/>
      <c r="I22" s="464"/>
      <c r="J22" s="452"/>
    </row>
    <row r="23">
      <c r="B23" s="451"/>
      <c r="C23" s="464"/>
      <c r="D23" s="464"/>
      <c r="E23" s="464"/>
      <c r="F23" s="464"/>
      <c r="G23" s="464"/>
      <c r="H23" s="464"/>
      <c r="I23" s="464"/>
      <c r="J23" s="452"/>
    </row>
    <row r="24">
      <c r="B24" s="451"/>
      <c r="C24" s="464"/>
      <c r="D24" s="464"/>
      <c r="E24" s="464"/>
      <c r="F24" s="464"/>
      <c r="G24" s="464"/>
      <c r="H24" s="464"/>
      <c r="I24" s="464"/>
      <c r="J24" s="452"/>
    </row>
    <row r="25">
      <c r="B25" s="451"/>
      <c r="C25" s="464"/>
      <c r="D25" s="464"/>
      <c r="E25" s="464"/>
      <c r="F25" s="464"/>
      <c r="G25" s="464"/>
      <c r="H25" s="464"/>
      <c r="I25" s="464"/>
      <c r="J25" s="452"/>
    </row>
    <row r="26">
      <c r="B26" s="451"/>
      <c r="C26" s="464"/>
      <c r="D26" s="464"/>
      <c r="E26" s="464"/>
      <c r="F26" s="464"/>
      <c r="G26" s="464"/>
      <c r="H26" s="464"/>
      <c r="I26" s="464"/>
      <c r="J26" s="452"/>
    </row>
    <row r="27">
      <c r="B27" s="451"/>
      <c r="C27" s="464"/>
      <c r="D27" s="464"/>
      <c r="E27" s="464"/>
      <c r="F27" s="464"/>
      <c r="G27" s="464"/>
      <c r="H27" s="464"/>
      <c r="I27" s="464"/>
      <c r="J27" s="452"/>
    </row>
    <row r="28">
      <c r="B28" s="451"/>
      <c r="C28" s="464"/>
      <c r="D28" s="464"/>
      <c r="E28" s="464"/>
      <c r="F28" s="464"/>
      <c r="G28" s="464"/>
      <c r="H28" s="464"/>
      <c r="I28" s="464"/>
      <c r="J28" s="452"/>
    </row>
    <row r="29">
      <c r="B29" s="451"/>
      <c r="C29" s="464"/>
      <c r="D29" s="464"/>
      <c r="E29" s="464"/>
      <c r="F29" s="464"/>
      <c r="G29" s="464"/>
      <c r="H29" s="464"/>
      <c r="I29" s="464"/>
      <c r="J29" s="452"/>
    </row>
    <row r="30">
      <c r="B30" s="451"/>
      <c r="C30" s="464"/>
      <c r="D30" s="464"/>
      <c r="E30" s="464"/>
      <c r="F30" s="464"/>
      <c r="G30" s="464"/>
      <c r="H30" s="464"/>
      <c r="I30" s="464"/>
      <c r="J30" s="452"/>
    </row>
    <row r="31">
      <c r="B31" s="451"/>
      <c r="C31" s="464"/>
      <c r="D31" s="464"/>
      <c r="E31" s="464"/>
      <c r="F31" s="464"/>
      <c r="G31" s="464"/>
      <c r="H31" s="464"/>
      <c r="I31" s="464"/>
      <c r="J31" s="452"/>
    </row>
    <row r="32">
      <c r="B32" s="451"/>
      <c r="C32" s="464"/>
      <c r="D32" s="464"/>
      <c r="E32" s="464"/>
      <c r="F32" s="464"/>
      <c r="G32" s="464"/>
      <c r="H32" s="464"/>
      <c r="I32" s="464"/>
      <c r="J32" s="452"/>
    </row>
    <row r="33">
      <c r="B33" s="451"/>
      <c r="C33" s="464"/>
      <c r="D33" s="464"/>
      <c r="E33" s="464"/>
      <c r="F33" s="464"/>
      <c r="G33" s="464"/>
      <c r="H33" s="464"/>
      <c r="I33" s="464"/>
      <c r="J33" s="452"/>
    </row>
    <row r="34">
      <c r="B34" s="451"/>
      <c r="C34" s="464"/>
      <c r="D34" s="464"/>
      <c r="E34" s="464"/>
      <c r="F34" s="464"/>
      <c r="G34" s="464"/>
      <c r="H34" s="464"/>
      <c r="I34" s="464"/>
      <c r="J34" s="452"/>
    </row>
    <row r="35">
      <c r="B35" s="451"/>
      <c r="C35" s="464"/>
      <c r="D35" s="464"/>
      <c r="E35" s="464"/>
      <c r="F35" s="464"/>
      <c r="G35" s="464"/>
      <c r="H35" s="464"/>
      <c r="I35" s="464"/>
      <c r="J35" s="452"/>
    </row>
    <row r="36">
      <c r="B36" s="451"/>
      <c r="C36" s="464"/>
      <c r="D36" s="464"/>
      <c r="E36" s="464"/>
      <c r="F36" s="464"/>
      <c r="G36" s="464"/>
      <c r="H36" s="464"/>
      <c r="I36" s="464"/>
      <c r="J36" s="452"/>
    </row>
    <row r="37">
      <c r="B37" s="451"/>
      <c r="C37" s="464"/>
      <c r="D37" s="464"/>
      <c r="E37" s="464"/>
      <c r="F37" s="464"/>
      <c r="G37" s="464"/>
      <c r="H37" s="464"/>
      <c r="I37" s="464"/>
      <c r="J37" s="452"/>
    </row>
    <row r="38">
      <c r="B38" s="451"/>
      <c r="C38" s="464"/>
      <c r="D38" s="464"/>
      <c r="E38" s="464"/>
      <c r="F38" s="464"/>
      <c r="G38" s="464"/>
      <c r="H38" s="464"/>
      <c r="I38" s="464"/>
      <c r="J38" s="452"/>
    </row>
    <row r="39">
      <c r="B39" s="451"/>
      <c r="C39" s="464"/>
      <c r="D39" s="464"/>
      <c r="E39" s="464"/>
      <c r="F39" s="464"/>
      <c r="G39" s="464"/>
      <c r="H39" s="464"/>
      <c r="I39" s="464"/>
      <c r="J39" s="452"/>
    </row>
    <row r="40">
      <c r="B40" s="451"/>
      <c r="C40" s="464"/>
      <c r="D40" s="464"/>
      <c r="E40" s="464"/>
      <c r="F40" s="464"/>
      <c r="G40" s="464"/>
      <c r="H40" s="464"/>
      <c r="I40" s="464"/>
      <c r="J40" s="452"/>
    </row>
    <row r="41">
      <c r="B41" s="451"/>
      <c r="C41" s="464"/>
      <c r="D41" s="464"/>
      <c r="E41" s="464"/>
      <c r="F41" s="464"/>
      <c r="G41" s="464"/>
      <c r="H41" s="464"/>
      <c r="I41" s="464"/>
      <c r="J41" s="452"/>
    </row>
    <row r="42">
      <c r="B42" s="451"/>
      <c r="C42" s="464"/>
      <c r="D42" s="464"/>
      <c r="E42" s="464"/>
      <c r="F42" s="464"/>
      <c r="G42" s="464"/>
      <c r="H42" s="464"/>
      <c r="I42" s="464"/>
      <c r="J42" s="452"/>
    </row>
    <row r="43">
      <c r="B43" s="451"/>
      <c r="C43" s="464"/>
      <c r="D43" s="464"/>
      <c r="E43" s="464"/>
      <c r="F43" s="464"/>
      <c r="G43" s="464"/>
      <c r="H43" s="464"/>
      <c r="I43" s="464"/>
      <c r="J43" s="452"/>
    </row>
    <row r="44">
      <c r="B44" s="451"/>
      <c r="C44" s="464"/>
      <c r="D44" s="464"/>
      <c r="E44" s="464"/>
      <c r="F44" s="464"/>
      <c r="G44" s="464"/>
      <c r="H44" s="464"/>
      <c r="I44" s="464"/>
      <c r="J44" s="452"/>
    </row>
    <row r="45">
      <c r="B45" s="451"/>
      <c r="C45" s="464"/>
      <c r="D45" s="464"/>
      <c r="E45" s="464"/>
      <c r="F45" s="464"/>
      <c r="G45" s="464"/>
      <c r="H45" s="464"/>
      <c r="I45" s="464"/>
      <c r="J45" s="452"/>
    </row>
    <row r="46">
      <c r="B46" s="451"/>
      <c r="C46" s="464"/>
      <c r="D46" s="464"/>
      <c r="E46" s="464"/>
      <c r="F46" s="464"/>
      <c r="G46" s="464"/>
      <c r="H46" s="464"/>
      <c r="I46" s="464"/>
      <c r="J46" s="452"/>
    </row>
    <row r="47">
      <c r="B47" s="451"/>
      <c r="C47" s="464"/>
      <c r="D47" s="464"/>
      <c r="E47" s="464"/>
      <c r="F47" s="464"/>
      <c r="G47" s="464"/>
      <c r="H47" s="464"/>
      <c r="I47" s="464"/>
      <c r="J47" s="452"/>
    </row>
    <row r="48" ht="16.199999999999999">
      <c r="B48" s="465"/>
      <c r="C48" s="466"/>
      <c r="D48" s="466"/>
      <c r="E48" s="466"/>
      <c r="F48" s="466"/>
      <c r="G48" s="466"/>
      <c r="H48" s="466"/>
      <c r="I48" s="466"/>
      <c r="J48" s="467"/>
    </row>
    <row r="49">
      <c r="B49" s="468"/>
      <c r="C49" s="468"/>
      <c r="D49" s="468"/>
      <c r="E49" s="468"/>
      <c r="F49" s="468"/>
      <c r="G49" s="468"/>
      <c r="H49" s="468"/>
      <c r="I49" s="468"/>
      <c r="J49" s="468"/>
    </row>
    <row r="50">
      <c r="B50" s="469"/>
      <c r="C50" s="469"/>
      <c r="D50" s="469"/>
      <c r="E50" s="469"/>
      <c r="F50" s="469"/>
      <c r="G50" s="469"/>
      <c r="H50" s="469"/>
      <c r="I50" s="469"/>
      <c r="J50" s="469"/>
    </row>
    <row r="51">
      <c r="B51" s="469"/>
      <c r="C51" s="469"/>
      <c r="D51" s="469"/>
      <c r="E51" s="469"/>
      <c r="F51" s="469"/>
      <c r="G51" s="469"/>
      <c r="H51" s="469"/>
      <c r="I51" s="469"/>
      <c r="J51" s="469"/>
    </row>
    <row r="52">
      <c r="B52" s="469"/>
      <c r="C52" s="469"/>
      <c r="D52" s="469"/>
      <c r="E52" s="469"/>
      <c r="F52" s="469"/>
      <c r="G52" s="469"/>
      <c r="H52" s="469"/>
      <c r="I52" s="469"/>
      <c r="J52" s="469"/>
    </row>
    <row r="53">
      <c r="B53" s="469"/>
      <c r="C53" s="469"/>
      <c r="D53" s="469"/>
      <c r="E53" s="469"/>
      <c r="F53" s="469"/>
      <c r="G53" s="469"/>
      <c r="H53" s="469"/>
      <c r="I53" s="469"/>
      <c r="J53" s="469"/>
    </row>
    <row r="54">
      <c r="B54" s="469"/>
      <c r="C54" s="469"/>
      <c r="D54" s="469"/>
      <c r="E54" s="469"/>
      <c r="F54" s="469"/>
      <c r="G54" s="469"/>
      <c r="H54" s="469"/>
      <c r="I54" s="469"/>
      <c r="J54" s="469"/>
    </row>
    <row r="55">
      <c r="B55" s="469"/>
      <c r="C55" s="469"/>
      <c r="D55" s="469"/>
      <c r="E55" s="469"/>
      <c r="F55" s="469"/>
      <c r="G55" s="469"/>
      <c r="H55" s="469"/>
      <c r="I55" s="469"/>
      <c r="J55" s="469"/>
    </row>
    <row r="56">
      <c r="B56" s="469"/>
      <c r="C56" s="469"/>
      <c r="D56" s="469"/>
      <c r="E56" s="469"/>
      <c r="F56" s="469"/>
      <c r="G56" s="469"/>
      <c r="H56" s="469"/>
      <c r="I56" s="469"/>
      <c r="J56" s="469"/>
    </row>
    <row r="57">
      <c r="B57" s="469"/>
      <c r="C57" s="469"/>
      <c r="D57" s="469"/>
      <c r="E57" s="469"/>
      <c r="F57" s="469"/>
      <c r="G57" s="469"/>
      <c r="H57" s="469"/>
      <c r="I57" s="469"/>
      <c r="J57" s="469"/>
    </row>
    <row r="58">
      <c r="B58" s="469"/>
      <c r="C58" s="469"/>
      <c r="D58" s="469"/>
      <c r="E58" s="469"/>
      <c r="F58" s="469"/>
      <c r="G58" s="469"/>
      <c r="H58" s="469"/>
      <c r="I58" s="469"/>
      <c r="J58" s="469"/>
    </row>
    <row r="59">
      <c r="B59" s="469"/>
      <c r="C59" s="469"/>
      <c r="D59" s="469"/>
      <c r="E59" s="469"/>
      <c r="F59" s="469"/>
      <c r="G59" s="469"/>
      <c r="H59" s="469"/>
      <c r="I59" s="469"/>
      <c r="J59" s="469"/>
    </row>
    <row r="60">
      <c r="B60" s="469"/>
      <c r="C60" s="469"/>
      <c r="D60" s="469"/>
      <c r="E60" s="469"/>
      <c r="F60" s="469"/>
      <c r="G60" s="469"/>
      <c r="H60" s="469"/>
      <c r="I60" s="469"/>
      <c r="J60" s="469"/>
    </row>
    <row r="61">
      <c r="B61" s="469"/>
      <c r="C61" s="469"/>
      <c r="D61" s="469"/>
      <c r="E61" s="469"/>
      <c r="F61" s="469"/>
      <c r="G61" s="469"/>
      <c r="H61" s="469"/>
      <c r="I61" s="469"/>
      <c r="J61" s="469"/>
    </row>
    <row r="62">
      <c r="B62" s="469"/>
      <c r="C62" s="469"/>
      <c r="D62" s="469"/>
      <c r="E62" s="469"/>
      <c r="F62" s="469"/>
      <c r="G62" s="469"/>
      <c r="H62" s="469"/>
      <c r="I62" s="469"/>
      <c r="J62" s="469"/>
    </row>
    <row r="63">
      <c r="B63" s="469"/>
      <c r="C63" s="469"/>
      <c r="D63" s="469"/>
      <c r="E63" s="469"/>
      <c r="F63" s="469"/>
      <c r="G63" s="469"/>
      <c r="H63" s="469"/>
      <c r="I63" s="469"/>
      <c r="J63" s="469"/>
    </row>
    <row r="64">
      <c r="B64" s="469"/>
      <c r="C64" s="469"/>
      <c r="D64" s="469"/>
      <c r="E64" s="469"/>
      <c r="F64" s="469"/>
      <c r="G64" s="469"/>
      <c r="H64" s="469"/>
      <c r="I64" s="469"/>
      <c r="J64" s="469"/>
    </row>
    <row r="65">
      <c r="B65" s="469"/>
      <c r="C65" s="469"/>
      <c r="D65" s="469"/>
      <c r="E65" s="469"/>
      <c r="F65" s="469"/>
      <c r="G65" s="469"/>
      <c r="H65" s="469"/>
      <c r="I65" s="469"/>
      <c r="J65" s="469"/>
    </row>
    <row r="66">
      <c r="B66" s="469"/>
      <c r="C66" s="469"/>
      <c r="D66" s="469"/>
      <c r="E66" s="469"/>
      <c r="F66" s="469"/>
      <c r="G66" s="469"/>
      <c r="H66" s="469"/>
      <c r="I66" s="469"/>
      <c r="J66" s="469"/>
    </row>
    <row r="67">
      <c r="B67" s="469"/>
      <c r="C67" s="469"/>
      <c r="D67" s="469"/>
      <c r="E67" s="469"/>
      <c r="F67" s="469"/>
      <c r="G67" s="469"/>
      <c r="H67" s="469"/>
      <c r="I67" s="469"/>
      <c r="J67" s="469"/>
    </row>
    <row r="68">
      <c r="B68" s="469"/>
      <c r="C68" s="469"/>
      <c r="D68" s="469"/>
      <c r="E68" s="469"/>
      <c r="F68" s="469"/>
      <c r="G68" s="469"/>
      <c r="H68" s="469"/>
      <c r="I68" s="469"/>
      <c r="J68" s="469"/>
    </row>
    <row r="69">
      <c r="B69" s="469"/>
      <c r="C69" s="469"/>
      <c r="D69" s="469"/>
      <c r="E69" s="469"/>
      <c r="F69" s="469"/>
      <c r="G69" s="469"/>
      <c r="H69" s="469"/>
      <c r="I69" s="469"/>
      <c r="J69" s="469"/>
    </row>
    <row r="70">
      <c r="B70" s="451"/>
      <c r="C70" s="451"/>
      <c r="D70" s="451"/>
      <c r="E70" s="451"/>
      <c r="G70" s="452"/>
      <c r="H70" s="452"/>
      <c r="I70" s="452"/>
      <c r="J70" s="452"/>
    </row>
    <row r="71">
      <c r="B71" s="470"/>
      <c r="C71" s="470"/>
      <c r="D71" s="470"/>
      <c r="E71" s="470"/>
      <c r="F71" s="470"/>
      <c r="G71" s="470"/>
      <c r="H71" s="470"/>
      <c r="I71" s="470"/>
      <c r="J71" s="470"/>
    </row>
    <row r="72">
      <c r="B72" s="470"/>
      <c r="C72" s="470"/>
      <c r="D72" s="470"/>
      <c r="E72" s="470"/>
      <c r="F72" s="470"/>
      <c r="G72" s="470"/>
      <c r="H72" s="470"/>
      <c r="I72" s="470"/>
      <c r="J72" s="470"/>
    </row>
    <row r="73">
      <c r="B73" s="470"/>
      <c r="C73" s="470"/>
      <c r="D73" s="470"/>
      <c r="E73" s="470"/>
      <c r="F73" s="470"/>
      <c r="G73" s="470"/>
      <c r="H73" s="470"/>
      <c r="I73" s="470"/>
      <c r="J73" s="470"/>
    </row>
    <row r="74">
      <c r="B74" s="470"/>
      <c r="C74" s="470"/>
      <c r="D74" s="470"/>
      <c r="E74" s="470"/>
      <c r="F74" s="470"/>
      <c r="G74" s="470"/>
      <c r="H74" s="470"/>
      <c r="I74" s="470"/>
      <c r="J74" s="470"/>
    </row>
    <row r="75">
      <c r="B75" s="470"/>
      <c r="C75" s="470"/>
      <c r="D75" s="470"/>
      <c r="E75" s="470"/>
      <c r="F75" s="470"/>
      <c r="G75" s="470"/>
      <c r="H75" s="470"/>
      <c r="I75" s="470"/>
      <c r="J75" s="470"/>
    </row>
    <row r="76">
      <c r="B76" s="470"/>
      <c r="C76" s="470"/>
      <c r="D76" s="470"/>
      <c r="E76" s="470"/>
      <c r="F76" s="470"/>
      <c r="G76" s="470"/>
      <c r="H76" s="470"/>
      <c r="I76" s="470"/>
      <c r="J76" s="470"/>
    </row>
    <row r="77">
      <c r="B77" s="470"/>
      <c r="C77" s="470"/>
      <c r="D77" s="470"/>
      <c r="E77" s="470"/>
      <c r="F77" s="470"/>
      <c r="G77" s="470"/>
      <c r="H77" s="470"/>
      <c r="I77" s="470"/>
      <c r="J77" s="470"/>
    </row>
    <row r="78">
      <c r="B78" s="470"/>
      <c r="C78" s="470"/>
      <c r="D78" s="470"/>
      <c r="E78" s="470"/>
      <c r="F78" s="470"/>
      <c r="G78" s="470"/>
      <c r="H78" s="470"/>
      <c r="I78" s="470"/>
      <c r="J78" s="470"/>
    </row>
    <row r="79">
      <c r="B79" s="470"/>
      <c r="C79" s="470"/>
      <c r="D79" s="470"/>
      <c r="E79" s="470"/>
      <c r="F79" s="470"/>
      <c r="G79" s="470"/>
      <c r="H79" s="470"/>
      <c r="I79" s="470"/>
      <c r="J79" s="470"/>
    </row>
    <row r="80">
      <c r="B80" s="470"/>
      <c r="C80" s="470"/>
      <c r="D80" s="470"/>
      <c r="E80" s="470"/>
      <c r="F80" s="470"/>
      <c r="G80" s="470"/>
      <c r="H80" s="470"/>
      <c r="I80" s="470"/>
      <c r="J80" s="470"/>
    </row>
    <row r="81">
      <c r="B81" s="470"/>
      <c r="C81" s="470"/>
      <c r="D81" s="470"/>
      <c r="E81" s="470"/>
      <c r="F81" s="470"/>
      <c r="G81" s="470"/>
      <c r="H81" s="470"/>
      <c r="I81" s="470"/>
      <c r="J81" s="470"/>
    </row>
    <row r="82">
      <c r="B82" s="470"/>
      <c r="C82" s="470"/>
      <c r="D82" s="470"/>
      <c r="E82" s="470"/>
      <c r="F82" s="470"/>
      <c r="G82" s="470"/>
      <c r="H82" s="470"/>
      <c r="I82" s="470"/>
      <c r="J82" s="470"/>
    </row>
    <row r="83">
      <c r="B83" s="470"/>
      <c r="C83" s="470"/>
      <c r="D83" s="470"/>
      <c r="E83" s="470"/>
      <c r="F83" s="470"/>
      <c r="G83" s="470"/>
      <c r="H83" s="470"/>
      <c r="I83" s="470"/>
      <c r="J83" s="470"/>
    </row>
    <row r="84">
      <c r="B84" s="470"/>
      <c r="C84" s="470"/>
      <c r="D84" s="470"/>
      <c r="E84" s="470"/>
      <c r="F84" s="470"/>
      <c r="G84" s="470"/>
      <c r="H84" s="470"/>
      <c r="I84" s="470"/>
      <c r="J84" s="470"/>
    </row>
    <row r="85">
      <c r="B85" s="470"/>
      <c r="C85" s="470"/>
      <c r="D85" s="470"/>
      <c r="E85" s="470"/>
      <c r="F85" s="470"/>
      <c r="G85" s="470"/>
      <c r="H85" s="470"/>
      <c r="I85" s="470"/>
      <c r="J85" s="470"/>
    </row>
    <row r="86">
      <c r="B86" s="470"/>
      <c r="C86" s="470"/>
      <c r="D86" s="470"/>
      <c r="E86" s="470"/>
      <c r="F86" s="470"/>
      <c r="G86" s="470"/>
      <c r="H86" s="470"/>
      <c r="I86" s="470"/>
      <c r="J86" s="470"/>
    </row>
    <row r="87">
      <c r="B87" s="470"/>
      <c r="C87" s="470"/>
      <c r="D87" s="470"/>
      <c r="E87" s="470"/>
      <c r="F87" s="470"/>
      <c r="G87" s="470"/>
      <c r="H87" s="470"/>
      <c r="I87" s="470"/>
      <c r="J87" s="470"/>
    </row>
    <row r="88">
      <c r="B88" s="470"/>
      <c r="C88" s="470"/>
      <c r="D88" s="470"/>
      <c r="E88" s="470"/>
      <c r="F88" s="470"/>
      <c r="G88" s="470"/>
      <c r="H88" s="470"/>
      <c r="I88" s="470"/>
      <c r="J88" s="470"/>
    </row>
    <row r="89">
      <c r="B89" s="470"/>
      <c r="C89" s="470"/>
      <c r="D89" s="470"/>
      <c r="E89" s="470"/>
      <c r="F89" s="470"/>
      <c r="G89" s="470"/>
      <c r="H89" s="470"/>
      <c r="I89" s="470"/>
      <c r="J89" s="470"/>
    </row>
    <row r="90">
      <c r="B90" s="470"/>
      <c r="C90" s="470"/>
      <c r="D90" s="470"/>
      <c r="E90" s="470"/>
      <c r="F90" s="470"/>
      <c r="G90" s="470"/>
      <c r="H90" s="470"/>
      <c r="I90" s="470"/>
      <c r="J90" s="470"/>
    </row>
    <row r="91">
      <c r="B91" s="451"/>
      <c r="C91" s="451"/>
      <c r="D91" s="451"/>
      <c r="E91" s="451"/>
      <c r="G91" s="452"/>
      <c r="H91" s="452"/>
      <c r="I91" s="452"/>
      <c r="J91" s="452"/>
    </row>
    <row r="92">
      <c r="B92" s="453"/>
      <c r="C92" s="453"/>
      <c r="D92" s="453"/>
      <c r="E92" s="453"/>
      <c r="G92" s="454"/>
      <c r="H92" s="454"/>
      <c r="I92" s="454"/>
      <c r="J92" s="454"/>
    </row>
    <row r="93">
      <c r="B93" s="453"/>
      <c r="C93" s="453"/>
      <c r="D93" s="453"/>
      <c r="E93" s="453"/>
      <c r="G93" s="454"/>
      <c r="H93" s="454"/>
      <c r="I93" s="454"/>
      <c r="J93" s="454"/>
    </row>
    <row r="94">
      <c r="B94" s="453"/>
      <c r="C94" s="453"/>
      <c r="D94" s="453"/>
      <c r="E94" s="453"/>
      <c r="G94" s="454"/>
      <c r="H94" s="454"/>
      <c r="I94" s="454"/>
      <c r="J94" s="454"/>
    </row>
    <row r="95">
      <c r="B95" s="453"/>
      <c r="C95" s="453"/>
      <c r="D95" s="453"/>
      <c r="E95" s="453"/>
      <c r="G95" s="454"/>
      <c r="H95" s="454"/>
      <c r="I95" s="454"/>
      <c r="J95" s="454"/>
    </row>
    <row r="96">
      <c r="B96" s="453"/>
      <c r="C96" s="453"/>
      <c r="D96" s="453"/>
      <c r="E96" s="453"/>
      <c r="G96" s="454"/>
      <c r="H96" s="454"/>
      <c r="I96" s="454"/>
      <c r="J96" s="454"/>
    </row>
    <row r="97">
      <c r="B97" s="453"/>
      <c r="C97" s="453"/>
      <c r="D97" s="453"/>
      <c r="E97" s="453"/>
      <c r="G97" s="454"/>
      <c r="H97" s="454"/>
      <c r="I97" s="454"/>
      <c r="J97" s="454"/>
    </row>
    <row r="98">
      <c r="B98" s="453"/>
      <c r="C98" s="453"/>
      <c r="D98" s="453"/>
      <c r="E98" s="453"/>
      <c r="G98" s="454"/>
      <c r="H98" s="454"/>
      <c r="I98" s="454"/>
      <c r="J98" s="454"/>
    </row>
    <row r="99">
      <c r="B99" s="453"/>
      <c r="C99" s="453"/>
      <c r="D99" s="453"/>
      <c r="E99" s="453"/>
      <c r="G99" s="454"/>
      <c r="H99" s="454"/>
      <c r="I99" s="454"/>
      <c r="J99" s="454"/>
    </row>
    <row r="100">
      <c r="B100" s="453"/>
      <c r="C100" s="453"/>
      <c r="D100" s="453"/>
      <c r="E100" s="453"/>
      <c r="G100" s="454"/>
      <c r="H100" s="454"/>
      <c r="I100" s="454"/>
      <c r="J100" s="454"/>
    </row>
    <row r="101">
      <c r="B101" s="453"/>
      <c r="C101" s="453"/>
      <c r="D101" s="453"/>
      <c r="E101" s="453"/>
      <c r="G101" s="454"/>
      <c r="H101" s="454"/>
      <c r="I101" s="454"/>
      <c r="J101" s="454"/>
    </row>
    <row r="102">
      <c r="B102" s="453"/>
      <c r="C102" s="453"/>
      <c r="D102" s="453"/>
      <c r="E102" s="453"/>
      <c r="G102" s="454"/>
      <c r="H102" s="454"/>
      <c r="I102" s="454"/>
      <c r="J102" s="454"/>
    </row>
    <row r="103">
      <c r="B103" s="453"/>
      <c r="C103" s="453"/>
      <c r="D103" s="453"/>
      <c r="E103" s="453"/>
      <c r="G103" s="454"/>
      <c r="H103" s="454"/>
      <c r="I103" s="454"/>
      <c r="J103" s="454"/>
    </row>
    <row r="104">
      <c r="B104" s="453"/>
      <c r="C104" s="453"/>
      <c r="D104" s="453"/>
      <c r="E104" s="453"/>
      <c r="G104" s="454"/>
      <c r="H104" s="454"/>
      <c r="I104" s="454"/>
      <c r="J104" s="454"/>
    </row>
    <row r="105">
      <c r="B105" s="453"/>
      <c r="C105" s="453"/>
      <c r="D105" s="453"/>
      <c r="E105" s="453"/>
      <c r="G105" s="454"/>
      <c r="H105" s="454"/>
      <c r="I105" s="454"/>
      <c r="J105" s="454"/>
    </row>
    <row r="106">
      <c r="B106" s="453"/>
      <c r="C106" s="453"/>
      <c r="D106" s="453"/>
      <c r="E106" s="453"/>
      <c r="G106" s="454"/>
      <c r="H106" s="454"/>
      <c r="I106" s="454"/>
      <c r="J106" s="454"/>
    </row>
    <row r="107">
      <c r="B107" s="453"/>
      <c r="C107" s="453"/>
      <c r="D107" s="453"/>
      <c r="E107" s="453"/>
      <c r="G107" s="454"/>
      <c r="H107" s="454"/>
      <c r="I107" s="454"/>
      <c r="J107" s="454"/>
    </row>
    <row r="108">
      <c r="B108" s="453"/>
      <c r="C108" s="453"/>
      <c r="D108" s="453"/>
      <c r="E108" s="453"/>
      <c r="G108" s="454"/>
      <c r="H108" s="454"/>
      <c r="I108" s="454"/>
      <c r="J108" s="454"/>
    </row>
    <row r="109">
      <c r="B109" s="453"/>
      <c r="C109" s="453"/>
      <c r="D109" s="453"/>
      <c r="E109" s="453"/>
      <c r="G109" s="454"/>
      <c r="H109" s="454"/>
      <c r="I109" s="454"/>
      <c r="J109" s="454"/>
    </row>
    <row r="110">
      <c r="B110" s="453"/>
      <c r="C110" s="453"/>
      <c r="D110" s="453"/>
      <c r="E110" s="453"/>
      <c r="G110" s="454"/>
      <c r="H110" s="454"/>
      <c r="I110" s="454"/>
      <c r="J110" s="454"/>
    </row>
    <row r="111">
      <c r="B111" s="453"/>
      <c r="C111" s="453"/>
      <c r="D111" s="453"/>
      <c r="E111" s="453"/>
      <c r="G111" s="454"/>
      <c r="H111" s="454"/>
      <c r="I111" s="454"/>
      <c r="J111" s="454"/>
    </row>
    <row r="112">
      <c r="B112" s="451"/>
      <c r="C112" s="451"/>
      <c r="D112" s="451"/>
      <c r="E112" s="451"/>
      <c r="G112" s="452"/>
      <c r="H112" s="452"/>
      <c r="I112" s="452"/>
      <c r="J112" s="452"/>
    </row>
    <row r="113">
      <c r="B113" s="453"/>
      <c r="C113" s="453"/>
      <c r="D113" s="453"/>
      <c r="E113" s="453"/>
      <c r="G113" s="454"/>
      <c r="H113" s="454"/>
      <c r="I113" s="454"/>
      <c r="J113" s="454"/>
    </row>
    <row r="114">
      <c r="B114" s="453"/>
      <c r="C114" s="453"/>
      <c r="D114" s="453"/>
      <c r="E114" s="453"/>
      <c r="G114" s="454"/>
      <c r="H114" s="454"/>
      <c r="I114" s="454"/>
      <c r="J114" s="454"/>
    </row>
    <row r="115">
      <c r="B115" s="453"/>
      <c r="C115" s="453"/>
      <c r="D115" s="453"/>
      <c r="E115" s="453"/>
      <c r="G115" s="454"/>
      <c r="H115" s="454"/>
      <c r="I115" s="454"/>
      <c r="J115" s="454"/>
    </row>
    <row r="116">
      <c r="B116" s="453"/>
      <c r="C116" s="453"/>
      <c r="D116" s="453"/>
      <c r="E116" s="453"/>
      <c r="G116" s="454"/>
      <c r="H116" s="454"/>
      <c r="I116" s="454"/>
      <c r="J116" s="454"/>
    </row>
    <row r="117">
      <c r="B117" s="453"/>
      <c r="C117" s="453"/>
      <c r="D117" s="453"/>
      <c r="E117" s="453"/>
      <c r="G117" s="454"/>
      <c r="H117" s="454"/>
      <c r="I117" s="454"/>
      <c r="J117" s="454"/>
    </row>
    <row r="118">
      <c r="B118" s="453"/>
      <c r="C118" s="453"/>
      <c r="D118" s="453"/>
      <c r="E118" s="453"/>
      <c r="G118" s="454"/>
      <c r="H118" s="454"/>
      <c r="I118" s="454"/>
      <c r="J118" s="454"/>
    </row>
    <row r="119">
      <c r="B119" s="453"/>
      <c r="C119" s="453"/>
      <c r="D119" s="453"/>
      <c r="E119" s="453"/>
      <c r="G119" s="454"/>
      <c r="H119" s="454"/>
      <c r="I119" s="454"/>
      <c r="J119" s="454"/>
    </row>
    <row r="120">
      <c r="B120" s="453"/>
      <c r="C120" s="453"/>
      <c r="D120" s="453"/>
      <c r="E120" s="453"/>
      <c r="G120" s="454"/>
      <c r="H120" s="454"/>
      <c r="I120" s="454"/>
      <c r="J120" s="454"/>
    </row>
    <row r="121">
      <c r="B121" s="453"/>
      <c r="C121" s="453"/>
      <c r="D121" s="453"/>
      <c r="E121" s="453"/>
      <c r="G121" s="454"/>
      <c r="H121" s="454"/>
      <c r="I121" s="454"/>
      <c r="J121" s="454"/>
    </row>
    <row r="122">
      <c r="B122" s="453"/>
      <c r="C122" s="453"/>
      <c r="D122" s="453"/>
      <c r="E122" s="453"/>
      <c r="G122" s="454"/>
      <c r="H122" s="454"/>
      <c r="I122" s="454"/>
      <c r="J122" s="454"/>
    </row>
    <row r="123">
      <c r="B123" s="453"/>
      <c r="C123" s="453"/>
      <c r="D123" s="453"/>
      <c r="E123" s="453"/>
      <c r="G123" s="454"/>
      <c r="H123" s="454"/>
      <c r="I123" s="454"/>
      <c r="J123" s="454"/>
    </row>
    <row r="124">
      <c r="B124" s="453"/>
      <c r="C124" s="453"/>
      <c r="D124" s="453"/>
      <c r="E124" s="453"/>
      <c r="G124" s="454"/>
      <c r="H124" s="454"/>
      <c r="I124" s="454"/>
      <c r="J124" s="454"/>
    </row>
    <row r="125">
      <c r="B125" s="453"/>
      <c r="C125" s="453"/>
      <c r="D125" s="453"/>
      <c r="E125" s="453"/>
      <c r="G125" s="454"/>
      <c r="H125" s="454"/>
      <c r="I125" s="454"/>
      <c r="J125" s="454"/>
    </row>
    <row r="126">
      <c r="B126" s="453"/>
      <c r="C126" s="453"/>
      <c r="D126" s="453"/>
      <c r="E126" s="453"/>
      <c r="G126" s="454"/>
      <c r="H126" s="454"/>
      <c r="I126" s="454"/>
      <c r="J126" s="454"/>
    </row>
    <row r="127">
      <c r="B127" s="453"/>
      <c r="C127" s="453"/>
      <c r="D127" s="453"/>
      <c r="E127" s="453"/>
      <c r="G127" s="454"/>
      <c r="H127" s="454"/>
      <c r="I127" s="454"/>
      <c r="J127" s="454"/>
    </row>
    <row r="128">
      <c r="B128" s="453"/>
      <c r="C128" s="453"/>
      <c r="D128" s="453"/>
      <c r="E128" s="453"/>
      <c r="G128" s="454"/>
      <c r="H128" s="454"/>
      <c r="I128" s="454"/>
      <c r="J128" s="454"/>
    </row>
    <row r="129">
      <c r="B129" s="453"/>
      <c r="C129" s="453"/>
      <c r="D129" s="453"/>
      <c r="E129" s="453"/>
      <c r="G129" s="454"/>
      <c r="H129" s="454"/>
      <c r="I129" s="454"/>
      <c r="J129" s="454"/>
    </row>
    <row r="130">
      <c r="B130" s="453"/>
      <c r="C130" s="453"/>
      <c r="D130" s="453"/>
      <c r="E130" s="453"/>
      <c r="G130" s="454"/>
      <c r="H130" s="454"/>
      <c r="I130" s="454"/>
      <c r="J130" s="454"/>
    </row>
    <row r="131">
      <c r="B131" s="453"/>
      <c r="C131" s="453"/>
      <c r="D131" s="453"/>
      <c r="E131" s="453"/>
      <c r="G131" s="454"/>
      <c r="H131" s="454"/>
      <c r="I131" s="454"/>
      <c r="J131" s="454"/>
    </row>
    <row r="132">
      <c r="B132" s="453"/>
      <c r="C132" s="453"/>
      <c r="D132" s="453"/>
      <c r="E132" s="453"/>
      <c r="G132" s="454"/>
      <c r="H132" s="454"/>
      <c r="I132" s="454"/>
      <c r="J132" s="454"/>
    </row>
    <row r="133">
      <c r="B133" s="451"/>
      <c r="C133" s="451"/>
      <c r="D133" s="451"/>
      <c r="E133" s="451"/>
      <c r="G133" s="452"/>
      <c r="H133" s="452"/>
      <c r="I133" s="452"/>
      <c r="J133" s="452"/>
    </row>
    <row r="134">
      <c r="B134" s="453"/>
      <c r="C134" s="453"/>
      <c r="D134" s="453"/>
      <c r="E134" s="453"/>
      <c r="G134" s="454"/>
      <c r="H134" s="454"/>
      <c r="I134" s="454"/>
      <c r="J134" s="454"/>
    </row>
    <row r="135">
      <c r="B135" s="453"/>
      <c r="C135" s="453"/>
      <c r="D135" s="453"/>
      <c r="E135" s="453"/>
      <c r="G135" s="454"/>
      <c r="H135" s="454"/>
      <c r="I135" s="454"/>
      <c r="J135" s="454"/>
    </row>
    <row r="136">
      <c r="B136" s="453"/>
      <c r="C136" s="453"/>
      <c r="D136" s="453"/>
      <c r="E136" s="453"/>
      <c r="G136" s="454"/>
      <c r="H136" s="454"/>
      <c r="I136" s="454"/>
      <c r="J136" s="454"/>
    </row>
    <row r="137">
      <c r="B137" s="453"/>
      <c r="C137" s="453"/>
      <c r="D137" s="453"/>
      <c r="E137" s="453"/>
      <c r="G137" s="454"/>
      <c r="H137" s="454"/>
      <c r="I137" s="454"/>
      <c r="J137" s="454"/>
    </row>
    <row r="138">
      <c r="B138" s="453"/>
      <c r="C138" s="453"/>
      <c r="D138" s="453"/>
      <c r="E138" s="453"/>
      <c r="G138" s="454"/>
      <c r="H138" s="454"/>
      <c r="I138" s="454"/>
      <c r="J138" s="454"/>
    </row>
    <row r="139">
      <c r="B139" s="453"/>
      <c r="C139" s="453"/>
      <c r="D139" s="453"/>
      <c r="E139" s="453"/>
      <c r="G139" s="454"/>
      <c r="H139" s="454"/>
      <c r="I139" s="454"/>
      <c r="J139" s="454"/>
    </row>
    <row r="140">
      <c r="B140" s="453"/>
      <c r="C140" s="453"/>
      <c r="D140" s="453"/>
      <c r="E140" s="453"/>
      <c r="G140" s="454"/>
      <c r="H140" s="454"/>
      <c r="I140" s="454"/>
      <c r="J140" s="454"/>
    </row>
    <row r="141">
      <c r="B141" s="453"/>
      <c r="C141" s="453"/>
      <c r="D141" s="453"/>
      <c r="E141" s="453"/>
      <c r="G141" s="454"/>
      <c r="H141" s="454"/>
      <c r="I141" s="454"/>
      <c r="J141" s="454"/>
    </row>
    <row r="142">
      <c r="B142" s="453"/>
      <c r="C142" s="453"/>
      <c r="D142" s="453"/>
      <c r="E142" s="453"/>
      <c r="G142" s="454"/>
      <c r="H142" s="454"/>
      <c r="I142" s="454"/>
      <c r="J142" s="454"/>
    </row>
    <row r="143">
      <c r="B143" s="453"/>
      <c r="C143" s="453"/>
      <c r="D143" s="453"/>
      <c r="E143" s="453"/>
      <c r="G143" s="454"/>
      <c r="H143" s="454"/>
      <c r="I143" s="454"/>
      <c r="J143" s="454"/>
    </row>
    <row r="144">
      <c r="B144" s="453"/>
      <c r="C144" s="453"/>
      <c r="D144" s="453"/>
      <c r="E144" s="453"/>
      <c r="G144" s="454"/>
      <c r="H144" s="454"/>
      <c r="I144" s="454"/>
      <c r="J144" s="454"/>
    </row>
    <row r="145">
      <c r="B145" s="453"/>
      <c r="C145" s="453"/>
      <c r="D145" s="453"/>
      <c r="E145" s="453"/>
      <c r="G145" s="454"/>
      <c r="H145" s="454"/>
      <c r="I145" s="454"/>
      <c r="J145" s="454"/>
    </row>
    <row r="146">
      <c r="B146" s="453"/>
      <c r="C146" s="453"/>
      <c r="D146" s="453"/>
      <c r="E146" s="453"/>
      <c r="G146" s="454"/>
      <c r="H146" s="454"/>
      <c r="I146" s="454"/>
      <c r="J146" s="454"/>
    </row>
    <row r="147">
      <c r="B147" s="453"/>
      <c r="C147" s="453"/>
      <c r="D147" s="453"/>
      <c r="E147" s="453"/>
      <c r="G147" s="454"/>
      <c r="H147" s="454"/>
      <c r="I147" s="454"/>
      <c r="J147" s="454"/>
    </row>
    <row r="148">
      <c r="B148" s="453"/>
      <c r="C148" s="453"/>
      <c r="D148" s="453"/>
      <c r="E148" s="453"/>
      <c r="G148" s="454"/>
      <c r="H148" s="454"/>
      <c r="I148" s="454"/>
      <c r="J148" s="454"/>
    </row>
    <row r="149">
      <c r="B149" s="453"/>
      <c r="C149" s="453"/>
      <c r="D149" s="453"/>
      <c r="E149" s="453"/>
      <c r="G149" s="454"/>
      <c r="H149" s="454"/>
      <c r="I149" s="454"/>
      <c r="J149" s="454"/>
    </row>
    <row r="150">
      <c r="B150" s="453"/>
      <c r="C150" s="453"/>
      <c r="D150" s="453"/>
      <c r="E150" s="453"/>
      <c r="G150" s="454"/>
      <c r="H150" s="454"/>
      <c r="I150" s="454"/>
      <c r="J150" s="454"/>
    </row>
    <row r="151">
      <c r="B151" s="453"/>
      <c r="C151" s="453"/>
      <c r="D151" s="453"/>
      <c r="E151" s="453"/>
      <c r="G151" s="454"/>
      <c r="H151" s="454"/>
      <c r="I151" s="454"/>
      <c r="J151" s="454"/>
    </row>
    <row r="152">
      <c r="B152" s="453"/>
      <c r="C152" s="453"/>
      <c r="D152" s="453"/>
      <c r="E152" s="453"/>
      <c r="G152" s="454"/>
      <c r="H152" s="454"/>
      <c r="I152" s="454"/>
      <c r="J152" s="454"/>
    </row>
    <row r="153">
      <c r="B153" s="453"/>
      <c r="C153" s="453"/>
      <c r="D153" s="453"/>
      <c r="E153" s="453"/>
      <c r="G153" s="454"/>
      <c r="H153" s="454"/>
      <c r="I153" s="454"/>
      <c r="J153" s="454"/>
    </row>
    <row r="154">
      <c r="B154" s="451"/>
      <c r="C154" s="451"/>
      <c r="D154" s="451"/>
      <c r="E154" s="451"/>
      <c r="G154" s="452"/>
      <c r="H154" s="452"/>
      <c r="I154" s="452"/>
      <c r="J154" s="452"/>
    </row>
    <row r="155">
      <c r="B155" s="457"/>
      <c r="C155" s="457"/>
      <c r="D155" s="457"/>
      <c r="E155" s="457"/>
      <c r="G155" s="458"/>
      <c r="H155" s="458"/>
      <c r="I155" s="458"/>
      <c r="J155" s="458"/>
    </row>
    <row r="156">
      <c r="B156" s="457"/>
      <c r="C156" s="457"/>
      <c r="D156" s="457"/>
      <c r="E156" s="457"/>
      <c r="G156" s="458"/>
      <c r="H156" s="458"/>
      <c r="I156" s="458"/>
      <c r="J156" s="458"/>
    </row>
    <row r="157">
      <c r="B157" s="457"/>
      <c r="C157" s="457"/>
      <c r="D157" s="457"/>
      <c r="E157" s="457"/>
      <c r="G157" s="458"/>
      <c r="H157" s="458"/>
      <c r="I157" s="458"/>
      <c r="J157" s="458"/>
    </row>
    <row r="158">
      <c r="B158" s="457"/>
      <c r="C158" s="457"/>
      <c r="D158" s="457"/>
      <c r="E158" s="457"/>
      <c r="G158" s="458"/>
      <c r="H158" s="458"/>
      <c r="I158" s="458"/>
      <c r="J158" s="458"/>
    </row>
    <row r="159">
      <c r="B159" s="457"/>
      <c r="C159" s="457"/>
      <c r="D159" s="457"/>
      <c r="E159" s="457"/>
      <c r="G159" s="458"/>
      <c r="H159" s="458"/>
      <c r="I159" s="458"/>
      <c r="J159" s="458"/>
    </row>
    <row r="160">
      <c r="B160" s="457"/>
      <c r="C160" s="457"/>
      <c r="D160" s="457"/>
      <c r="E160" s="457"/>
      <c r="G160" s="458"/>
      <c r="H160" s="458"/>
      <c r="I160" s="458"/>
      <c r="J160" s="458"/>
    </row>
    <row r="161">
      <c r="B161" s="457"/>
      <c r="C161" s="457"/>
      <c r="D161" s="457"/>
      <c r="E161" s="457"/>
      <c r="G161" s="458"/>
      <c r="H161" s="458"/>
      <c r="I161" s="458"/>
      <c r="J161" s="458"/>
    </row>
    <row r="162">
      <c r="B162" s="457"/>
      <c r="C162" s="457"/>
      <c r="D162" s="457"/>
      <c r="E162" s="457"/>
      <c r="G162" s="458"/>
      <c r="H162" s="458"/>
      <c r="I162" s="458"/>
      <c r="J162" s="458"/>
    </row>
    <row r="163">
      <c r="B163" s="457"/>
      <c r="C163" s="457"/>
      <c r="D163" s="457"/>
      <c r="E163" s="457"/>
      <c r="G163" s="458"/>
      <c r="H163" s="458"/>
      <c r="I163" s="458"/>
      <c r="J163" s="458"/>
    </row>
    <row r="164">
      <c r="B164" s="457"/>
      <c r="C164" s="457"/>
      <c r="D164" s="457"/>
      <c r="E164" s="457"/>
      <c r="G164" s="458"/>
      <c r="H164" s="458"/>
      <c r="I164" s="458"/>
      <c r="J164" s="458"/>
    </row>
    <row r="165">
      <c r="B165" s="457"/>
      <c r="C165" s="457"/>
      <c r="D165" s="457"/>
      <c r="E165" s="457"/>
      <c r="G165" s="458"/>
      <c r="H165" s="458"/>
      <c r="I165" s="458"/>
      <c r="J165" s="458"/>
    </row>
    <row r="166">
      <c r="B166" s="457"/>
      <c r="C166" s="457"/>
      <c r="D166" s="457"/>
      <c r="E166" s="457"/>
      <c r="G166" s="458"/>
      <c r="H166" s="458"/>
      <c r="I166" s="458"/>
      <c r="J166" s="458"/>
    </row>
    <row r="167">
      <c r="B167" s="457"/>
      <c r="C167" s="457"/>
      <c r="D167" s="457"/>
      <c r="E167" s="457"/>
      <c r="G167" s="458"/>
      <c r="H167" s="458"/>
      <c r="I167" s="458"/>
      <c r="J167" s="458"/>
    </row>
    <row r="168">
      <c r="B168" s="457"/>
      <c r="C168" s="457"/>
      <c r="D168" s="457"/>
      <c r="E168" s="457"/>
      <c r="G168" s="458"/>
      <c r="H168" s="458"/>
      <c r="I168" s="458"/>
      <c r="J168" s="458"/>
    </row>
    <row r="169">
      <c r="B169" s="457"/>
      <c r="C169" s="457"/>
      <c r="D169" s="457"/>
      <c r="E169" s="457"/>
      <c r="G169" s="458"/>
      <c r="H169" s="458"/>
      <c r="I169" s="458"/>
      <c r="J169" s="458"/>
    </row>
    <row r="170">
      <c r="B170" s="457"/>
      <c r="C170" s="457"/>
      <c r="D170" s="457"/>
      <c r="E170" s="457"/>
      <c r="G170" s="458"/>
      <c r="H170" s="458"/>
      <c r="I170" s="458"/>
      <c r="J170" s="458"/>
    </row>
    <row r="171">
      <c r="B171" s="457"/>
      <c r="C171" s="457"/>
      <c r="D171" s="457"/>
      <c r="E171" s="457"/>
      <c r="G171" s="458"/>
      <c r="H171" s="458"/>
      <c r="I171" s="458"/>
      <c r="J171" s="458"/>
    </row>
    <row r="172">
      <c r="B172" s="457"/>
      <c r="C172" s="457"/>
      <c r="D172" s="457"/>
      <c r="E172" s="457"/>
      <c r="G172" s="458"/>
      <c r="H172" s="458"/>
      <c r="I172" s="458"/>
      <c r="J172" s="458"/>
    </row>
    <row r="173">
      <c r="B173" s="457"/>
      <c r="C173" s="457"/>
      <c r="D173" s="457"/>
      <c r="E173" s="457"/>
      <c r="G173" s="458"/>
      <c r="H173" s="458"/>
      <c r="I173" s="458"/>
      <c r="J173" s="458"/>
    </row>
    <row r="174">
      <c r="B174" s="457"/>
      <c r="C174" s="457"/>
      <c r="D174" s="457"/>
      <c r="E174" s="457"/>
      <c r="F174" s="459"/>
      <c r="G174" s="458"/>
      <c r="H174" s="458"/>
      <c r="I174" s="458"/>
      <c r="J174" s="458"/>
    </row>
  </sheetData>
  <sheetProtection autoFilter="1" deleteColumns="1" deleteRows="1" formatCells="1" formatColumns="1" formatRows="1" insertColumns="1" insertHyperlinks="1" insertRows="1" pivotTables="1" selectLockedCells="1" selectUnlockedCells="1" sheet="0" sort="1"/>
  <mergeCells count="28">
    <mergeCell ref="B1:D4"/>
    <mergeCell ref="G1:I1"/>
    <mergeCell ref="J1:J4"/>
    <mergeCell ref="F2:G2"/>
    <mergeCell ref="F3:G3"/>
    <mergeCell ref="F4:G4"/>
    <mergeCell ref="H4:I4"/>
    <mergeCell ref="B5:J6"/>
    <mergeCell ref="B7:J48"/>
    <mergeCell ref="B70:E70"/>
    <mergeCell ref="G70:J70"/>
    <mergeCell ref="B71:J90"/>
    <mergeCell ref="B91:E91"/>
    <mergeCell ref="G91:J91"/>
    <mergeCell ref="B92:E111"/>
    <mergeCell ref="G92:J111"/>
    <mergeCell ref="B112:E112"/>
    <mergeCell ref="G112:J112"/>
    <mergeCell ref="B113:E132"/>
    <mergeCell ref="G113:J132"/>
    <mergeCell ref="B133:E133"/>
    <mergeCell ref="G133:J133"/>
    <mergeCell ref="B134:E153"/>
    <mergeCell ref="G134:J153"/>
    <mergeCell ref="B154:E154"/>
    <mergeCell ref="G154:J154"/>
    <mergeCell ref="B155:E174"/>
    <mergeCell ref="G155:J174"/>
  </mergeCells>
  <printOptions headings="0" gridLines="0"/>
  <pageMargins left="0.70833333333333348" right="0.70833333333333348" top="0.74791666666666634" bottom="0.74791666666666634" header="0.51181102362204722" footer="0.51181102362204722"/>
  <pageSetup paperSize="9" scale="42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ONLYOFFICE/7.2.1.36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M2007J20CI</dc:creator>
  <cp:revision>19</cp:revision>
  <dcterms:created xsi:type="dcterms:W3CDTF">2020-03-31T14:05:26Z</dcterms:created>
  <dcterms:modified xsi:type="dcterms:W3CDTF">2026-09-10T14:31:13Z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0.000000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