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BM 05" sheetId="1" state="visible" r:id="rId1"/>
    <sheet name="memoria de calculo BM 05" sheetId="2" state="visible" r:id="rId2"/>
    <sheet name="BM 04" sheetId="3" state="hidden" r:id="rId3"/>
    <sheet name="memoria de calculo BM 04" sheetId="4" state="hidden" r:id="rId4"/>
    <sheet name="BM 03" sheetId="5" state="hidden" r:id="rId5"/>
    <sheet name="memoria de calculo BM 03" sheetId="6" state="hidden" r:id="rId6"/>
    <sheet name="BM 03 (2)" sheetId="7" state="hidden" r:id="rId7"/>
    <sheet name="memoria de calculo (2)" sheetId="8" state="hidden" r:id="rId8"/>
  </sheets>
  <definedNames>
    <definedName name="_xlnm._FilterDatabase" localSheetId="0" hidden="1">'BM 05'!$A$8:$O$197</definedName>
    <definedName name="_xlnm.Print_Area" localSheetId="0">'BM 05'!$A$1:$O$197</definedName>
    <definedName name="Print_Titles" localSheetId="0">'BM 05'!$1:$7</definedName>
    <definedName name="_xlnm.Print_Area" localSheetId="1">'memoria de calculo BM 05'!$A$1:$O$195</definedName>
    <definedName name="Print_Titles" localSheetId="1">'memoria de calculo BM 05'!$1:$7</definedName>
    <definedName name="_xlnm.Print_Area" localSheetId="2">'BM 04'!$A$1:$O$197</definedName>
    <definedName name="Print_Titles" localSheetId="2">'BM 04'!$1:$7</definedName>
    <definedName name="_xlnm.Print_Area" localSheetId="3">'memoria de calculo BM 04'!$A$1:$O$195</definedName>
    <definedName name="Print_Titles" localSheetId="3">'memoria de calculo BM 04'!$1:$7</definedName>
    <definedName name="_xlnm._FilterDatabase" localSheetId="6" hidden="1">'BM 03 (2)'!$A$7:$Q$197</definedName>
    <definedName name="_xlnm._FilterDatabase" localSheetId="0" hidden="1">'BM 05'!$A$8:$O$197</definedName>
    <definedName name="_xlnm._FilterDatabase" localSheetId="6" hidden="1">'BM 03 (2)'!$A$7:$Q$197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<sst xmlns="http://schemas.openxmlformats.org/spreadsheetml/2006/main" count="494" uniqueCount="494">
  <si>
    <t xml:space="preserve">OBRA:Execução das obras/serviços de reforma e ampliação da unidade de acolhimento institucional "Abrigo Nossa Senhora da Vitória", localizado na Rua Messias Prado, nº 256, Centro Histórico.</t>
  </si>
  <si>
    <t xml:space="preserve">BOLETIM DE MEDIÇÃO</t>
  </si>
  <si>
    <t xml:space="preserve">CONTRATO Nº: 02/2025</t>
  </si>
  <si>
    <t xml:space="preserve">CONTRATADA: R3 ENGENHARIA LTDA</t>
  </si>
  <si>
    <t xml:space="preserve">B.M.Nº: 05</t>
  </si>
  <si>
    <t xml:space="preserve">Ref. 11/2024</t>
  </si>
  <si>
    <t xml:space="preserve">CONTRATANTE: PREFEITURA MUNICIPAL DE SÃO CRISTOVÃO</t>
  </si>
  <si>
    <t xml:space="preserve">Período:  01/03/2026 a 31/03/2026</t>
  </si>
  <si>
    <t>Item</t>
  </si>
  <si>
    <t xml:space="preserve">SERVIÇOS CONTRATADOS</t>
  </si>
  <si>
    <t>Und</t>
  </si>
  <si>
    <t>Quantidades</t>
  </si>
  <si>
    <t xml:space="preserve">Preço Unit. (R$)</t>
  </si>
  <si>
    <t xml:space="preserve">Valores (R$)</t>
  </si>
  <si>
    <t xml:space="preserve">% Medido</t>
  </si>
  <si>
    <t>Contratada</t>
  </si>
  <si>
    <t xml:space="preserve">Acumulada Anterior </t>
  </si>
  <si>
    <t xml:space="preserve">Do Período</t>
  </si>
  <si>
    <t xml:space="preserve">Acumulada até o Período</t>
  </si>
  <si>
    <t xml:space="preserve">Saldo a medir</t>
  </si>
  <si>
    <t>Contratado</t>
  </si>
  <si>
    <t xml:space="preserve">Acumulado Anterior</t>
  </si>
  <si>
    <t xml:space="preserve">Acumulado até o Período</t>
  </si>
  <si>
    <t xml:space="preserve"> 01 </t>
  </si>
  <si>
    <t xml:space="preserve">REFORMA  E  AMPLIAÇÃO</t>
  </si>
  <si>
    <t xml:space="preserve"> 01.01 </t>
  </si>
  <si>
    <t xml:space="preserve">ADMINISTRAÇÃO  LOCAL</t>
  </si>
  <si>
    <t xml:space="preserve"> 01.01.001 </t>
  </si>
  <si>
    <t xml:space="preserve">MESTRE DE OBRAS COM ENCARGOS COMPLEMENTARES</t>
  </si>
  <si>
    <t>H</t>
  </si>
  <si>
    <t xml:space="preserve"> 01.01.002 </t>
  </si>
  <si>
    <t xml:space="preserve">ENGENHEIRO CIVIL DE OBRA JUNIOR COM ENCARGOS COMPLEMENTARES</t>
  </si>
  <si>
    <t xml:space="preserve"> 01.02 </t>
  </si>
  <si>
    <t xml:space="preserve">SERVIÇOS  PRELIMINARES</t>
  </si>
  <si>
    <t xml:space="preserve"> 01.02.001 </t>
  </si>
  <si>
    <t xml:space="preserve">Andaime tubular metálico simples - peça x dia</t>
  </si>
  <si>
    <t>PxD</t>
  </si>
  <si>
    <t xml:space="preserve"> 01.02.002 </t>
  </si>
  <si>
    <t xml:space="preserve">Placa de obra em chapa aço galvanizado, instalada - Rev 02_01/2022</t>
  </si>
  <si>
    <t>m²</t>
  </si>
  <si>
    <t xml:space="preserve"> 01.03 </t>
  </si>
  <si>
    <t xml:space="preserve">MOBILIZAÇÃO  E  DESMOBILIZAÇÃO</t>
  </si>
  <si>
    <t xml:space="preserve"> 01.03.001 </t>
  </si>
  <si>
    <t xml:space="preserve">Caminhão Carroceria de madeira 9 t - fonte:DNIT</t>
  </si>
  <si>
    <t>h</t>
  </si>
  <si>
    <t xml:space="preserve"> 01.04 </t>
  </si>
  <si>
    <t>FRETES</t>
  </si>
  <si>
    <t xml:space="preserve"> 01.04.001 </t>
  </si>
  <si>
    <t xml:space="preserve">FRETES  AREIA</t>
  </si>
  <si>
    <t xml:space="preserve"> 01.04.001.001 </t>
  </si>
  <si>
    <t xml:space="preserve">Transporte comercial com caminhão basculante de 10m³, em rodovia pavimentada (densidade=1,5t/m³)</t>
  </si>
  <si>
    <t>tkm</t>
  </si>
  <si>
    <t xml:space="preserve"> 01.04.002 </t>
  </si>
  <si>
    <t xml:space="preserve">FRETE  BRITA</t>
  </si>
  <si>
    <t xml:space="preserve"> 01.04.002.001 </t>
  </si>
  <si>
    <t xml:space="preserve"> 01.05 </t>
  </si>
  <si>
    <t xml:space="preserve">DEMOLIÇÃO  E  REMOÇÃO</t>
  </si>
  <si>
    <t xml:space="preserve"> 01.05.001 </t>
  </si>
  <si>
    <t xml:space="preserve">Demolição de forros</t>
  </si>
  <si>
    <t xml:space="preserve"> 01.05.002 </t>
  </si>
  <si>
    <t xml:space="preserve">Demolição de alvenaria de bloco cerâmico e=0,09m - revestida</t>
  </si>
  <si>
    <t>m³</t>
  </si>
  <si>
    <t xml:space="preserve"> 01.05.003 </t>
  </si>
  <si>
    <t xml:space="preserve">REMOÇÃO DE LOUÇAS, DE FORMA MANUAL, SEM REAPROVEITAMENTO. AF_09/2023</t>
  </si>
  <si>
    <t>UN</t>
  </si>
  <si>
    <t xml:space="preserve"> 01.05.004 </t>
  </si>
  <si>
    <t xml:space="preserve">Remoção e reassentamento de esquadria de ferro</t>
  </si>
  <si>
    <t xml:space="preserve"> 01.05.005 </t>
  </si>
  <si>
    <t xml:space="preserve">Remoção de esquadria de madeira, com ou sem batente</t>
  </si>
  <si>
    <t xml:space="preserve"> 01.05.006 </t>
  </si>
  <si>
    <t xml:space="preserve">Demolição manual de piso cimentado sobre lastro de concreto - Rev 01</t>
  </si>
  <si>
    <t xml:space="preserve"> 01.05.007 </t>
  </si>
  <si>
    <t xml:space="preserve">Demolição de piso cerâmico ou ladrilho</t>
  </si>
  <si>
    <t xml:space="preserve"> 01.05.008 </t>
  </si>
  <si>
    <t xml:space="preserve">Demolição de piso de madeira</t>
  </si>
  <si>
    <t xml:space="preserve"> 01.05.009 </t>
  </si>
  <si>
    <t xml:space="preserve">Demolição de revestimento cerâmico ou azulejo</t>
  </si>
  <si>
    <t xml:space="preserve"> 01.05.010 </t>
  </si>
  <si>
    <t xml:space="preserve">Remoção de bancada de granito (ou marmore)</t>
  </si>
  <si>
    <t xml:space="preserve"> 01.05.011 </t>
  </si>
  <si>
    <t xml:space="preserve">Demolição de peitoril de mármore</t>
  </si>
  <si>
    <t xml:space="preserve"> 01.05.012 </t>
  </si>
  <si>
    <t xml:space="preserve">Demolição de alvenaria de pedra</t>
  </si>
  <si>
    <t xml:space="preserve"> 01.05.013 </t>
  </si>
  <si>
    <t xml:space="preserve">Coleta e carga manuais de entulho</t>
  </si>
  <si>
    <t xml:space="preserve"> 01.05.014 </t>
  </si>
  <si>
    <t xml:space="preserve"> 01.05.015 </t>
  </si>
  <si>
    <t xml:space="preserve">Descarte de resíduos da construção civil em área licenciada</t>
  </si>
  <si>
    <t>t</t>
  </si>
  <si>
    <t xml:space="preserve"> 01.06 </t>
  </si>
  <si>
    <t>FUNDAÇÃO/ESTRUTURA</t>
  </si>
  <si>
    <t xml:space="preserve"> 01.06.001 </t>
  </si>
  <si>
    <t xml:space="preserve">Escavação manual de vala ou cava em material de 1ª categoria, profundidade até 1,50m</t>
  </si>
  <si>
    <t xml:space="preserve"> 01.06.002 </t>
  </si>
  <si>
    <t xml:space="preserve">Lastro de concreto simples regularizado, fck=13,5 mpa,lançado e adensado</t>
  </si>
  <si>
    <t xml:space="preserve"> 01.06.003 </t>
  </si>
  <si>
    <t xml:space="preserve">Alvenaria pedra calcárea argamassada c/ cimento e areia traço t-4 (1:5) - 1 saco cimento 50kg / 5 padiolas areia dim. 0,35z0,45x0,23m - Confecção mecânicae transporte</t>
  </si>
  <si>
    <t xml:space="preserve"> 01.06.004 </t>
  </si>
  <si>
    <t xml:space="preserve">CINTA DE AMARRAÇÃO DE ALVENARIA MOLDADA IN LOCO COM UTILIZAÇÃO DE BLOCOS CANALETA, ESPESSURA DE *20* CM. AF_03/2024</t>
  </si>
  <si>
    <t>M</t>
  </si>
  <si>
    <t xml:space="preserve"> 01.06.005 </t>
  </si>
  <si>
    <t xml:space="preserve">IMPERMEABILIZAÇÃO DE SUPERFÍCIE COM EMULSÃO ASFÁLTICA, 2 DEMÃOS. AF_09/2023</t>
  </si>
  <si>
    <t xml:space="preserve"> 01.06.006 </t>
  </si>
  <si>
    <t xml:space="preserve">Laje pré-fabricada treliçada para piso ou cobertura, intereixo 38cm, h=12cm, el. enchimento em bloco cerâmico h=8cm, inclusive escoramento em madeira e capeamento 4cm.</t>
  </si>
  <si>
    <t xml:space="preserve"> 01.06.007 </t>
  </si>
  <si>
    <t xml:space="preserve">Fornecimento e instalação de tela aço soldada nervurada CA-60, Q-196, malha 10x10cm, ferro 5.0mm (3,11 kg/m2), painel 2,45x6,0m, Telcon ou similar</t>
  </si>
  <si>
    <t xml:space="preserve"> 01.06.008 </t>
  </si>
  <si>
    <t xml:space="preserve">Concreto Armado fck=30,0MPa, usinado, bombeado, adensado e lançado, para uso Geral, com formas planas em compensado resinado 12mm (05 usos)</t>
  </si>
  <si>
    <t xml:space="preserve"> 01.07 </t>
  </si>
  <si>
    <t>ELEVAÇÕES</t>
  </si>
  <si>
    <t xml:space="preserve"> 01.07.001 </t>
  </si>
  <si>
    <t xml:space="preserve">Alvenaria bloco cerâmico vedação, 9x19x24cm, e=9cm, com argamassa t5 - 1:2:8 (cimento/cal/areia), junta=1cm - Rev.09</t>
  </si>
  <si>
    <t xml:space="preserve"> 01.07.002 </t>
  </si>
  <si>
    <t xml:space="preserve">Cintas e vergas em concreto armado pré-moldado fck=15 mpa, seção 9x12cm</t>
  </si>
  <si>
    <t>m</t>
  </si>
  <si>
    <t xml:space="preserve"> 01.08 </t>
  </si>
  <si>
    <t>COBERTURA</t>
  </si>
  <si>
    <t xml:space="preserve"> 01.08.001 </t>
  </si>
  <si>
    <t>FORRO</t>
  </si>
  <si>
    <t xml:space="preserve"> 01.08.001.001 </t>
  </si>
  <si>
    <t xml:space="preserve">Alçapão para forro de pvc, dim=60x60cm, aplicado</t>
  </si>
  <si>
    <t xml:space="preserve"> 01.08.001.002 </t>
  </si>
  <si>
    <t xml:space="preserve">Forro de pvc, em réguas de 10 ou 20 cm, aplicado,  inclusive estrutura para fixação (perfis em PVC) marca Araforros ou similar, instalado - Rev 06_10/2021</t>
  </si>
  <si>
    <t xml:space="preserve"> 01.08.002 </t>
  </si>
  <si>
    <t>REVISÃO</t>
  </si>
  <si>
    <t xml:space="preserve"> 01.08.002.001 </t>
  </si>
  <si>
    <t xml:space="preserve">Retirada e reassentamento de madeiramento para telhas cerâmicas</t>
  </si>
  <si>
    <t xml:space="preserve"> 01.08.002.002 </t>
  </si>
  <si>
    <t xml:space="preserve">Remoção e reassentamento de peça serrada 5 x 14 cm em massaranduba/madeira delei, para telhado</t>
  </si>
  <si>
    <t xml:space="preserve"> 01.08.002.003 </t>
  </si>
  <si>
    <t xml:space="preserve">Retelhamento em cobertura com telha ceramica tipo canal comum, Itabaiana ou similar.</t>
  </si>
  <si>
    <t xml:space="preserve"> 01.08.003 </t>
  </si>
  <si>
    <t xml:space="preserve">TELHADO  NOVO</t>
  </si>
  <si>
    <t xml:space="preserve"> 01.08.003.001 </t>
  </si>
  <si>
    <t xml:space="preserve">Emassamento de cumeeira/espigão de telha cerâmica</t>
  </si>
  <si>
    <t xml:space="preserve"> 01.08.003.002 </t>
  </si>
  <si>
    <t xml:space="preserve">Emassamento de beiral de telha ceramica</t>
  </si>
  <si>
    <t xml:space="preserve"> 01.08.003.003 </t>
  </si>
  <si>
    <t xml:space="preserve">Tabeira de madeira lei, 1a qualidade, 2,5x10,0cm para beiral de telhado - Rev01_12/2021</t>
  </si>
  <si>
    <t xml:space="preserve"> 01.08.003.004 </t>
  </si>
  <si>
    <t xml:space="preserve">Rufo de concreto armado fck=20mpa l=30cm e h=5cm</t>
  </si>
  <si>
    <t xml:space="preserve"> 01.08.003.005 </t>
  </si>
  <si>
    <t xml:space="preserve">Impermeabilização c/ manta asfáltica aluminizada 3mm, estruturada com não-tecido de poliéster, inclusive aplicação de 1 demão de primer</t>
  </si>
  <si>
    <t xml:space="preserve"> 01.08.003.006 </t>
  </si>
  <si>
    <t xml:space="preserve">Madeiramento em massaranduba/madeira de lei, acabamento serrado c/ ripão 5 x 3cm e  ripa 4 x 1,5cm, exclusive peças principais</t>
  </si>
  <si>
    <t xml:space="preserve"> 01.08.003.007 </t>
  </si>
  <si>
    <t xml:space="preserve">Madeiramento em massaranduba/madeira de lei, peça serrada e aparelhada 5cm x 11cm, c/ abertura de encaixes</t>
  </si>
  <si>
    <t xml:space="preserve"> 01.08.003.008 </t>
  </si>
  <si>
    <t xml:space="preserve">Telhamento com telha cerâmica tipo canal, comum, cor vermelha, Itabaiana ou similar</t>
  </si>
  <si>
    <t xml:space="preserve"> 01.08.003.009 </t>
  </si>
  <si>
    <t xml:space="preserve"> 01.08.003.010 </t>
  </si>
  <si>
    <t xml:space="preserve">Calha em chapa de aço galvanizado nº 26, desenvolvimento 67 cm (fundo=15 cm, laterais=15 e 22 cm, bordas=3 e 12cm)</t>
  </si>
  <si>
    <t xml:space="preserve"> 01.09 </t>
  </si>
  <si>
    <t>REVESTIMENTO</t>
  </si>
  <si>
    <t xml:space="preserve"> 01.09.001 </t>
  </si>
  <si>
    <t xml:space="preserve">Chapisco em parede com argamassa traço t1 - 1:3 (cimento / areia) - Revisado 08/2015</t>
  </si>
  <si>
    <t xml:space="preserve"> 01.09.002 </t>
  </si>
  <si>
    <t xml:space="preserve">Chapisco em teto, e=5mm, com argamassa traço t1 - 1:3 (cimento / areia) - revisasa 08/2015</t>
  </si>
  <si>
    <t xml:space="preserve"> 01.09.003 </t>
  </si>
  <si>
    <t xml:space="preserve">Apicoamento total de reboco com ponteiras/talhadeiras</t>
  </si>
  <si>
    <t xml:space="preserve"> 01.09.004 </t>
  </si>
  <si>
    <t xml:space="preserve">Rejuntamento de revestimentos cerâmicos 30cm x 40cm - Rev 01_05/2022</t>
  </si>
  <si>
    <t xml:space="preserve"> 01.09.005 </t>
  </si>
  <si>
    <t xml:space="preserve">Remoção de rejuntamento em revestimento cerâmico</t>
  </si>
  <si>
    <t xml:space="preserve"> 01.09.006 </t>
  </si>
  <si>
    <t xml:space="preserve">Reboco ou emboço interno, de parede, com argamassa traço t6 - 1:2:10 (cimento/ cal / areia), espessura 1,5 cm</t>
  </si>
  <si>
    <t xml:space="preserve"> 01.09.007 </t>
  </si>
  <si>
    <t xml:space="preserve">Reboco ou emboço externo, de parede, com argamassa traço t5 - 1:5 (cimento / areia) com Rebotec, espessura 2,0 cm</t>
  </si>
  <si>
    <t xml:space="preserve"> 01.09.008 </t>
  </si>
  <si>
    <t xml:space="preserve">REVESTIMENTO CERÂMICO PARA PAREDES INTERNAS COM PLACAS TIPO ESMALTADA DE DIMENSÕES 25X35 CM APLICADAS A MEIA ALTURA DAS PAREDES. AF_02/2023_PE</t>
  </si>
  <si>
    <t xml:space="preserve"> 01.10 </t>
  </si>
  <si>
    <t>PAVIMENTAÇÃO</t>
  </si>
  <si>
    <t xml:space="preserve"> 01.10.001 </t>
  </si>
  <si>
    <t xml:space="preserve">Camada impermeabilizadora, espessura = 7,0cm, c/ concreto fck = 15mpa</t>
  </si>
  <si>
    <t xml:space="preserve"> 01.10.002 </t>
  </si>
  <si>
    <t xml:space="preserve">Regularização de base para revest. de pisos com arg. traço t4, esp. média = 2,5cm</t>
  </si>
  <si>
    <t xml:space="preserve"> 01.10.003 </t>
  </si>
  <si>
    <t xml:space="preserve">Revestimento cerâmico para piso ou parede, cerâmica 60 x 60 cm acabamento brilho, bold, PEI 5, Pointer, linha infinita branco ou similar, aplicado com argamassa industrializada ac-ii, rejuntado, exclusive regularização de base ou emboço</t>
  </si>
  <si>
    <t xml:space="preserve"> 01.10.004 </t>
  </si>
  <si>
    <t xml:space="preserve">Revestimento cerâmico para piso ou parede, 50 x 50 cm, antiderrapante (porcelanato), Elizabeth ou similar, aplicado com argamassa industrializada ac-iii, rejuntado, exclusive regularização de base ou emboço</t>
  </si>
  <si>
    <t xml:space="preserve"> 01.10.005 </t>
  </si>
  <si>
    <t xml:space="preserve">EXECUÇÃO DE PASSEIO (CALÇADA) OU PISO DE CONCRETO COM CONCRETO MOLDADO IN LOCO, USINADO C20, ACABAMENTO CONVENCIONAL, NÃO ARMADO. AF_08/2022</t>
  </si>
  <si>
    <t xml:space="preserve"> 01.10.006 </t>
  </si>
  <si>
    <t xml:space="preserve">Rampa padrão para acesso de deficientes a passeio público, em concreto simples Fck=25MPa, desempolada, com pintura indicativa em novacor, 02 demãos</t>
  </si>
  <si>
    <t>un</t>
  </si>
  <si>
    <t xml:space="preserve"> 01.10.007 </t>
  </si>
  <si>
    <t xml:space="preserve">Revestimento de piso com pedra São Tomé 47x47cm - assentada com argamassa industrializada ac-iii</t>
  </si>
  <si>
    <t xml:space="preserve"> 01.10.008 </t>
  </si>
  <si>
    <t xml:space="preserve">SOLEIRA EM GRANITO, LARGURA 15 CM, ESPESSURA 2,0 CM. AF_09/2020</t>
  </si>
  <si>
    <t xml:space="preserve"> 01.11 </t>
  </si>
  <si>
    <t xml:space="preserve">LOUÇAS  E  METAIS</t>
  </si>
  <si>
    <t xml:space="preserve"> 01.11.001 </t>
  </si>
  <si>
    <t xml:space="preserve">Torneira cromada para lavatório, DECA 1170C (Decamatic) ou similar</t>
  </si>
  <si>
    <t xml:space="preserve"> 01.11.002 </t>
  </si>
  <si>
    <t xml:space="preserve">Torneira cromada para tanque/jardim, 1/2", ref.1153 C39, DECA ou similar</t>
  </si>
  <si>
    <t xml:space="preserve"> 01.11.003 </t>
  </si>
  <si>
    <t xml:space="preserve">Fornecimento e instalação de engate plástico</t>
  </si>
  <si>
    <t xml:space="preserve"> 01.11.004 </t>
  </si>
  <si>
    <t xml:space="preserve">Fornecimento e instalação de valvula para lavatorio cromada</t>
  </si>
  <si>
    <t xml:space="preserve"> 01.11.005 </t>
  </si>
  <si>
    <t xml:space="preserve">Fornecimento e instalação de valvula plastica para tanque de lavar</t>
  </si>
  <si>
    <t xml:space="preserve"> 01.11.006 </t>
  </si>
  <si>
    <t xml:space="preserve">Ducha manual mod. 1972 linha C ou similar</t>
  </si>
  <si>
    <t xml:space="preserve"> 01.11.007 </t>
  </si>
  <si>
    <t xml:space="preserve">Reposição de vaso sanitário convencional - Rev 02_04/2022</t>
  </si>
  <si>
    <t xml:space="preserve"> 01.11.008 </t>
  </si>
  <si>
    <t xml:space="preserve">Fornecimento e instalação de sifão/tubosinfonado extensivel</t>
  </si>
  <si>
    <t xml:space="preserve"> 01.11.009 </t>
  </si>
  <si>
    <t xml:space="preserve">Bancada em granito cinza andorinha, e=2cm</t>
  </si>
  <si>
    <t xml:space="preserve"> 01.11.010 </t>
  </si>
  <si>
    <t xml:space="preserve">Rodopia em granito preto, h = 10 cm, aplicado com argamassa industrializada ac-i</t>
  </si>
  <si>
    <t xml:space="preserve"> 01.11.011 </t>
  </si>
  <si>
    <t xml:space="preserve">Testeira em granito cinza andorinha, h=10cm, esp=2cm, aplicado com argamassa industrializada AC-I</t>
  </si>
  <si>
    <t xml:space="preserve"> 01.11.012 </t>
  </si>
  <si>
    <t xml:space="preserve">CUBA DE EMBUTIR RETANGULAR DE AÇO INOXIDÁVEL, 56 X 33 X 12 CM - FORNECIMENTO E INSTALAÇÃO. AF_01/2020</t>
  </si>
  <si>
    <t xml:space="preserve"> 01.11.013 </t>
  </si>
  <si>
    <t xml:space="preserve">KIT DE ACESSORIOS PARA BANHEIRO EM METAL CROMADO, 5 PECAS, INCLUSO FIXAÇÃO. AF_01/2020</t>
  </si>
  <si>
    <t xml:space="preserve"> 01.11.014 </t>
  </si>
  <si>
    <t xml:space="preserve">Espelho de cristal com moldura 60x70cm</t>
  </si>
  <si>
    <t xml:space="preserve"> 01.11.015 </t>
  </si>
  <si>
    <t xml:space="preserve">CHUVEIRO ELÉTRICO COMUM CORPO PLÁSTICO, TIPO DUCHA - FORNECIMENTO E INSTALAÇÃO. AF_01/2020</t>
  </si>
  <si>
    <t xml:space="preserve"> 01.12 </t>
  </si>
  <si>
    <t>ESQUADRIAS</t>
  </si>
  <si>
    <t xml:space="preserve"> 01.12.001 </t>
  </si>
  <si>
    <t>MADEIRA</t>
  </si>
  <si>
    <t xml:space="preserve"> 01.12.001.001 </t>
  </si>
  <si>
    <t xml:space="preserve">Porta em madeira compensada (canela), lisa, semi-ôca, 0.80 x 2.10 m, para sanitário de deficiente físico (inclusive batente, ferragens, fechadura, suportee chapa de alumínio e=1mm)</t>
  </si>
  <si>
    <t xml:space="preserve"> 01.12.001.002 </t>
  </si>
  <si>
    <t xml:space="preserve">Porta em madeira de lei, almofadada, 0.70 x 2.10 m, inclusive batentes e ferragens</t>
  </si>
  <si>
    <t xml:space="preserve"> 01.12.001.003 </t>
  </si>
  <si>
    <t xml:space="preserve">Porta em madeira de lei, almofadada, 0.80 x 2.10 m, inclusive batentes e ferragens</t>
  </si>
  <si>
    <t xml:space="preserve"> 01.12.001.004 </t>
  </si>
  <si>
    <t xml:space="preserve">Revisão de esquadria de madeira</t>
  </si>
  <si>
    <t xml:space="preserve"> 01.12.001.005 </t>
  </si>
  <si>
    <t xml:space="preserve">Ferrolho ou targeta de fio redondo ( aliança ou similar ) ref.81098  63mm (2 1/2")</t>
  </si>
  <si>
    <t xml:space="preserve"> 01.12.001.006 </t>
  </si>
  <si>
    <t xml:space="preserve">PEITORIL LINEAR EM GRANITO OU MÁRMORE, L = 15CM, COMPRIMENTO DE ATÉ 2M, ASSENTADO COM ARGAMASSA 1:6 COM ADITIVO. AF_11/2020</t>
  </si>
  <si>
    <t xml:space="preserve"> 01.12.002 </t>
  </si>
  <si>
    <t>METALICA</t>
  </si>
  <si>
    <t xml:space="preserve"> 01.12.002.001 </t>
  </si>
  <si>
    <t xml:space="preserve">Revisão de esquadria de ferro</t>
  </si>
  <si>
    <t xml:space="preserve"> 01.12.002.002 </t>
  </si>
  <si>
    <t xml:space="preserve">Grade ferro 1/2 x 1/2"</t>
  </si>
  <si>
    <t xml:space="preserve"> 01.12.003 </t>
  </si>
  <si>
    <t>ALUMINIO</t>
  </si>
  <si>
    <t xml:space="preserve"> 01.12.003.001 </t>
  </si>
  <si>
    <t xml:space="preserve">Basculante em alumínio, cor N/P/B, moldura-vidro, tipo convencional ou pivotante, exclusive vidro</t>
  </si>
  <si>
    <t xml:space="preserve"> 01.12.003.002 </t>
  </si>
  <si>
    <t xml:space="preserve">Reassentamento de vidro temperado</t>
  </si>
  <si>
    <t xml:space="preserve"> 01.12.003.003 </t>
  </si>
  <si>
    <t xml:space="preserve">Remoção de vidro temperado</t>
  </si>
  <si>
    <t xml:space="preserve"> 01.12.003.004 </t>
  </si>
  <si>
    <t xml:space="preserve">INSTALAÇÃO DE VIDRO LISO INCOLOR, E = 4 MM, EM ESQUADRIA DE ALUMÍNIO OU PVC, FIXADO COM BAGUETE. AF_01/2021_PS</t>
  </si>
  <si>
    <t xml:space="preserve"> 01.12.003.005 </t>
  </si>
  <si>
    <t xml:space="preserve">Porta ou janela em alumínio, cor N/P/B,tipo veneziana, de abrir ou correr, completa inclusive caixilhos, dobradiças ou roldanas e fechadura</t>
  </si>
  <si>
    <t xml:space="preserve"> 01.13 </t>
  </si>
  <si>
    <t>ACESSIBILIDADE</t>
  </si>
  <si>
    <t xml:space="preserve"> 01.13.001 </t>
  </si>
  <si>
    <t xml:space="preserve">BANCO ARTICULADO, EM ACO INOX, PARA PCD, FIXADO NA PAREDE - FORNECIMENTO E INSTALAÇÃO. AF_01/2020</t>
  </si>
  <si>
    <t xml:space="preserve"> 01.13.002 </t>
  </si>
  <si>
    <t xml:space="preserve">Piso tátil direcional e/ou alerta, de concreto, colorido, p/deficientes visuais, dimensões 25x25cm, aplicado com argamassa industrializada ac-ii, rejuntado, exclusive regularização de base</t>
  </si>
  <si>
    <t xml:space="preserve"> 01.13.003 </t>
  </si>
  <si>
    <t xml:space="preserve">Piso tátil direcional e/ou alerta, em borracha, p/deficientes visuais, dimensões 25x25cm, aplicado, rejuntado, exclusive regularização de base</t>
  </si>
  <si>
    <t xml:space="preserve"> 01.13.004 </t>
  </si>
  <si>
    <t xml:space="preserve"> 01.13.005 </t>
  </si>
  <si>
    <t xml:space="preserve">Barra de apoio, reta, fixa, em aço inox, l=40cm, d=1 1/4", Jackwal ou similar</t>
  </si>
  <si>
    <t xml:space="preserve"> 01.13.006 </t>
  </si>
  <si>
    <t xml:space="preserve">Barra de apoio, reta, fixa, em aço inox, l=70cm, d=1 1/4", Jackwal ou similar</t>
  </si>
  <si>
    <t xml:space="preserve"> 01.13.007 </t>
  </si>
  <si>
    <t xml:space="preserve">Barra de apoio, reta, fixa, em aço inox, l=80cm, d=1 1/4", Jackwal ou similar</t>
  </si>
  <si>
    <t xml:space="preserve"> 01.13.008 </t>
  </si>
  <si>
    <t xml:space="preserve">BARRA DE APOIO LATERAL ARTICULADA, COM TRAVA, EM ACO INOX POLIDO, FIXADA NA PAREDE - FORNECIMENTO E INSTALAÇÃO. AF_01/2020</t>
  </si>
  <si>
    <t xml:space="preserve"> 01.14 </t>
  </si>
  <si>
    <t>PINTURA</t>
  </si>
  <si>
    <t xml:space="preserve"> 01.14.001 </t>
  </si>
  <si>
    <t xml:space="preserve">PAREDES  INTERNAS</t>
  </si>
  <si>
    <t xml:space="preserve"> 01.14.001.001 </t>
  </si>
  <si>
    <t xml:space="preserve">Pintura para interiores, sobre paredes ou tetos, com lixamento, aplicação de 01 demão de líquido selador, 02 demãos de massa corrida e 02 demãos de tinta pva latex convencional para interiores. Rev 03_04/2022</t>
  </si>
  <si>
    <t xml:space="preserve"> 01.14.002 </t>
  </si>
  <si>
    <t xml:space="preserve">ESQUADRIAS  DE  MADEIRA</t>
  </si>
  <si>
    <t xml:space="preserve"> 01.14.002.001 </t>
  </si>
  <si>
    <t xml:space="preserve">Preparo de superfície com lixamento sobre madeira</t>
  </si>
  <si>
    <t xml:space="preserve"> 01.14.002.002 </t>
  </si>
  <si>
    <t xml:space="preserve">Pintura de proteção sobre madeira com aplicação de 02 demãos de verniz SPARLACK CETOL Ipiranga ou similar - R1</t>
  </si>
  <si>
    <t xml:space="preserve"> 01.14.002.003 </t>
  </si>
  <si>
    <t xml:space="preserve">PINTURA VERNIZ (INCOLOR) ALQUÍDICO EM MADEIRA, USO INTERNO, 3 DEMÃOS. AF_01/2021</t>
  </si>
  <si>
    <t xml:space="preserve"> 01.14.003 </t>
  </si>
  <si>
    <t xml:space="preserve">ESQUADRIA  METALICA</t>
  </si>
  <si>
    <t xml:space="preserve"> 01.14.003.001 </t>
  </si>
  <si>
    <t xml:space="preserve">Remoção de pintura com aplicação 01 demão de removedor de tinta, marca Coral ou similar</t>
  </si>
  <si>
    <t xml:space="preserve"> 01.14.003.002 </t>
  </si>
  <si>
    <t xml:space="preserve">Pintura para superfícies de madeira com lixamento, aplicação de 01 demão de fundo sintético nivelador e 02 demãos de tinta esmalte ou óleo</t>
  </si>
  <si>
    <t xml:space="preserve"> 01.14.004 </t>
  </si>
  <si>
    <t>FACHADA</t>
  </si>
  <si>
    <t xml:space="preserve"> </t>
  </si>
  <si>
    <t xml:space="preserve"> 01.14.004.001 </t>
  </si>
  <si>
    <t xml:space="preserve">PINTURA DE MEIO-FIO COM TINTA BRANCA A BASE DE CAL (CAIAÇÃO). AF_05/2021</t>
  </si>
  <si>
    <t xml:space="preserve"> 01.14.004.002 </t>
  </si>
  <si>
    <t xml:space="preserve">Pintura p/ parede c/ aplicação de 2 demãos tinta novacor, cores cerâmica, concreto, verde ou azul - aplicação c/ rôlo</t>
  </si>
  <si>
    <t xml:space="preserve"> 01.14.004.003 </t>
  </si>
  <si>
    <t xml:space="preserve">Pintura para exteriores, sobre paredes, com lixamento, aplicação de 01 demão de líquido selador acrílico, 01 demão de textura acrílica branca e 02 demãos de tinta pva latex convencional para exteriores</t>
  </si>
  <si>
    <t xml:space="preserve"> 01.14.004.004 </t>
  </si>
  <si>
    <t xml:space="preserve">Pintura para exteriores, sobre paredes, com lixamento, aplicação de 01 demão de líquido selador acrílico, 02 demãos de massa acrílica e 02 demãos de tintapva latex convencional para exteriores - Rev 03</t>
  </si>
  <si>
    <t xml:space="preserve"> 01.15 </t>
  </si>
  <si>
    <t xml:space="preserve">INSTALAÇÕES  SANITÁRIAS/DRENAGEM</t>
  </si>
  <si>
    <t xml:space="preserve"> 01.15.001 </t>
  </si>
  <si>
    <t xml:space="preserve">Revisão de ponto de esgoto tipo 2 - Rev. 01</t>
  </si>
  <si>
    <t xml:space="preserve"> 01.15.002 </t>
  </si>
  <si>
    <t xml:space="preserve">Caixa sifonada em pvc,100x150x50mm, acabamento branco, c/grelha e porta grelha</t>
  </si>
  <si>
    <t xml:space="preserve"> 01.15.003 </t>
  </si>
  <si>
    <t xml:space="preserve">Ralo sifonado em pvc d = 100 mm altura regulável, saída 40 mm, com grelha redonda acabamento cromado</t>
  </si>
  <si>
    <t xml:space="preserve"> 01.15.004 </t>
  </si>
  <si>
    <t xml:space="preserve">Tubo pvc rígido soldável ponta e bolsa p/ esgoto predial, d =  50 mm</t>
  </si>
  <si>
    <t xml:space="preserve"> 01.15.005 </t>
  </si>
  <si>
    <t xml:space="preserve">Tubo pvc rígido c/anel borracha, serie normal, p/esgoto predial, d =  40mm</t>
  </si>
  <si>
    <t xml:space="preserve"> 01.15.006 </t>
  </si>
  <si>
    <t xml:space="preserve">Tubo pvc rígido soldável ponta e bolsa p/ esgoto predial, d = 100 mm</t>
  </si>
  <si>
    <t xml:space="preserve"> 01.16 </t>
  </si>
  <si>
    <t xml:space="preserve">INSTALAÇÕES  HIDRAULICAS</t>
  </si>
  <si>
    <t xml:space="preserve"> 01.16.001 </t>
  </si>
  <si>
    <t xml:space="preserve">Revisão de ponto de água tipo 2</t>
  </si>
  <si>
    <t xml:space="preserve"> 01.16.002 </t>
  </si>
  <si>
    <t xml:space="preserve">Ponto de água fria embutido, c/material pvc rígido soldável Ø 25mm</t>
  </si>
  <si>
    <t xml:space="preserve"> 01.16.003 </t>
  </si>
  <si>
    <t xml:space="preserve">Registro gaveta c/ canopla cromada, d=20mm (3/4") - ref.1509 Deca ou similar</t>
  </si>
  <si>
    <t xml:space="preserve"> 01.16.004 </t>
  </si>
  <si>
    <t xml:space="preserve">REGISTRO DE PRESSÃO BRUTO, LATÃO, ROSCÁVEL, 3/4", COM ACABAMENTO E CANOPLA CROMADOS - FORNECIMENTO E INSTALAÇÃO. AF_08/2021</t>
  </si>
  <si>
    <t xml:space="preserve"> 01.16.005 </t>
  </si>
  <si>
    <t xml:space="preserve">CAIXA D´ÁGUA EM POLIETILENO, 1000 LITROS (INCLUSOS TUBOS, CONEXÕES E TORNEIRA DE BÓIA) - FORNECIMENTO E INSTALAÇÃO. AF_06/2021</t>
  </si>
  <si>
    <t xml:space="preserve"> 01.16.006 </t>
  </si>
  <si>
    <t xml:space="preserve">CAIXA D´ÁGUA EM POLIETILENO, 500 LITROS (INCLUSOS TUBOS, CONEXÕES E TORNEIRA DE BÓIA) - FORNECIMENTO E INSTALAÇÃO. AF_06/2021</t>
  </si>
  <si>
    <t xml:space="preserve"> 01.17 </t>
  </si>
  <si>
    <t xml:space="preserve">INSTALAÇÕES  ELETRICAS</t>
  </si>
  <si>
    <t xml:space="preserve"> 01.17.001 </t>
  </si>
  <si>
    <t xml:space="preserve">QUADROS  E  DISJUNTORES</t>
  </si>
  <si>
    <t xml:space="preserve"> 01.17.001.001 </t>
  </si>
  <si>
    <t xml:space="preserve">Quadro de distribuição de embutir, em chapa de aço, para até 70 disjuntores, com barramento, padrão DIN, exclusive disjuntores</t>
  </si>
  <si>
    <t xml:space="preserve"> 01.17.001.002 </t>
  </si>
  <si>
    <t xml:space="preserve">Dispositivo de proteção contra surto de tensão DPS 40kA - 385v</t>
  </si>
  <si>
    <t xml:space="preserve"> 01.17.001.003 </t>
  </si>
  <si>
    <t xml:space="preserve">Disjuntor bipolar DR 25 A  - Dispositivo residual diferencial, tipo AC, 30MA,ref.5SM1 312-OMB, Siemens ou similar</t>
  </si>
  <si>
    <t xml:space="preserve"> 01.17.001.004 </t>
  </si>
  <si>
    <t xml:space="preserve">DISJUNTOR BIPOLAR TIPO DIN, CORRENTE NOMINAL DE 10A - FORNECIMENTO E INSTALAÇÃO. AF_10/2020</t>
  </si>
  <si>
    <t xml:space="preserve"> 01.17.001.005 </t>
  </si>
  <si>
    <t xml:space="preserve">DISJUNTOR BIPOLAR TIPO DIN, CORRENTE NOMINAL DE 16A - FORNECIMENTO E INSTALAÇÃO. AF_10/2020</t>
  </si>
  <si>
    <t xml:space="preserve"> 01.17.001.006 </t>
  </si>
  <si>
    <t xml:space="preserve">DISJUNTOR BIPOLAR TIPO DIN, CORRENTE NOMINAL DE 32A - FORNECIMENTO E INSTALAÇÃO. AF_10/2020</t>
  </si>
  <si>
    <t xml:space="preserve"> 01.17.001.007 </t>
  </si>
  <si>
    <t xml:space="preserve">DISJUNTOR MONOPOLAR TIPO DIN, CORRENTE NOMINAL DE 16A - FORNECIMENTO E INSTALAÇÃO. AF_10/2020</t>
  </si>
  <si>
    <t xml:space="preserve"> 01.17.002 </t>
  </si>
  <si>
    <t>INTERRUPTOR/TOMADAS</t>
  </si>
  <si>
    <t xml:space="preserve"> 01.17.002.001 </t>
  </si>
  <si>
    <t xml:space="preserve">INTERRUPTOR PARALELO (1 MÓDULO), 10A/250V, INCLUINDO SUPORTE E PLACA - FORNECIMENTO E INSTALAÇÃO. AF_03/2023</t>
  </si>
  <si>
    <t xml:space="preserve"> 01.17.002.002 </t>
  </si>
  <si>
    <t xml:space="preserve">INTERRUPTOR SIMPLES (1 MÓDULO), 10A/250V, INCLUINDO SUPORTE E PLACA - FORNECIMENTO E INSTALAÇÃO. AF_03/2023</t>
  </si>
  <si>
    <t xml:space="preserve"> 01.17.002.003 </t>
  </si>
  <si>
    <t xml:space="preserve">INTERRUPTOR PARALELO (2 MÓDULOS), 10A/250V, INCLUINDO SUPORTE E PLACA - FORNECIMENTO E INSTALAÇÃO. AF_03/2023</t>
  </si>
  <si>
    <t xml:space="preserve"> 01.17.002.004 </t>
  </si>
  <si>
    <t xml:space="preserve">INTERRUPTOR SIMPLES (1 MÓDULO) COM 1 TOMADA DE EMBUTIR 2P+T 10 A, INCLUINDO SUPORTE E PLACA - FORNECIMENTO E INSTALAÇÃO. AF_03/2023</t>
  </si>
  <si>
    <t xml:space="preserve"> 01.17.002.005 </t>
  </si>
  <si>
    <t xml:space="preserve">Fornecimento e instalação de tampa com um furo (espelho ) para caixa 4" x 2"</t>
  </si>
  <si>
    <t xml:space="preserve"> 01.17.002.006 </t>
  </si>
  <si>
    <t xml:space="preserve">Caixa de passagem pvc, 4" x 2", embutir, p/eletroduto - Rev 01</t>
  </si>
  <si>
    <t xml:space="preserve"> 01.17.002.007 </t>
  </si>
  <si>
    <t xml:space="preserve">Caixa octogonal 4" x 4", em pvc, p/ ponto de luz embutido</t>
  </si>
  <si>
    <t xml:space="preserve"> 01.17.003 </t>
  </si>
  <si>
    <t>ELETRODUTOS</t>
  </si>
  <si>
    <t xml:space="preserve"> 01.17.003.001 </t>
  </si>
  <si>
    <t xml:space="preserve">ELETRODUTO FLEXÍVEL CORRUGADO REFORÇADO, PVC, DN 32 MM (1"), PARA CIRCUITOS TERMINAIS, INSTALADO EM LAJE - FORNECIMENTO E INSTALAÇÃO. AF_03/2023</t>
  </si>
  <si>
    <t xml:space="preserve"> 01.17.003.002 </t>
  </si>
  <si>
    <t xml:space="preserve">ELETRODUTO FLEXÍVEL CORRUGADO REFORÇADO, PVC, DN 25 MM (3/4"), PARA CIRCUITOS TERMINAIS, INSTALADO EM PAREDE - FORNECIMENTO E INSTALAÇÃO. AF_03/2023</t>
  </si>
  <si>
    <t xml:space="preserve"> 01.17.003.003 </t>
  </si>
  <si>
    <t xml:space="preserve">ELETRODUTO FLEXÍVEL CORRUGADO, PEAD, DN 40 MM (1 1/4"), PARA CIRCUITOS TERMINAIS, INSTALADO EM FORRO - FORNECIMENTO E INSTALAÇÃO. AF_03/2023_PA</t>
  </si>
  <si>
    <t xml:space="preserve"> 01.17.004 </t>
  </si>
  <si>
    <t>CABOS/FIOS</t>
  </si>
  <si>
    <t xml:space="preserve"> 01.17.004.001 </t>
  </si>
  <si>
    <t xml:space="preserve">CABO DE COBRE FLEXÍVEL ISOLADO, 2,5 MM², ANTI-CHAMA 450/750 V, PARA CIRCUITOS TERMINAIS - FORNECIMENTO E INSTALAÇÃO. AF_03/2023</t>
  </si>
  <si>
    <t xml:space="preserve"> 01.17.004.002 </t>
  </si>
  <si>
    <t xml:space="preserve">Cabo de cobre flexível isolado, seção  4mm², 450/ 750v / 70°c</t>
  </si>
  <si>
    <t xml:space="preserve"> 01.17.004.003 </t>
  </si>
  <si>
    <t xml:space="preserve">Cabo de cobre isolado em EPR flexível unipolar  25mm²  - 0,6Kv/1Kv/90°</t>
  </si>
  <si>
    <t xml:space="preserve"> 01.17.004.004 </t>
  </si>
  <si>
    <t xml:space="preserve">Cabo de cobre isolado em EPR flexível unipolar  16mm²  - 0,6Kv/1Kv/90°</t>
  </si>
  <si>
    <t xml:space="preserve"> 01.17.005 </t>
  </si>
  <si>
    <t>LUMINÁRIAS</t>
  </si>
  <si>
    <t xml:space="preserve"> 01.17.005.001 </t>
  </si>
  <si>
    <t xml:space="preserve">Luminária tipo balizador para ambiente aberto, corpo em alumínio fundido pintado, difusor em vidro frisado temperado, ref. EX02-S, da Lumicenter ou simiular  (tipo tartaruga)</t>
  </si>
  <si>
    <t xml:space="preserve"> 01.17.005.002 </t>
  </si>
  <si>
    <t xml:space="preserve">Luminária de embutir aberta para lâmpada fluorescente ou tubo led 2 x 18/20 w(tecnolux ref.fle-8157/232 ou similar), completa,  com lampada tubo led</t>
  </si>
  <si>
    <t xml:space="preserve"> 01.18 </t>
  </si>
  <si>
    <t>DIVERSOS</t>
  </si>
  <si>
    <t xml:space="preserve"> 01.18.001 </t>
  </si>
  <si>
    <t xml:space="preserve">Limpeza geral</t>
  </si>
  <si>
    <t xml:space="preserve"> 01.18.002 </t>
  </si>
  <si>
    <t xml:space="preserve">Placa de inauguração de obra em alumínio 0,60 x 0,80 m</t>
  </si>
  <si>
    <t xml:space="preserve">TOTAL DO ORÇAMENTO</t>
  </si>
  <si>
    <t xml:space="preserve">ASSINATURA DO RESPONSAVEL PELA FISCALIZAÇÃO</t>
  </si>
  <si>
    <t xml:space="preserve">ASSINATURA DO RESPONSAVEL PELA EXECUÇÃO</t>
  </si>
  <si>
    <t xml:space="preserve">MEMORIA DE CALCULO</t>
  </si>
  <si>
    <t xml:space="preserve">% MEDICAO OBRA</t>
  </si>
  <si>
    <t xml:space="preserve">10 M2 AREAS PREVISTAS DE RECUPERACAO</t>
  </si>
  <si>
    <t xml:space="preserve">wc 1, 2 e 3 - 3 unidades</t>
  </si>
  <si>
    <t xml:space="preserve">cozinha, area - 2 unidades</t>
  </si>
  <si>
    <t xml:space="preserve">pias e vasos -7 unidades</t>
  </si>
  <si>
    <t xml:space="preserve">pias - 3 undades</t>
  </si>
  <si>
    <t xml:space="preserve">pias coinha e area - 2 unidades</t>
  </si>
  <si>
    <t xml:space="preserve">wc 01 - 1 unidade</t>
  </si>
  <si>
    <t xml:space="preserve">pias - 4 unidades</t>
  </si>
  <si>
    <t xml:space="preserve">wc 01, wc pcd, wc cordenadoria - 3 unidades</t>
  </si>
  <si>
    <t xml:space="preserve">wc pcd, wc cordenadoria - 2 unidades</t>
  </si>
  <si>
    <t xml:space="preserve">wc pcd - 01 unidade</t>
  </si>
  <si>
    <t xml:space="preserve">entrada rampa e porte - 0,81 m2</t>
  </si>
  <si>
    <t xml:space="preserve">entrada e rampa 0,81 confome piso tatil</t>
  </si>
  <si>
    <t xml:space="preserve">wc pcd - 2  unidade</t>
  </si>
  <si>
    <t xml:space="preserve">wc pcd - 1 unidade</t>
  </si>
  <si>
    <t xml:space="preserve">40 % DO PREVISTO = 27,60 M2</t>
  </si>
  <si>
    <t xml:space="preserve">100 % DO PREVISTO = 52,85 M2</t>
  </si>
  <si>
    <t xml:space="preserve">100 % DO PREVISTO = 39,49 M2</t>
  </si>
  <si>
    <t xml:space="preserve">100 % DO PREVISTO = 127,84 M2</t>
  </si>
  <si>
    <t xml:space="preserve">45 % DO PREVISTO = 131,61 M2</t>
  </si>
  <si>
    <t xml:space="preserve">45 % DO PREVISTO = 101,87 M2</t>
  </si>
  <si>
    <t xml:space="preserve">pontos conforme projeto - 7 unidades</t>
  </si>
  <si>
    <t xml:space="preserve">pontos conforme projeto - 21 unidades</t>
  </si>
  <si>
    <t xml:space="preserve">B.M.Nº: 04</t>
  </si>
  <si>
    <t xml:space="preserve">Período:  01/01/2026 a 28/02/2026</t>
  </si>
  <si>
    <t xml:space="preserve">Período:  01/01/2026 a 28/12/2026</t>
  </si>
  <si>
    <t xml:space="preserve">20 PECAS X 3,285 DIAS =65,7</t>
  </si>
  <si>
    <t xml:space="preserve">SALA CORRDENADORA 01 + WC 01 - TOTAL 2</t>
  </si>
  <si>
    <t xml:space="preserve">Quartos 3,00 + Cozinha 2,00 + Sala Atendimento 1,00 - TOTAL 6</t>
  </si>
  <si>
    <t xml:space="preserve">SALA DE ESTAR 1,4 X 2,10 = 2,94 M2</t>
  </si>
  <si>
    <t xml:space="preserve">PORTA PRINCIPAL DA SALA - 02</t>
  </si>
  <si>
    <t xml:space="preserve">Cozinha 3,00 1,00 1,00 3,00Sala jantar/tv 1,00 X1,40 X6,00 =8,40 + Quartos/ sala atendimento 1,50X 1,10 X5,00 = 8,25 + wc 02/ wc pcd/ arquivo/ coordenadoria/ sala tecnica/ wc coordenado 0,70 0,50 X 7,00 = 2,45 + Portas Arquivo 0,90 X 2,10 X 1,00 = 1,89 - TOTAL GERAL 23,99</t>
  </si>
  <si>
    <t xml:space="preserve">40% DO PREVISTO = 27,60 M2</t>
  </si>
  <si>
    <t xml:space="preserve">40% DO PREVISTO = 116,99 M2</t>
  </si>
  <si>
    <t xml:space="preserve">B.M.Nº: 03</t>
  </si>
  <si>
    <t xml:space="preserve">Período:  01/12/2025 a 31/12/2025</t>
  </si>
  <si>
    <t xml:space="preserve">Período:  01/11/2025 a 30/11/2025</t>
  </si>
  <si>
    <t xml:space="preserve">20 PECAS X 60 DIAS =1200</t>
  </si>
  <si>
    <t>3X2</t>
  </si>
  <si>
    <t xml:space="preserve">2,11 HORAS</t>
  </si>
  <si>
    <t xml:space="preserve">3 VIAGENS X15,005333 TONELADA X 10KM = 450,16TKM</t>
  </si>
  <si>
    <t xml:space="preserve">2 VIAGENS X12,6485 TONELADA X 10KM = 450,16TKM</t>
  </si>
  <si>
    <t xml:space="preserve">SALAS 1,20X1,50X6 = 10,80 + COZINHA 3,20X1,16 + WC SOCIAL 1,2X0,70 + WC SOCIAL 2) 0,70X0,6 +  QUARTO 01 - 1,90X1,60 + QUARTO 02 - 1,90 X 1,60 + QUARTO 3 - 1,90 X 1,60 - TOTAL 24,89 M2</t>
  </si>
  <si>
    <t xml:space="preserve">SALA 44,24 + WC SOCIAL 4,05 + DEPOSITO 2,85 -  SALDO DO PREVISTO 50 M2</t>
  </si>
  <si>
    <t xml:space="preserve">TELHADOS - 10,97X8,99 = 98,61 M2</t>
  </si>
  <si>
    <t xml:space="preserve">Rampa de acesso a brinquedoteca e hall de entrada   ( 8,49 m2 + 2,51 m2) x 0,15m = 1,65 M3</t>
  </si>
  <si>
    <t xml:space="preserve">1 UNIDADE, RAMPA DE ENTRADA</t>
  </si>
  <si>
    <t xml:space="preserve">SOLEIRA DAS PORTAS 14,10</t>
  </si>
  <si>
    <t xml:space="preserve">Cozinha 5,71 X 0,60 = 3,426 Area de serviço 2,51 X 0,60 = 1,506 TOTAL 4,93 M2</t>
  </si>
  <si>
    <t xml:space="preserve">Cozinha 6,93 + Area de serviço 3,11 TOTAL 10,04</t>
  </si>
  <si>
    <t xml:space="preserve">Cozinha 5,73 + Area de serviço 3,11 = 9,44</t>
  </si>
  <si>
    <t xml:space="preserve">Cozinha 1,00 + Area de serviço 1,00 - TOTAL 2</t>
  </si>
  <si>
    <t xml:space="preserve">Sala de TV 1,05 X 3,00 = 3,15 sala de Jantar 1,05 X 3,00 = 3,15 Cozinha 3,05 X 1,00 = 3,05 Quarto 01 1,55 X 2,00 = 3,10 Quarto 02 1,55 X 2,00 = 3,10 Quarto 03 - 1,55 X 2,00 = 3,10 Arquivo 0,75 X 1,00 = 0,75 Sala de Coordenadoria 0,75 X 1,00 = 0,75 wc coordenadoria 0,75 X 1,00 = 0,75 Sala das Técnicas 0,75 X 1,00 = 0,75 Sala de Atendimento Individual 1,55 X 1,00 = 1,55 + Wc 02 - 0,75 X 1,00 X0,75 = Total 23,95</t>
  </si>
  <si>
    <t xml:space="preserve">Grades Existentes Revisadas - Quarto 03 1,70 X 1,30 X 2,00 = 4,42
Quarto 01 - 1,70 X 1,30 X1,00= 2,21 Quarto 02 - 1,70 X 1,30 X 1,00 = 2,21 wc 02  -0,90 X 0,70 X 1,00 = 0,63 = TOTAL 9,47 M2</t>
  </si>
  <si>
    <t xml:space="preserve">Cozinha 1,00 Area de serviço 3,00 wc 01 3,00 - TOTAL 7</t>
  </si>
  <si>
    <t xml:space="preserve">wc 02 1,00</t>
  </si>
  <si>
    <t xml:space="preserve">WC 02 1 </t>
  </si>
  <si>
    <t xml:space="preserve">63,38 METROS CONFORME PROJETO</t>
  </si>
  <si>
    <t xml:space="preserve">12,66 METROS CONFORME PROJETO</t>
  </si>
  <si>
    <t xml:space="preserve">52,78 METROS CONFORME PROJETO</t>
  </si>
  <si>
    <t xml:space="preserve">PIA 3, CHUVEIRO 1, VASO 1 - TOTAL 5</t>
  </si>
  <si>
    <t xml:space="preserve">BANHEIRO 1, COZINHA 1, AREA DE SERVICO 1 - TOTAL 3</t>
  </si>
  <si>
    <t xml:space="preserve">CHUVEIRO - 1</t>
  </si>
  <si>
    <t xml:space="preserve">WC 1 - 1 UNIDADE</t>
  </si>
  <si>
    <t xml:space="preserve">WC 02 - 1 UNIDADE</t>
  </si>
  <si>
    <t xml:space="preserve">Período:  01/12/2025 a 31/06/2026</t>
  </si>
  <si>
    <t>BM02</t>
  </si>
  <si>
    <t xml:space="preserve">17,51/100 * 150 = 26,27 - percentual da medição x quantidade</t>
  </si>
  <si>
    <t xml:space="preserve">17,51/100 * 80 = 14,01 - percentual da medição x quantidade</t>
  </si>
  <si>
    <t xml:space="preserve">17,51/100 * 3000 = 525,30 - percentual da medição x quantidade</t>
  </si>
  <si>
    <t xml:space="preserve">17,51/100 * 5 = 0,88 - percentual da medição x quantidade</t>
  </si>
  <si>
    <t xml:space="preserve">17,51/100 * 1067 = 186,83  - percentual da medição x quantidade</t>
  </si>
  <si>
    <t xml:space="preserve">17,51/100 * 599,61 = 104,99  - percentual da medição x quantidade</t>
  </si>
  <si>
    <t xml:space="preserve">48,11 (Sala Tv/ jantar/ circulação) + 10,55 (Quarto 01)  + 11,00 (Quarto 02) + 19,56 (Quarto 03) + 16,70 (Cozinha) + 8,00 (sala da coordenação)  + 2,90 (Wc coordenação)  = 116,82 - soma de todas as áreas</t>
  </si>
  <si>
    <t xml:space="preserve">(12,72 * 2,88 (parede externa dos quartos) + 0,90  * 2,20 (Sala das Técnicas) + 0,90 * 2,20  + 0,80 * 0,60 (wc 2) + 4,08 * 2,88 + 2,95 * 2,88 (quarto 02) + 4,08 * 2,70 + 3,93 * 2,70  + 1,50 * 2,70 (Wc01) + 3,02 * 2,88 + 4,18 * 2,88 (quarto 01) + 2,82 * 2,88(Sala de tv)) * 0,15 = 15,83</t>
  </si>
  <si>
    <t xml:space="preserve">1 (WC.1) + 1 + 1 (WC.2) + 1 + 1 (WC.3) = 5</t>
  </si>
  <si>
    <t xml:space="preserve">((1,72 * 1,39) + (1,72 * 1,39) + (1,72 * 1,39) + (1,00 * 1,38) + (3,00 * 0,96) + (0,80 * 2,10) JANELAS + (0,80 * 2,10) + (0,80 * 2,10) + (2,20 * 2,37) + (0,70 * 2,10) + (0,70 * 2,10) + (0,80 * 2,10) + (0,70 * 2,10)) PORTAS = 62,43m²</t>
  </si>
  <si>
    <t xml:space="preserve">48,11 (Sala Tv/ jantar/ circulação) + 10,55 (Quarto 01)  + 11,00 (Quarto 02) + 19,56 (Quarto 03) + 16,70 (Cozinha) + 8,00 (sala da coordenação)  + 2,90 (Wc coordenação)  = 202,87M² - soma de todas as áreas do anexo 01</t>
  </si>
  <si>
    <t xml:space="preserve">48,11 (Sala Tv/ jantar/ circulação) + 10,55 (Quarto 01)  + 11,00 (Quarto 02) + 19,56 (Quarto 03) + 16,70 (Cozinha) + 8,00 (sala da coordenação)  + 2,90 (Wc coordenação)  = 161,76M² - soma de todas as áreas do anexo 01</t>
  </si>
  <si>
    <t xml:space="preserve">10,55 (Quarto 01) + 11,00 (Quarto 02) + 19,56 (Quarto 03) = 41,11</t>
  </si>
  <si>
    <t xml:space="preserve">((16,20 * 1,70) (Cozinha) + (15,50 * 1,70) (Area de serviço) + (9,40 * 2,70) (Wc 2) + (7,80 * 2,70) (Wc3)) = 90,99</t>
  </si>
  <si>
    <t xml:space="preserve">(2,45 * 0,60) (Area de serviço) + (2,45 * 0,60) (cozinha) = 2,94</t>
  </si>
  <si>
    <t xml:space="preserve">(1,72 (Quarto 01) + 1,72 (Quarto 02) + 1,72 (Quarto 03) + 0,70 (WC 02) + 1,00 (Sala de jantar/estar)  + 3,00 (cozinha)) * 0,17 = 2,53</t>
  </si>
  <si>
    <t xml:space="preserve">(21,84 (Quartos) + 4,03 (Wc PCD) + 4,92 (sala tecnica) + 2,70(Alvenariad de fechamento) ) * 0,40 * 0,30 = 4,02</t>
  </si>
  <si>
    <t xml:space="preserve">(0,60 * 0,60 * 6,00) (Quartos) + (0,60 * 0,60 * 2,00) (Wc PCD) = 2,88</t>
  </si>
  <si>
    <t xml:space="preserve">21,84 (quartos) + 21,84 (WC PCD) + 4,03 (SALA TECNICA) + 8,06 (AREA DE FECHAMENTO) = 55,77</t>
  </si>
  <si>
    <t xml:space="preserve">(0,50 * 0,50 * 0,50) * 8 (SAPATAS) + (4,00 * 0,14 * 0,30) * 8 (PILARES)= 2,44</t>
  </si>
  <si>
    <t xml:space="preserve">9,00 + 8,85 + 12,67 + 4,29 + 10,47 + 7,20 + 3,84 + 3,84 + 7,41 + 3,84 + 3,84 + 9,57 + 0,78 + 17,37 + 6,42 + 2,79 + 12,90 + 9,86 + 3,12 + 4,42 + 4,74 = 147,22 - Sala de jantar / estar + Quarto 3 + Quarto 2 + Quarto 1 + Wc 02 + sala da coordenadoria + sala tecnica + arquivo + atendimento individual + acrescimo da alvenaria no anexo 2 de frente + lado + fundo + hall</t>
  </si>
  <si>
    <t xml:space="preserve">1,20 * 5 + 1 * 1,10 + 1,40 * 1 + 1,90 * 5 + 1,10 * 3 + 1,90 * 5 + 1,10 * 3 = 34,10 - PORTAS + JANELAS + BASCULANTES</t>
  </si>
  <si>
    <t xml:space="preserve">(5,50 * 18,36) + (12,01 * 3,20) = 146,38 - SOMA DO ANEXO 01 + ANEXO 02</t>
  </si>
  <si>
    <t xml:space="preserve">5 PEÇAS DE 6,00 METROS = 30,00</t>
  </si>
  <si>
    <t xml:space="preserve">9,00 + 8,85 + 12,67 + 4,29 + 10,47 + 6,75 + 3,84 + 3,84 + 6,51 + 3,84 + 3,84 + 9,57 + 6,42 + 2,79 + 0,78 + 0,84 + 17,37 + 1,07 + 12,90 + 1,17 + 9,86 + 3,12 + 4,42 + 4,74 + 29,79 + 10,33 + 54,24 + 5,08 + 5,08 = 253,46 - Sala de jantar / estar + Quarto 3 + Quarto 2 + Quarto 1 + Wc 02 + sala da coordenadoria + sala tecnica + arquivo + atendimento individual + acrescimo da alvenaria no anexo 2 de frente + lado + fundo + hall + muro interno e externo</t>
  </si>
  <si>
    <t xml:space="preserve">9,00 + 8,85 + 12,67 + 4,29 + 10,47 + 6,75 + 3,84 + 3,84 + 6,51 + 3,84 + 3,84 + 9,57 + 6,42 + 2,79 + 0,78 + 0,84 + 17,37 + 1,07 + 12,90 + 1,17 + 9,86 + 3,12 + 4,42 + 4,74 + 29,79 + 10,33 + 54,24 + 5,08 + 5,08 = 223,53 - Sala de jantar / estar + Quarto 3 + Quarto 2 + Quarto 1 + Wc 02 + sala da coordenadoria + sala tecnica + arquivo + atendimento individual + acrescimo da alvenaria no anexo 2 de frente + lado + fundo + hall + muro interno e externo</t>
  </si>
  <si>
    <t xml:space="preserve">9,00 + 8,85 + 12,67 + 4,29 + 10,47 + 6,75 + 3,84 + 3,84 + 6,51 + 3,84 + 3,84 + 9,57 + 6,42 + 2,79 + 0,78 + 0,84 + 17,37 + 1,07 + 12,90 + 1,17 + 9,86 + 3,12 + 4,42 + 4,74 + 29,79 + 10,33 + 54,24 + 5,08 + 5,08 = 204,55 - Sala de jantar / estar + Quarto 3 + Quarto 2 + Quarto 1 + Wc 02 + sala da coordenadoria + sala tecnica + arquivo + atendimento individual + acrescimo da alvenaria no anexo 2 de frente + lado + fundo + hall + muro interno e externo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</si>
</sst>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#,##0.000"/>
  </numFmts>
  <fonts count="14">
    <font>
      <sz val="11.000000"/>
      <color theme="1"/>
      <name val="Calibri"/>
      <scheme val="minor"/>
    </font>
    <font>
      <sz val="10.000000"/>
      <color theme="1"/>
      <name val="Arial"/>
    </font>
    <font>
      <sz val="10.000000"/>
      <color indexed="2"/>
      <name val="Arial"/>
    </font>
    <font>
      <b/>
      <sz val="10.000000"/>
      <name val="Arial"/>
    </font>
    <font>
      <sz val="10.000000"/>
      <name val="Arial"/>
    </font>
    <font>
      <b/>
      <sz val="10.000000"/>
      <color indexed="2"/>
      <name val="Arial"/>
    </font>
    <font>
      <b/>
      <sz val="9.000000"/>
      <name val="Arial"/>
    </font>
    <font>
      <sz val="9.000000"/>
      <name val="Arial"/>
    </font>
    <font>
      <sz val="9.000000"/>
      <color theme="1"/>
      <name val="Arial"/>
    </font>
    <font>
      <b/>
      <sz val="10.000000"/>
      <color theme="1"/>
      <name val="Arial"/>
    </font>
    <font>
      <sz val="12.000000"/>
      <color theme="1"/>
      <name val="Arial"/>
    </font>
    <font>
      <sz val="11.000000"/>
      <color theme="1"/>
      <name val="Arial"/>
    </font>
    <font>
      <sz val="14.000000"/>
      <color theme="1"/>
      <name val="Arial"/>
    </font>
    <font>
      <sz val="9.000000"/>
      <color indexed="2"/>
      <name val="Arial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</patternFill>
    </fill>
    <fill>
      <patternFill patternType="solid">
        <fgColor theme="0"/>
      </patternFill>
    </fill>
    <fill>
      <patternFill patternType="solid">
        <fgColor indexed="5"/>
      </patternFill>
    </fill>
  </fills>
  <borders count="34">
    <border>
      <left style="none"/>
      <right style="none"/>
      <top style="none"/>
      <bottom style="none"/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none"/>
      <right style="none"/>
      <top style="medium">
        <color auto="1"/>
      </top>
      <bottom style="none"/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none"/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medium">
        <color auto="1"/>
      </bottom>
      <diagonal style="none"/>
    </border>
  </borders>
  <cellStyleXfs count="4">
    <xf fontId="0" fillId="0" borderId="0" numFmtId="0" applyNumberFormat="1" applyFont="1" applyFill="1" applyBorder="1"/>
    <xf fontId="0" fillId="0" borderId="0" numFmtId="164" applyNumberFormat="1" applyFont="0" applyFill="0" applyBorder="0" applyProtection="0"/>
    <xf fontId="0" fillId="0" borderId="0" numFmtId="9" applyNumberFormat="1" applyFont="0" applyFill="0" applyBorder="0" applyProtection="0"/>
    <xf fontId="0" fillId="0" borderId="0" numFmtId="165" applyNumberFormat="1" applyFont="0" applyFill="0" applyBorder="0" applyProtection="0"/>
  </cellStyleXfs>
  <cellXfs count="171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0" borderId="0" numFmtId="0" xfId="0" applyFont="1" applyAlignment="1">
      <alignment horizontal="left" wrapText="1"/>
    </xf>
    <xf fontId="1" fillId="0" borderId="0" numFmtId="0" xfId="0" applyFont="1" applyAlignment="1">
      <alignment horizontal="center"/>
    </xf>
    <xf fontId="1" fillId="0" borderId="0" numFmtId="4" xfId="0" applyNumberFormat="1" applyFont="1" applyAlignment="1">
      <alignment horizontal="right"/>
    </xf>
    <xf fontId="2" fillId="0" borderId="0" numFmtId="4" xfId="0" applyNumberFormat="1" applyFont="1" applyAlignment="1">
      <alignment horizontal="center" vertical="center"/>
    </xf>
    <xf fontId="1" fillId="0" borderId="0" numFmtId="4" xfId="0" applyNumberFormat="1" applyFont="1"/>
    <xf fontId="1" fillId="0" borderId="0" numFmtId="10" xfId="0" applyNumberFormat="1" applyFont="1"/>
    <xf fontId="3" fillId="0" borderId="1" numFmtId="0" xfId="0" applyFont="1" applyBorder="1" applyAlignment="1">
      <alignment horizontal="left" vertical="center" wrapText="1"/>
    </xf>
    <xf fontId="3" fillId="0" borderId="2" numFmtId="0" xfId="0" applyFont="1" applyBorder="1" applyAlignment="1">
      <alignment horizontal="left" vertical="center" wrapText="1"/>
    </xf>
    <xf fontId="3" fillId="0" borderId="2" numFmtId="4" xfId="0" applyNumberFormat="1" applyFont="1" applyBorder="1" applyAlignment="1">
      <alignment horizontal="left" vertical="center" wrapText="1"/>
    </xf>
    <xf fontId="3" fillId="0" borderId="2" numFmtId="4" xfId="0" applyNumberFormat="1" applyFont="1" applyBorder="1" applyAlignment="1">
      <alignment horizontal="left" vertical="center"/>
    </xf>
    <xf fontId="3" fillId="0" borderId="3" numFmtId="0" xfId="0" applyFont="1" applyBorder="1" applyAlignment="1">
      <alignment horizontal="left" vertical="center" wrapText="1"/>
    </xf>
    <xf fontId="3" fillId="0" borderId="4" numFmtId="2" xfId="0" applyNumberFormat="1" applyFont="1" applyBorder="1" applyAlignment="1">
      <alignment horizontal="left" vertical="center" wrapText="1"/>
    </xf>
    <xf fontId="3" fillId="0" borderId="5" numFmtId="2" xfId="0" applyNumberFormat="1" applyFont="1" applyBorder="1" applyAlignment="1">
      <alignment horizontal="left" vertical="center" wrapText="1"/>
    </xf>
    <xf fontId="4" fillId="0" borderId="5" numFmtId="4" xfId="3" applyNumberFormat="1" applyFont="1" applyBorder="1" applyAlignment="1">
      <alignment vertical="center"/>
    </xf>
    <xf fontId="3" fillId="0" borderId="5" numFmtId="4" xfId="0" applyNumberFormat="1" applyFont="1" applyBorder="1" applyAlignment="1">
      <alignment horizontal="left" vertical="center"/>
    </xf>
    <xf fontId="3" fillId="0" borderId="5" numFmtId="0" xfId="0" applyFont="1" applyBorder="1" applyAlignment="1">
      <alignment horizontal="left" vertical="center"/>
    </xf>
    <xf fontId="3" fillId="0" borderId="6" numFmtId="0" xfId="0" applyFont="1" applyBorder="1" applyAlignment="1">
      <alignment horizontal="left" vertical="center"/>
    </xf>
    <xf fontId="3" fillId="0" borderId="4" numFmtId="2" xfId="0" applyNumberFormat="1" applyFont="1" applyBorder="1" applyAlignment="1">
      <alignment horizontal="left" vertical="center"/>
    </xf>
    <xf fontId="3" fillId="0" borderId="5" numFmtId="2" xfId="0" applyNumberFormat="1" applyFont="1" applyBorder="1" applyAlignment="1">
      <alignment horizontal="left" vertical="center"/>
    </xf>
    <xf fontId="5" fillId="0" borderId="5" numFmtId="4" xfId="0" applyNumberFormat="1" applyFont="1" applyBorder="1" applyAlignment="1">
      <alignment horizontal="left" vertical="center"/>
    </xf>
    <xf fontId="6" fillId="0" borderId="4" numFmtId="49" xfId="0" applyNumberFormat="1" applyFont="1" applyBorder="1" applyAlignment="1">
      <alignment horizontal="center" vertical="center"/>
    </xf>
    <xf fontId="6" fillId="0" borderId="5" numFmtId="0" xfId="0" applyFont="1" applyBorder="1" applyAlignment="1">
      <alignment horizontal="center" vertical="center"/>
    </xf>
    <xf fontId="6" fillId="0" borderId="5" numFmtId="0" xfId="0" applyFont="1" applyBorder="1" applyAlignment="1">
      <alignment horizontal="center" vertical="center" wrapText="1"/>
    </xf>
    <xf fontId="6" fillId="0" borderId="5" numFmtId="4" xfId="0" applyNumberFormat="1" applyFont="1" applyBorder="1" applyAlignment="1">
      <alignment horizontal="center" vertical="center"/>
    </xf>
    <xf fontId="6" fillId="0" borderId="5" numFmtId="4" xfId="1" applyNumberFormat="1" applyFont="1" applyBorder="1" applyAlignment="1">
      <alignment horizontal="center" vertical="center" wrapText="1"/>
    </xf>
    <xf fontId="6" fillId="0" borderId="6" numFmtId="10" xfId="0" applyNumberFormat="1" applyFont="1" applyBorder="1" applyAlignment="1">
      <alignment horizontal="center" vertical="center" wrapText="1"/>
    </xf>
    <xf fontId="7" fillId="0" borderId="5" numFmtId="4" xfId="3" applyNumberFormat="1" applyFont="1" applyBorder="1" applyAlignment="1">
      <alignment horizontal="center" vertical="center" wrapText="1"/>
    </xf>
    <xf fontId="8" fillId="0" borderId="5" numFmtId="4" xfId="3" applyNumberFormat="1" applyFont="1" applyBorder="1" applyAlignment="1">
      <alignment horizontal="center" vertical="center" wrapText="1"/>
    </xf>
    <xf fontId="7" fillId="0" borderId="5" numFmtId="4" xfId="0" applyNumberFormat="1" applyFont="1" applyBorder="1" applyAlignment="1">
      <alignment horizontal="center" vertical="center" wrapText="1"/>
    </xf>
    <xf fontId="6" fillId="0" borderId="5" numFmtId="0" xfId="0" applyFont="1" applyBorder="1" applyAlignment="1">
      <alignment horizontal="left" vertical="center"/>
    </xf>
    <xf fontId="3" fillId="2" borderId="4" numFmtId="0" xfId="0" applyFont="1" applyFill="1" applyBorder="1" applyAlignment="1">
      <alignment horizontal="left" vertical="top" wrapText="1"/>
    </xf>
    <xf fontId="6" fillId="2" borderId="5" numFmtId="0" xfId="0" applyFont="1" applyFill="1" applyBorder="1" applyAlignment="1">
      <alignment horizontal="left" vertical="center"/>
    </xf>
    <xf fontId="9" fillId="2" borderId="5" numFmtId="4" xfId="0" applyNumberFormat="1" applyFont="1" applyFill="1" applyBorder="1" applyAlignment="1">
      <alignment horizontal="right"/>
    </xf>
    <xf fontId="9" fillId="2" borderId="5" numFmtId="4" xfId="0" applyNumberFormat="1" applyFont="1" applyFill="1" applyBorder="1" applyAlignment="1">
      <alignment horizontal="center" vertical="center"/>
    </xf>
    <xf fontId="9" fillId="2" borderId="5" numFmtId="4" xfId="0" applyNumberFormat="1" applyFont="1" applyFill="1" applyBorder="1"/>
    <xf fontId="6" fillId="2" borderId="5" numFmtId="4" xfId="1" applyNumberFormat="1" applyFont="1" applyFill="1" applyBorder="1" applyAlignment="1">
      <alignment horizontal="center" vertical="center" wrapText="1"/>
    </xf>
    <xf fontId="9" fillId="2" borderId="6" numFmtId="10" xfId="0" applyNumberFormat="1" applyFont="1" applyFill="1" applyBorder="1"/>
    <xf fontId="1" fillId="0" borderId="0" numFmtId="165" xfId="3" applyNumberFormat="1" applyFont="1"/>
    <xf fontId="1" fillId="0" borderId="0" numFmtId="165" xfId="0" applyNumberFormat="1" applyFont="1"/>
    <xf fontId="1" fillId="2" borderId="5" numFmtId="4" xfId="0" applyNumberFormat="1" applyFont="1" applyFill="1" applyBorder="1" applyAlignment="1">
      <alignment horizontal="right"/>
    </xf>
    <xf fontId="9" fillId="2" borderId="5" numFmtId="2" xfId="0" applyNumberFormat="1" applyFont="1" applyFill="1" applyBorder="1" applyAlignment="1">
      <alignment horizontal="right"/>
    </xf>
    <xf fontId="1" fillId="0" borderId="4" numFmtId="0" xfId="0" applyFont="1" applyBorder="1" applyAlignment="1">
      <alignment horizontal="left" wrapText="1"/>
    </xf>
    <xf fontId="1" fillId="0" borderId="5" numFmtId="0" xfId="0" applyFont="1" applyBorder="1" applyAlignment="1">
      <alignment horizontal="left" wrapText="1"/>
    </xf>
    <xf fontId="1" fillId="0" borderId="5" numFmtId="0" xfId="0" applyFont="1" applyBorder="1" applyAlignment="1">
      <alignment horizontal="center"/>
    </xf>
    <xf fontId="1" fillId="0" borderId="5" numFmtId="2" xfId="0" applyNumberFormat="1" applyFont="1" applyBorder="1" applyAlignment="1">
      <alignment horizontal="right"/>
    </xf>
    <xf fontId="1" fillId="0" borderId="5" numFmtId="4" xfId="0" applyNumberFormat="1" applyFont="1" applyBorder="1" applyAlignment="1">
      <alignment horizontal="right"/>
    </xf>
    <xf fontId="2" fillId="0" borderId="5" numFmtId="4" xfId="0" applyNumberFormat="1" applyFont="1" applyBorder="1" applyAlignment="1">
      <alignment horizontal="center" vertical="center"/>
    </xf>
    <xf fontId="1" fillId="0" borderId="5" numFmtId="4" xfId="0" applyNumberFormat="1" applyFont="1" applyBorder="1"/>
    <xf fontId="1" fillId="0" borderId="6" numFmtId="10" xfId="0" applyNumberFormat="1" applyFont="1" applyBorder="1"/>
    <xf fontId="1" fillId="0" borderId="0" numFmtId="2" xfId="0" applyNumberFormat="1" applyFont="1"/>
    <xf fontId="5" fillId="2" borderId="5" numFmtId="4" xfId="0" applyNumberFormat="1" applyFont="1" applyFill="1" applyBorder="1" applyAlignment="1">
      <alignment horizontal="center" vertical="center"/>
    </xf>
    <xf fontId="1" fillId="2" borderId="5" numFmtId="2" xfId="0" applyNumberFormat="1" applyFont="1" applyFill="1" applyBorder="1" applyAlignment="1">
      <alignment horizontal="right"/>
    </xf>
    <xf fontId="9" fillId="2" borderId="6" numFmtId="4" xfId="0" applyNumberFormat="1" applyFont="1" applyFill="1" applyBorder="1"/>
    <xf fontId="5" fillId="2" borderId="5" numFmtId="2" xfId="0" applyNumberFormat="1" applyFont="1" applyFill="1" applyBorder="1" applyAlignment="1">
      <alignment horizontal="center" vertical="center"/>
    </xf>
    <xf fontId="2" fillId="3" borderId="5" numFmtId="2" xfId="0" applyNumberFormat="1" applyFont="1" applyFill="1" applyBorder="1" applyAlignment="1">
      <alignment horizontal="center" vertical="center"/>
    </xf>
    <xf fontId="9" fillId="2" borderId="6" numFmtId="10" xfId="2" applyNumberFormat="1" applyFont="1" applyFill="1" applyBorder="1"/>
    <xf fontId="2" fillId="0" borderId="5" numFmtId="2" xfId="0" applyNumberFormat="1" applyFont="1" applyBorder="1" applyAlignment="1">
      <alignment horizontal="center" vertical="center"/>
    </xf>
    <xf fontId="9" fillId="2" borderId="6" numFmtId="9" xfId="2" applyNumberFormat="1" applyFont="1" applyFill="1" applyBorder="1"/>
    <xf fontId="1" fillId="0" borderId="7" numFmtId="0" xfId="0" applyFont="1" applyBorder="1" applyAlignment="1">
      <alignment horizontal="left"/>
    </xf>
    <xf fontId="9" fillId="0" borderId="8" numFmtId="0" xfId="0" applyFont="1" applyBorder="1" applyAlignment="1">
      <alignment horizontal="left" wrapText="1"/>
    </xf>
    <xf fontId="1" fillId="0" borderId="8" numFmtId="0" xfId="0" applyFont="1" applyBorder="1" applyAlignment="1">
      <alignment horizontal="center"/>
    </xf>
    <xf fontId="1" fillId="0" borderId="8" numFmtId="2" xfId="0" applyNumberFormat="1" applyFont="1" applyBorder="1" applyAlignment="1">
      <alignment horizontal="right"/>
    </xf>
    <xf fontId="1" fillId="0" borderId="8" numFmtId="4" xfId="0" applyNumberFormat="1" applyFont="1" applyBorder="1" applyAlignment="1">
      <alignment horizontal="right"/>
    </xf>
    <xf fontId="5" fillId="0" borderId="8" numFmtId="4" xfId="0" applyNumberFormat="1" applyFont="1" applyBorder="1" applyAlignment="1">
      <alignment horizontal="center" vertical="center"/>
    </xf>
    <xf fontId="9" fillId="0" borderId="8" numFmtId="4" xfId="0" applyNumberFormat="1" applyFont="1" applyBorder="1" applyAlignment="1">
      <alignment horizontal="right"/>
    </xf>
    <xf fontId="1" fillId="0" borderId="8" numFmtId="4" xfId="0" applyNumberFormat="1" applyFont="1" applyBorder="1"/>
    <xf fontId="9" fillId="0" borderId="8" numFmtId="4" xfId="0" applyNumberFormat="1" applyFont="1" applyBorder="1"/>
    <xf fontId="9" fillId="4" borderId="8" numFmtId="4" xfId="0" applyNumberFormat="1" applyFont="1" applyFill="1" applyBorder="1"/>
    <xf fontId="9" fillId="0" borderId="9" numFmtId="10" xfId="2" applyNumberFormat="1" applyFont="1" applyBorder="1"/>
    <xf fontId="1" fillId="0" borderId="1" numFmtId="4" xfId="0" applyNumberFormat="1" applyFont="1" applyBorder="1" applyAlignment="1">
      <alignment horizontal="center" wrapText="1"/>
    </xf>
    <xf fontId="1" fillId="0" borderId="2" numFmtId="4" xfId="0" applyNumberFormat="1" applyFont="1" applyBorder="1" applyAlignment="1">
      <alignment horizontal="center" wrapText="1"/>
    </xf>
    <xf fontId="1" fillId="0" borderId="3" numFmtId="4" xfId="0" applyNumberFormat="1" applyFont="1" applyBorder="1" applyAlignment="1">
      <alignment horizontal="center" wrapText="1"/>
    </xf>
    <xf fontId="1" fillId="0" borderId="4" numFmtId="4" xfId="0" applyNumberFormat="1" applyFont="1" applyBorder="1" applyAlignment="1">
      <alignment horizontal="center" wrapText="1"/>
    </xf>
    <xf fontId="1" fillId="0" borderId="5" numFmtId="4" xfId="0" applyNumberFormat="1" applyFont="1" applyBorder="1" applyAlignment="1">
      <alignment horizontal="center" wrapText="1"/>
    </xf>
    <xf fontId="1" fillId="0" borderId="6" numFmtId="4" xfId="0" applyNumberFormat="1" applyFont="1" applyBorder="1" applyAlignment="1">
      <alignment horizontal="center" wrapText="1"/>
    </xf>
    <xf fontId="1" fillId="0" borderId="7" numFmtId="4" xfId="0" applyNumberFormat="1" applyFont="1" applyBorder="1" applyAlignment="1">
      <alignment horizontal="center" wrapText="1"/>
    </xf>
    <xf fontId="1" fillId="0" borderId="8" numFmtId="4" xfId="0" applyNumberFormat="1" applyFont="1" applyBorder="1" applyAlignment="1">
      <alignment horizontal="center" wrapText="1"/>
    </xf>
    <xf fontId="1" fillId="0" borderId="9" numFmtId="4" xfId="0" applyNumberFormat="1" applyFont="1" applyBorder="1" applyAlignment="1">
      <alignment horizontal="center" wrapText="1"/>
    </xf>
    <xf fontId="1" fillId="0" borderId="0" numFmtId="166" xfId="0" applyNumberFormat="1" applyFont="1"/>
    <xf fontId="2" fillId="0" borderId="0" numFmtId="4" xfId="0" applyNumberFormat="1" applyFont="1" applyAlignment="1">
      <alignment horizontal="right"/>
    </xf>
    <xf fontId="3" fillId="0" borderId="10" numFmtId="0" xfId="0" applyFont="1" applyBorder="1" applyAlignment="1">
      <alignment horizontal="left" vertical="center" wrapText="1"/>
    </xf>
    <xf fontId="3" fillId="0" borderId="11" numFmtId="0" xfId="0" applyFont="1" applyBorder="1" applyAlignment="1">
      <alignment horizontal="left" vertical="center" wrapText="1"/>
    </xf>
    <xf fontId="3" fillId="0" borderId="12" numFmtId="0" xfId="0" applyFont="1" applyBorder="1" applyAlignment="1">
      <alignment horizontal="left" vertical="center" wrapText="1"/>
    </xf>
    <xf fontId="3" fillId="0" borderId="11" numFmtId="4" xfId="0" applyNumberFormat="1" applyFont="1" applyBorder="1" applyAlignment="1">
      <alignment horizontal="left" vertical="center" wrapText="1"/>
    </xf>
    <xf fontId="3" fillId="0" borderId="13" numFmtId="4" xfId="0" applyNumberFormat="1" applyFont="1" applyBorder="1" applyAlignment="1">
      <alignment horizontal="left" vertical="center"/>
    </xf>
    <xf fontId="3" fillId="0" borderId="11" numFmtId="4" xfId="0" applyNumberFormat="1" applyFont="1" applyBorder="1" applyAlignment="1">
      <alignment horizontal="left" vertical="center"/>
    </xf>
    <xf fontId="3" fillId="0" borderId="12" numFmtId="4" xfId="0" applyNumberFormat="1" applyFont="1" applyBorder="1" applyAlignment="1">
      <alignment horizontal="left" vertical="center"/>
    </xf>
    <xf fontId="3" fillId="0" borderId="13" numFmtId="0" xfId="0" applyFont="1" applyBorder="1" applyAlignment="1">
      <alignment horizontal="left" vertical="center" wrapText="1"/>
    </xf>
    <xf fontId="3" fillId="0" borderId="14" numFmtId="0" xfId="0" applyFont="1" applyBorder="1" applyAlignment="1">
      <alignment horizontal="left" vertical="center" wrapText="1"/>
    </xf>
    <xf fontId="3" fillId="0" borderId="15" numFmtId="2" xfId="0" applyNumberFormat="1" applyFont="1" applyBorder="1" applyAlignment="1">
      <alignment horizontal="left" vertical="center" wrapText="1"/>
    </xf>
    <xf fontId="3" fillId="0" borderId="0" numFmtId="2" xfId="0" applyNumberFormat="1" applyFont="1" applyAlignment="1">
      <alignment horizontal="left" vertical="center" wrapText="1"/>
    </xf>
    <xf fontId="3" fillId="0" borderId="16" numFmtId="2" xfId="0" applyNumberFormat="1" applyFont="1" applyBorder="1" applyAlignment="1">
      <alignment horizontal="left" vertical="center" wrapText="1"/>
    </xf>
    <xf fontId="4" fillId="0" borderId="0" numFmtId="4" xfId="3" applyNumberFormat="1" applyFont="1" applyAlignment="1">
      <alignment vertical="center"/>
    </xf>
    <xf fontId="3" fillId="0" borderId="17" numFmtId="4" xfId="0" applyNumberFormat="1" applyFont="1" applyBorder="1" applyAlignment="1">
      <alignment horizontal="left" vertical="center"/>
    </xf>
    <xf fontId="3" fillId="0" borderId="0" numFmtId="4" xfId="0" applyNumberFormat="1" applyFont="1" applyAlignment="1">
      <alignment horizontal="left" vertical="center"/>
    </xf>
    <xf fontId="3" fillId="0" borderId="16" numFmtId="4" xfId="0" applyNumberFormat="1" applyFont="1" applyBorder="1" applyAlignment="1">
      <alignment horizontal="left" vertical="center"/>
    </xf>
    <xf fontId="3" fillId="0" borderId="17" numFmtId="0" xfId="0" applyFont="1" applyBorder="1" applyAlignment="1">
      <alignment horizontal="left" vertical="center"/>
    </xf>
    <xf fontId="3" fillId="0" borderId="0" numFmtId="0" xfId="0" applyFont="1" applyAlignment="1">
      <alignment horizontal="left" vertical="center"/>
    </xf>
    <xf fontId="3" fillId="0" borderId="18" numFmtId="0" xfId="0" applyFont="1" applyBorder="1" applyAlignment="1">
      <alignment horizontal="left" vertical="center"/>
    </xf>
    <xf fontId="3" fillId="0" borderId="15" numFmtId="2" xfId="0" applyNumberFormat="1" applyFont="1" applyBorder="1" applyAlignment="1">
      <alignment horizontal="left" vertical="center"/>
    </xf>
    <xf fontId="3" fillId="0" borderId="0" numFmtId="2" xfId="0" applyNumberFormat="1" applyFont="1" applyAlignment="1">
      <alignment horizontal="left" vertical="center"/>
    </xf>
    <xf fontId="3" fillId="0" borderId="16" numFmtId="2" xfId="0" applyNumberFormat="1" applyFont="1" applyBorder="1" applyAlignment="1">
      <alignment horizontal="left" vertical="center"/>
    </xf>
    <xf fontId="5" fillId="0" borderId="0" numFmtId="4" xfId="0" applyNumberFormat="1" applyFont="1" applyAlignment="1">
      <alignment horizontal="left" vertical="center"/>
    </xf>
    <xf fontId="5" fillId="0" borderId="16" numFmtId="4" xfId="0" applyNumberFormat="1" applyFont="1" applyBorder="1" applyAlignment="1">
      <alignment horizontal="left" vertical="center"/>
    </xf>
    <xf fontId="3" fillId="0" borderId="19" numFmtId="2" xfId="0" applyNumberFormat="1" applyFont="1" applyBorder="1" applyAlignment="1">
      <alignment horizontal="left" vertical="center"/>
    </xf>
    <xf fontId="3" fillId="0" borderId="20" numFmtId="2" xfId="0" applyNumberFormat="1" applyFont="1" applyBorder="1" applyAlignment="1">
      <alignment horizontal="left" vertical="center"/>
    </xf>
    <xf fontId="3" fillId="0" borderId="21" numFmtId="2" xfId="0" applyNumberFormat="1" applyFont="1" applyBorder="1" applyAlignment="1">
      <alignment horizontal="left" vertical="center"/>
    </xf>
    <xf fontId="3" fillId="0" borderId="20" numFmtId="4" xfId="0" applyNumberFormat="1" applyFont="1" applyBorder="1" applyAlignment="1">
      <alignment horizontal="left" vertical="center"/>
    </xf>
    <xf fontId="5" fillId="0" borderId="22" numFmtId="4" xfId="0" applyNumberFormat="1" applyFont="1" applyBorder="1" applyAlignment="1">
      <alignment horizontal="left" vertical="center"/>
    </xf>
    <xf fontId="5" fillId="0" borderId="20" numFmtId="4" xfId="0" applyNumberFormat="1" applyFont="1" applyBorder="1" applyAlignment="1">
      <alignment horizontal="left" vertical="center"/>
    </xf>
    <xf fontId="5" fillId="0" borderId="21" numFmtId="4" xfId="0" applyNumberFormat="1" applyFont="1" applyBorder="1" applyAlignment="1">
      <alignment horizontal="left" vertical="center"/>
    </xf>
    <xf fontId="3" fillId="0" borderId="22" numFmtId="0" xfId="0" applyFont="1" applyBorder="1" applyAlignment="1">
      <alignment horizontal="left" vertical="center"/>
    </xf>
    <xf fontId="3" fillId="0" borderId="20" numFmtId="0" xfId="0" applyFont="1" applyBorder="1" applyAlignment="1">
      <alignment horizontal="left" vertical="center"/>
    </xf>
    <xf fontId="3" fillId="0" borderId="23" numFmtId="0" xfId="0" applyFont="1" applyBorder="1" applyAlignment="1">
      <alignment horizontal="left" vertical="center"/>
    </xf>
    <xf fontId="6" fillId="0" borderId="24" numFmtId="49" xfId="0" applyNumberFormat="1" applyFont="1" applyBorder="1" applyAlignment="1">
      <alignment horizontal="center" vertical="center"/>
    </xf>
    <xf fontId="6" fillId="0" borderId="25" numFmtId="0" xfId="0" applyFont="1" applyBorder="1" applyAlignment="1">
      <alignment horizontal="center" vertical="center"/>
    </xf>
    <xf fontId="6" fillId="0" borderId="26" numFmtId="49" xfId="0" applyNumberFormat="1" applyFont="1" applyBorder="1" applyAlignment="1">
      <alignment horizontal="center" vertical="center"/>
    </xf>
    <xf fontId="6" fillId="0" borderId="27" numFmtId="0" xfId="0" applyFont="1" applyBorder="1" applyAlignment="1">
      <alignment horizontal="center" vertical="center"/>
    </xf>
    <xf fontId="6" fillId="0" borderId="25" numFmtId="0" xfId="0" applyFont="1" applyBorder="1" applyAlignment="1">
      <alignment horizontal="center" vertical="center" wrapText="1"/>
    </xf>
    <xf fontId="6" fillId="0" borderId="25" numFmtId="49" xfId="0" applyNumberFormat="1" applyFont="1" applyBorder="1" applyAlignment="1">
      <alignment horizontal="center" vertical="center"/>
    </xf>
    <xf fontId="6" fillId="0" borderId="25" numFmtId="0" xfId="0" applyFont="1" applyBorder="1" applyAlignment="1">
      <alignment horizontal="left" vertical="center"/>
    </xf>
    <xf fontId="7" fillId="0" borderId="28" numFmtId="4" xfId="3" applyNumberFormat="1" applyFont="1" applyBorder="1" applyAlignment="1">
      <alignment horizontal="center" vertical="center" wrapText="1"/>
    </xf>
    <xf fontId="7" fillId="0" borderId="29" numFmtId="4" xfId="3" applyNumberFormat="1" applyFont="1" applyBorder="1" applyAlignment="1">
      <alignment horizontal="center" vertical="center" wrapText="1"/>
    </xf>
    <xf fontId="7" fillId="0" borderId="30" numFmtId="4" xfId="3" applyNumberFormat="1" applyFont="1" applyBorder="1" applyAlignment="1">
      <alignment horizontal="center" vertical="center" wrapText="1"/>
    </xf>
    <xf fontId="3" fillId="2" borderId="5" numFmtId="0" xfId="0" applyFont="1" applyFill="1" applyBorder="1" applyAlignment="1">
      <alignment horizontal="left" vertical="top" wrapText="1"/>
    </xf>
    <xf fontId="9" fillId="2" borderId="28" numFmtId="4" xfId="0" applyNumberFormat="1" applyFont="1" applyFill="1" applyBorder="1" applyAlignment="1">
      <alignment horizontal="center"/>
    </xf>
    <xf fontId="9" fillId="2" borderId="29" numFmtId="4" xfId="0" applyNumberFormat="1" applyFont="1" applyFill="1" applyBorder="1" applyAlignment="1">
      <alignment horizontal="center"/>
    </xf>
    <xf fontId="9" fillId="2" borderId="31" numFmtId="4" xfId="0" applyNumberFormat="1" applyFont="1" applyFill="1" applyBorder="1" applyAlignment="1">
      <alignment horizontal="center"/>
    </xf>
    <xf fontId="1" fillId="0" borderId="28" numFmtId="2" xfId="0" applyNumberFormat="1" applyFont="1" applyBorder="1" applyAlignment="1">
      <alignment horizontal="center"/>
    </xf>
    <xf fontId="1" fillId="0" borderId="29" numFmtId="2" xfId="0" applyNumberFormat="1" applyFont="1" applyBorder="1" applyAlignment="1">
      <alignment horizontal="center"/>
    </xf>
    <xf fontId="1" fillId="0" borderId="31" numFmtId="2" xfId="0" applyNumberFormat="1" applyFont="1" applyBorder="1" applyAlignment="1">
      <alignment horizontal="center"/>
    </xf>
    <xf fontId="1" fillId="0" borderId="28" numFmtId="2" xfId="0" applyNumberFormat="1" applyFont="1" applyBorder="1" applyAlignment="1">
      <alignment horizontal="center" wrapText="1"/>
    </xf>
    <xf fontId="1" fillId="0" borderId="29" numFmtId="2" xfId="0" applyNumberFormat="1" applyFont="1" applyBorder="1" applyAlignment="1">
      <alignment horizontal="center" wrapText="1"/>
    </xf>
    <xf fontId="1" fillId="0" borderId="31" numFmtId="2" xfId="0" applyNumberFormat="1" applyFont="1" applyBorder="1" applyAlignment="1">
      <alignment horizontal="center" wrapText="1"/>
    </xf>
    <xf fontId="1" fillId="0" borderId="28" numFmtId="2" xfId="0" applyNumberFormat="1" applyFont="1" applyBorder="1" applyAlignment="1">
      <alignment horizontal="center" vertical="center" wrapText="1"/>
    </xf>
    <xf fontId="1" fillId="0" borderId="29" numFmtId="2" xfId="0" applyNumberFormat="1" applyFont="1" applyBorder="1" applyAlignment="1">
      <alignment horizontal="center" vertical="center" wrapText="1"/>
    </xf>
    <xf fontId="1" fillId="0" borderId="31" numFmtId="2" xfId="0" applyNumberFormat="1" applyFont="1" applyBorder="1" applyAlignment="1">
      <alignment horizontal="center" vertical="center" wrapText="1"/>
    </xf>
    <xf fontId="1" fillId="0" borderId="28" numFmtId="2" xfId="0" applyNumberFormat="1" applyFont="1" applyBorder="1" applyAlignment="1">
      <alignment horizontal="center" vertical="center"/>
    </xf>
    <xf fontId="1" fillId="0" borderId="29" numFmtId="2" xfId="0" applyNumberFormat="1" applyFont="1" applyBorder="1" applyAlignment="1">
      <alignment horizontal="center" vertical="center"/>
    </xf>
    <xf fontId="1" fillId="0" borderId="31" numFmtId="2" xfId="0" applyNumberFormat="1" applyFont="1" applyBorder="1" applyAlignment="1">
      <alignment horizontal="center" vertical="center"/>
    </xf>
    <xf fontId="1" fillId="0" borderId="5" numFmtId="0" xfId="0" applyFont="1" applyBorder="1" applyAlignment="1">
      <alignment horizontal="left" vertical="center" wrapText="1"/>
    </xf>
    <xf fontId="10" fillId="0" borderId="28" numFmtId="2" xfId="0" applyNumberFormat="1" applyFont="1" applyBorder="1" applyAlignment="1">
      <alignment horizontal="center" wrapText="1"/>
    </xf>
    <xf fontId="10" fillId="0" borderId="29" numFmtId="2" xfId="0" applyNumberFormat="1" applyFont="1" applyBorder="1" applyAlignment="1">
      <alignment horizontal="center"/>
    </xf>
    <xf fontId="10" fillId="0" borderId="31" numFmtId="2" xfId="0" applyNumberFormat="1" applyFont="1" applyBorder="1" applyAlignment="1">
      <alignment horizontal="center"/>
    </xf>
    <xf fontId="10" fillId="0" borderId="28" numFmtId="2" xfId="0" applyNumberFormat="1" applyFont="1" applyBorder="1" applyAlignment="1">
      <alignment horizontal="center"/>
    </xf>
    <xf fontId="10" fillId="0" borderId="29" numFmtId="2" xfId="0" applyNumberFormat="1" applyFont="1" applyBorder="1" applyAlignment="1">
      <alignment horizontal="center" wrapText="1"/>
    </xf>
    <xf fontId="10" fillId="0" borderId="31" numFmtId="2" xfId="0" applyNumberFormat="1" applyFont="1" applyBorder="1" applyAlignment="1">
      <alignment horizontal="center" wrapText="1"/>
    </xf>
    <xf fontId="11" fillId="0" borderId="28" numFmtId="2" xfId="0" applyNumberFormat="1" applyFont="1" applyBorder="1" applyAlignment="1">
      <alignment horizontal="center"/>
    </xf>
    <xf fontId="11" fillId="0" borderId="29" numFmtId="2" xfId="0" applyNumberFormat="1" applyFont="1" applyBorder="1" applyAlignment="1">
      <alignment horizontal="center"/>
    </xf>
    <xf fontId="11" fillId="0" borderId="31" numFmtId="2" xfId="0" applyNumberFormat="1" applyFont="1" applyBorder="1" applyAlignment="1">
      <alignment horizontal="center"/>
    </xf>
    <xf fontId="12" fillId="0" borderId="28" numFmtId="2" xfId="0" applyNumberFormat="1" applyFont="1" applyBorder="1" applyAlignment="1">
      <alignment horizontal="center"/>
    </xf>
    <xf fontId="12" fillId="0" borderId="29" numFmtId="2" xfId="0" applyNumberFormat="1" applyFont="1" applyBorder="1" applyAlignment="1">
      <alignment horizontal="center"/>
    </xf>
    <xf fontId="12" fillId="0" borderId="31" numFmtId="2" xfId="0" applyNumberFormat="1" applyFont="1" applyBorder="1" applyAlignment="1">
      <alignment horizontal="center"/>
    </xf>
    <xf fontId="1" fillId="4" borderId="0" numFmtId="4" xfId="0" applyNumberFormat="1" applyFont="1" applyFill="1" applyAlignment="1">
      <alignment horizontal="right"/>
    </xf>
    <xf fontId="7" fillId="4" borderId="5" numFmtId="4" xfId="3" applyNumberFormat="1" applyFont="1" applyFill="1" applyBorder="1" applyAlignment="1">
      <alignment horizontal="center" vertical="center" wrapText="1"/>
    </xf>
    <xf fontId="13" fillId="0" borderId="5" numFmtId="4" xfId="3" applyNumberFormat="1" applyFont="1" applyBorder="1" applyAlignment="1">
      <alignment horizontal="center" vertical="center" wrapText="1"/>
    </xf>
    <xf fontId="9" fillId="4" borderId="5" numFmtId="4" xfId="0" applyNumberFormat="1" applyFont="1" applyFill="1" applyBorder="1" applyAlignment="1">
      <alignment horizontal="right"/>
    </xf>
    <xf fontId="5" fillId="2" borderId="5" numFmtId="4" xfId="0" applyNumberFormat="1" applyFont="1" applyFill="1" applyBorder="1" applyAlignment="1">
      <alignment horizontal="right"/>
    </xf>
    <xf fontId="1" fillId="4" borderId="5" numFmtId="4" xfId="0" applyNumberFormat="1" applyFont="1" applyFill="1" applyBorder="1" applyAlignment="1">
      <alignment horizontal="right"/>
    </xf>
    <xf fontId="2" fillId="0" borderId="5" numFmtId="4" xfId="0" applyNumberFormat="1" applyFont="1" applyBorder="1" applyAlignment="1">
      <alignment horizontal="right"/>
    </xf>
    <xf fontId="5" fillId="2" borderId="5" numFmtId="2" xfId="0" applyNumberFormat="1" applyFont="1" applyFill="1" applyBorder="1" applyAlignment="1">
      <alignment horizontal="right"/>
    </xf>
    <xf fontId="2" fillId="3" borderId="5" numFmtId="2" xfId="0" applyNumberFormat="1" applyFont="1" applyFill="1" applyBorder="1" applyAlignment="1">
      <alignment horizontal="right"/>
    </xf>
    <xf fontId="2" fillId="0" borderId="5" numFmtId="2" xfId="0" applyNumberFormat="1" applyFont="1" applyBorder="1" applyAlignment="1">
      <alignment horizontal="right"/>
    </xf>
    <xf fontId="1" fillId="4" borderId="8" numFmtId="4" xfId="0" applyNumberFormat="1" applyFont="1" applyFill="1" applyBorder="1" applyAlignment="1">
      <alignment horizontal="right"/>
    </xf>
    <xf fontId="5" fillId="0" borderId="8" numFmtId="4" xfId="0" applyNumberFormat="1" applyFont="1" applyBorder="1" applyAlignment="1">
      <alignment horizontal="right"/>
    </xf>
    <xf fontId="1" fillId="0" borderId="32" numFmtId="4" xfId="0" applyNumberFormat="1" applyFont="1" applyBorder="1" applyAlignment="1">
      <alignment horizontal="center" wrapText="1"/>
    </xf>
    <xf fontId="1" fillId="0" borderId="31" numFmtId="4" xfId="0" applyNumberFormat="1" applyFont="1" applyBorder="1" applyAlignment="1">
      <alignment horizontal="center" wrapText="1"/>
    </xf>
    <xf fontId="1" fillId="0" borderId="33" numFmtId="4" xfId="0" applyNumberFormat="1" applyFont="1" applyBorder="1" applyAlignment="1">
      <alignment horizontal="center" wrapText="1"/>
    </xf>
  </cellXfs>
  <cellStyles count="4">
    <cellStyle name="Moeda" xfId="1" builtinId="4"/>
    <cellStyle name="Normal" xfId="0" builtinId="0"/>
    <cellStyle name="Porcentagem" xfId="2" builtinId="5"/>
    <cellStyle name="Vírgula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sharedStrings" Target="sharedStrings.xml"/><Relationship  Id="rId11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theme" Target="theme/theme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13</xdr:col>
      <xdr:colOff>0</xdr:colOff>
      <xdr:row>0</xdr:row>
      <xdr:rowOff>182674</xdr:rowOff>
    </xdr:from>
    <xdr:to>
      <xdr:col>14</xdr:col>
      <xdr:colOff>543142</xdr:colOff>
      <xdr:row>3</xdr:row>
      <xdr:rowOff>142874</xdr:rowOff>
    </xdr:to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4706600" y="182676"/>
          <a:ext cx="1775043" cy="7729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12</xdr:col>
      <xdr:colOff>876300</xdr:colOff>
      <xdr:row>0</xdr:row>
      <xdr:rowOff>182676</xdr:rowOff>
    </xdr:from>
    <xdr:to>
      <xdr:col>14</xdr:col>
      <xdr:colOff>543142</xdr:colOff>
      <xdr:row>3</xdr:row>
      <xdr:rowOff>142875</xdr:rowOff>
    </xdr:to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4465300" y="182676"/>
          <a:ext cx="1775043" cy="7729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12</xdr:col>
      <xdr:colOff>876300</xdr:colOff>
      <xdr:row>0</xdr:row>
      <xdr:rowOff>182676</xdr:rowOff>
    </xdr:from>
    <xdr:to>
      <xdr:col>14</xdr:col>
      <xdr:colOff>543142</xdr:colOff>
      <xdr:row>3</xdr:row>
      <xdr:rowOff>142875</xdr:rowOff>
    </xdr:to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4706600" y="182676"/>
          <a:ext cx="1775043" cy="7729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12</xdr:col>
      <xdr:colOff>876300</xdr:colOff>
      <xdr:row>0</xdr:row>
      <xdr:rowOff>182676</xdr:rowOff>
    </xdr:from>
    <xdr:to>
      <xdr:col>14</xdr:col>
      <xdr:colOff>543142</xdr:colOff>
      <xdr:row>3</xdr:row>
      <xdr:rowOff>142875</xdr:rowOff>
    </xdr:to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4465300" y="182676"/>
          <a:ext cx="1775043" cy="7729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12</xdr:col>
      <xdr:colOff>876300</xdr:colOff>
      <xdr:row>0</xdr:row>
      <xdr:rowOff>182676</xdr:rowOff>
    </xdr:from>
    <xdr:to>
      <xdr:col>14</xdr:col>
      <xdr:colOff>543142</xdr:colOff>
      <xdr:row>3</xdr:row>
      <xdr:rowOff>142875</xdr:rowOff>
    </xdr:to>
    <xdr:pic>
      <xdr:nvPicPr>
        <xdr:cNvPr id="3" name="Imagem 2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3106400" y="182676"/>
          <a:ext cx="1552793" cy="7793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12</xdr:col>
      <xdr:colOff>876300</xdr:colOff>
      <xdr:row>0</xdr:row>
      <xdr:rowOff>182676</xdr:rowOff>
    </xdr:from>
    <xdr:to>
      <xdr:col>14</xdr:col>
      <xdr:colOff>543142</xdr:colOff>
      <xdr:row>3</xdr:row>
      <xdr:rowOff>142875</xdr:rowOff>
    </xdr:to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2763500" y="182676"/>
          <a:ext cx="1505168" cy="76982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14</xdr:col>
      <xdr:colOff>876300</xdr:colOff>
      <xdr:row>0</xdr:row>
      <xdr:rowOff>182676</xdr:rowOff>
    </xdr:from>
    <xdr:to>
      <xdr:col>16</xdr:col>
      <xdr:colOff>543142</xdr:colOff>
      <xdr:row>3</xdr:row>
      <xdr:rowOff>142875</xdr:rowOff>
    </xdr:to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3738860" y="182676"/>
          <a:ext cx="1556603" cy="77553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12</xdr:col>
      <xdr:colOff>876300</xdr:colOff>
      <xdr:row>0</xdr:row>
      <xdr:rowOff>182676</xdr:rowOff>
    </xdr:from>
    <xdr:to>
      <xdr:col>14</xdr:col>
      <xdr:colOff>543142</xdr:colOff>
      <xdr:row>3</xdr:row>
      <xdr:rowOff>142875</xdr:rowOff>
    </xdr:to>
    <xdr:pic>
      <xdr:nvPicPr>
        <xdr:cNvPr id="2" name="Imagem 1"/>
        <xdr:cNvPicPr>
          <a:picLocks noChangeAspect="1"/>
        </xdr:cNvPicPr>
      </xdr:nvPicPr>
      <xdr:blipFill rotWithShape="1">
        <a:blip r:embed="rId1"/>
        <a:stretch/>
      </xdr:blipFill>
      <xdr:spPr bwMode="auto">
        <a:xfrm>
          <a:off x="13091160" y="182676"/>
          <a:ext cx="1556603" cy="775539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F1" zoomScale="90" workbookViewId="0">
      <pane ySplit="6" topLeftCell="A7" activePane="bottomLeft" state="frozen"/>
      <selection activeCell="G30" activeCellId="0" sqref="G30"/>
    </sheetView>
  </sheetViews>
  <sheetFormatPr baseColWidth="10" defaultColWidth="9.1640625" defaultRowHeight="14.25"/>
  <cols>
    <col customWidth="1" min="1" max="1" style="2" width="13.5"/>
    <col customWidth="1" min="2" max="2" style="3" width="57.6640625"/>
    <col customWidth="1" min="3" max="3" style="4" width="6.6640625"/>
    <col customWidth="1" min="4" max="4" style="5" width="10.6640625"/>
    <col customWidth="1" min="5" max="5" style="5" width="9.5"/>
    <col customWidth="1" min="6" max="6" style="6" width="10.6640625"/>
    <col customWidth="1" min="7" max="7" style="5" width="13.6640625"/>
    <col min="8" max="8" style="7" width="9.1640625"/>
    <col customWidth="1" min="9" max="9" style="7" width="14.5"/>
    <col customWidth="1" min="10" max="10" style="7" width="14"/>
    <col customWidth="1" min="11" max="11" style="7" width="11.8515625"/>
    <col customWidth="1" min="12" max="12" style="7" width="11.33203125"/>
    <col customWidth="1" min="13" max="13" style="7" width="13.1640625"/>
    <col customWidth="1" min="14" max="14" style="7" width="14.5"/>
    <col customWidth="1" min="15" max="15" style="8" width="8.83203125"/>
    <col customWidth="1" min="16" max="16" style="1" width="15.28125"/>
    <col customWidth="1" min="17" max="17" style="1" width="12.00390625"/>
    <col min="18" max="16384" style="1" width="9.1640625"/>
  </cols>
  <sheetData>
    <row r="1" ht="38.25" customHeight="1">
      <c r="A1" s="9" t="s">
        <v>0</v>
      </c>
      <c r="B1" s="10"/>
      <c r="C1" s="10"/>
      <c r="D1" s="10"/>
      <c r="E1" s="10"/>
      <c r="F1" s="10"/>
      <c r="G1" s="11"/>
      <c r="H1" s="12" t="s">
        <v>1</v>
      </c>
      <c r="I1" s="12"/>
      <c r="J1" s="12"/>
      <c r="K1" s="12"/>
      <c r="L1" s="10" t="s">
        <v>2</v>
      </c>
      <c r="M1" s="10"/>
      <c r="N1" s="10"/>
      <c r="O1" s="13"/>
    </row>
    <row r="2">
      <c r="A2" s="14" t="s">
        <v>3</v>
      </c>
      <c r="B2" s="15"/>
      <c r="C2" s="15"/>
      <c r="D2" s="15"/>
      <c r="E2" s="15"/>
      <c r="F2" s="15"/>
      <c r="G2" s="16"/>
      <c r="H2" s="17" t="s">
        <v>4</v>
      </c>
      <c r="I2" s="17"/>
      <c r="J2" s="17"/>
      <c r="K2" s="17"/>
      <c r="L2" s="18" t="s">
        <v>5</v>
      </c>
      <c r="M2" s="18"/>
      <c r="N2" s="18"/>
      <c r="O2" s="19"/>
    </row>
    <row r="3">
      <c r="A3" s="20" t="s">
        <v>6</v>
      </c>
      <c r="B3" s="21"/>
      <c r="C3" s="21"/>
      <c r="D3" s="21"/>
      <c r="E3" s="21"/>
      <c r="F3" s="21"/>
      <c r="G3" s="17"/>
      <c r="H3" s="17" t="s">
        <v>7</v>
      </c>
      <c r="I3" s="22"/>
      <c r="J3" s="22"/>
      <c r="K3" s="22"/>
      <c r="L3" s="18"/>
      <c r="M3" s="18"/>
      <c r="N3" s="18"/>
      <c r="O3" s="19"/>
    </row>
    <row r="4">
      <c r="A4" s="20"/>
      <c r="B4" s="21"/>
      <c r="C4" s="21"/>
      <c r="D4" s="21"/>
      <c r="E4" s="21"/>
      <c r="F4" s="21"/>
      <c r="G4" s="17"/>
      <c r="H4" s="22"/>
      <c r="I4" s="22"/>
      <c r="J4" s="22"/>
      <c r="K4" s="22"/>
      <c r="L4" s="18"/>
      <c r="M4" s="18"/>
      <c r="N4" s="18"/>
      <c r="O4" s="19"/>
    </row>
    <row r="5">
      <c r="A5" s="23" t="s">
        <v>8</v>
      </c>
      <c r="B5" s="24" t="s">
        <v>9</v>
      </c>
      <c r="C5" s="25" t="s">
        <v>10</v>
      </c>
      <c r="D5" s="26" t="s">
        <v>11</v>
      </c>
      <c r="E5" s="26"/>
      <c r="F5" s="26"/>
      <c r="G5" s="26"/>
      <c r="H5" s="26"/>
      <c r="I5" s="27" t="s">
        <v>12</v>
      </c>
      <c r="J5" s="26" t="s">
        <v>13</v>
      </c>
      <c r="K5" s="26"/>
      <c r="L5" s="26"/>
      <c r="M5" s="26"/>
      <c r="N5" s="26"/>
      <c r="O5" s="28" t="s">
        <v>14</v>
      </c>
    </row>
    <row r="6" ht="22.5">
      <c r="A6" s="23"/>
      <c r="B6" s="24"/>
      <c r="C6" s="25"/>
      <c r="D6" s="29" t="s">
        <v>15</v>
      </c>
      <c r="E6" s="29" t="s">
        <v>16</v>
      </c>
      <c r="F6" s="30" t="s">
        <v>17</v>
      </c>
      <c r="G6" s="29" t="s">
        <v>18</v>
      </c>
      <c r="H6" s="29" t="s">
        <v>19</v>
      </c>
      <c r="I6" s="27"/>
      <c r="J6" s="31" t="s">
        <v>20</v>
      </c>
      <c r="K6" s="31" t="s">
        <v>21</v>
      </c>
      <c r="L6" s="31" t="s">
        <v>17</v>
      </c>
      <c r="M6" s="31" t="s">
        <v>22</v>
      </c>
      <c r="N6" s="31" t="s">
        <v>19</v>
      </c>
      <c r="O6" s="28"/>
    </row>
    <row r="7">
      <c r="A7" s="23"/>
      <c r="B7" s="32"/>
      <c r="C7" s="25"/>
      <c r="D7" s="29"/>
      <c r="E7" s="29"/>
      <c r="F7" s="30"/>
      <c r="G7" s="29"/>
      <c r="H7" s="29"/>
      <c r="I7" s="27"/>
      <c r="J7" s="31"/>
      <c r="K7" s="31"/>
      <c r="L7" s="31"/>
      <c r="M7" s="31"/>
      <c r="N7" s="31"/>
      <c r="O7" s="28"/>
    </row>
    <row r="8" ht="14">
      <c r="A8" s="33" t="s">
        <v>23</v>
      </c>
      <c r="B8" s="34" t="s">
        <v>24</v>
      </c>
      <c r="C8" s="35"/>
      <c r="D8" s="35"/>
      <c r="E8" s="35"/>
      <c r="F8" s="36"/>
      <c r="G8" s="35"/>
      <c r="H8" s="37"/>
      <c r="I8" s="38"/>
      <c r="J8" s="37">
        <f>J9+J12+J15+J17+J22+J38+J47+J50+J69+J78+J87+J103+J120+J129+J144+J151+J158+J187</f>
        <v>283812.48999999999</v>
      </c>
      <c r="K8" s="37">
        <f>K9+K12+K15+K17+K22+K38+K47+K50+K69+K78+K87+K103+K120+K129+K144+K151+K158+K187</f>
        <v>229519.23000000001</v>
      </c>
      <c r="L8" s="37">
        <f>L9+L12+L15+L17+L22+L38+L47+L50+L69+L78+L87+L103+L120+L129+L144+L151+L158+L187</f>
        <v>28297.32</v>
      </c>
      <c r="M8" s="37">
        <f>M9+M12+M15+M17+M22+M38+M47+M50+M69+M78+M87+M103+M120+M129+M144+M151+M158+M187</f>
        <v>257816.59999999998</v>
      </c>
      <c r="N8" s="37">
        <f>N9+N12+N15+N17+N22+N38+N47+N50+N69+N78+N87+N103+N120+N129+N144+N151+N158+N187</f>
        <v>25995.890000000003</v>
      </c>
      <c r="O8" s="39"/>
      <c r="P8" s="40"/>
      <c r="Q8" s="41"/>
    </row>
    <row r="9" ht="14">
      <c r="A9" s="33" t="s">
        <v>25</v>
      </c>
      <c r="B9" s="34" t="s">
        <v>26</v>
      </c>
      <c r="C9" s="35"/>
      <c r="D9" s="35"/>
      <c r="E9" s="35"/>
      <c r="F9" s="36"/>
      <c r="G9" s="42"/>
      <c r="H9" s="43"/>
      <c r="I9" s="38"/>
      <c r="J9" s="37">
        <f>SUM(J10:J11)</f>
        <v>17040</v>
      </c>
      <c r="K9" s="37">
        <f>SUM(K10:K11)</f>
        <v>13698.6</v>
      </c>
      <c r="L9" s="37">
        <f>SUM(L10:L11)</f>
        <v>1778.53</v>
      </c>
      <c r="M9" s="37">
        <f>SUM(M10:M11)</f>
        <v>15477.15</v>
      </c>
      <c r="N9" s="37">
        <f>SUM(N10:N11)</f>
        <v>1562.8500000000004</v>
      </c>
      <c r="O9" s="39">
        <f>M10/J10</f>
        <v>0.9082663797226207</v>
      </c>
    </row>
    <row r="10" ht="14">
      <c r="A10" s="44" t="s">
        <v>27</v>
      </c>
      <c r="B10" s="45" t="s">
        <v>28</v>
      </c>
      <c r="C10" s="46" t="s">
        <v>29</v>
      </c>
      <c r="D10" s="47">
        <v>150</v>
      </c>
      <c r="E10" s="48">
        <f>'BM 04'!G10</f>
        <v>120.72</v>
      </c>
      <c r="F10" s="49">
        <v>15.52</v>
      </c>
      <c r="G10" s="48">
        <f t="shared" ref="G10:G73" si="0">E10+F10</f>
        <v>136.24000000000001</v>
      </c>
      <c r="H10" s="47">
        <f t="shared" ref="H10:H73" si="1">D10-G10</f>
        <v>13.759999999999991</v>
      </c>
      <c r="I10" s="48">
        <v>55.759999999999998</v>
      </c>
      <c r="J10" s="50">
        <f t="shared" ref="J10:M11" si="2">TRUNC($I10*D10,2)</f>
        <v>8364</v>
      </c>
      <c r="K10" s="50">
        <f t="shared" si="2"/>
        <v>6731.3400000000001</v>
      </c>
      <c r="L10" s="50">
        <f t="shared" si="2"/>
        <v>865.38999999999999</v>
      </c>
      <c r="M10" s="50">
        <f t="shared" si="2"/>
        <v>7596.7399999999998</v>
      </c>
      <c r="N10" s="50">
        <f t="shared" ref="N10:N11" si="3">J10-M10</f>
        <v>767.26000000000022</v>
      </c>
      <c r="O10" s="51">
        <f t="shared" ref="O10:O16" si="4">M10/J10</f>
        <v>0.9082663797226207</v>
      </c>
      <c r="P10" s="1"/>
      <c r="R10" s="52"/>
      <c r="T10" s="1">
        <v>15.050000000000001</v>
      </c>
    </row>
    <row r="11" ht="25.5">
      <c r="A11" s="44" t="s">
        <v>30</v>
      </c>
      <c r="B11" s="45" t="s">
        <v>31</v>
      </c>
      <c r="C11" s="46" t="s">
        <v>29</v>
      </c>
      <c r="D11" s="47">
        <v>80</v>
      </c>
      <c r="E11" s="48">
        <f>'BM 04'!G11</f>
        <v>64.244</v>
      </c>
      <c r="F11" s="49">
        <v>8.4199999999999999</v>
      </c>
      <c r="G11" s="48">
        <f t="shared" si="0"/>
        <v>72.664000000000001</v>
      </c>
      <c r="H11" s="47">
        <f t="shared" si="1"/>
        <v>7.3359999999999985</v>
      </c>
      <c r="I11" s="48">
        <v>108.45</v>
      </c>
      <c r="J11" s="50">
        <f t="shared" si="2"/>
        <v>8676</v>
      </c>
      <c r="K11" s="50">
        <f t="shared" si="2"/>
        <v>6967.2600000000002</v>
      </c>
      <c r="L11" s="50">
        <f t="shared" si="2"/>
        <v>913.13999999999999</v>
      </c>
      <c r="M11" s="50">
        <f t="shared" si="2"/>
        <v>7880.4099999999999</v>
      </c>
      <c r="N11" s="50">
        <f t="shared" si="3"/>
        <v>795.59000000000015</v>
      </c>
      <c r="O11" s="51">
        <f t="shared" si="4"/>
        <v>0.90829990779160907</v>
      </c>
      <c r="P11" s="1"/>
      <c r="R11" s="52"/>
      <c r="T11" s="1">
        <v>8.1699999999999999</v>
      </c>
    </row>
    <row r="12" ht="14">
      <c r="A12" s="33" t="s">
        <v>32</v>
      </c>
      <c r="B12" s="34" t="s">
        <v>33</v>
      </c>
      <c r="C12" s="35"/>
      <c r="D12" s="35"/>
      <c r="E12" s="35"/>
      <c r="F12" s="53"/>
      <c r="G12" s="42"/>
      <c r="H12" s="54"/>
      <c r="I12" s="35"/>
      <c r="J12" s="37">
        <f>SUM(J13:J14)</f>
        <v>5106.1199999999999</v>
      </c>
      <c r="K12" s="37">
        <f>SUM(K13:K14)</f>
        <v>5106.1199999999999</v>
      </c>
      <c r="L12" s="37">
        <f>SUM(L13:L14)</f>
        <v>0</v>
      </c>
      <c r="M12" s="37">
        <f>SUM(M13:M14)</f>
        <v>5106.1199999999999</v>
      </c>
      <c r="N12" s="37">
        <f>SUM(N13:N14)</f>
        <v>0</v>
      </c>
      <c r="O12" s="39">
        <f t="shared" si="4"/>
        <v>1</v>
      </c>
      <c r="P12" s="1"/>
    </row>
    <row r="13" ht="14">
      <c r="A13" s="44" t="s">
        <v>34</v>
      </c>
      <c r="B13" s="45" t="s">
        <v>35</v>
      </c>
      <c r="C13" s="46" t="s">
        <v>36</v>
      </c>
      <c r="D13" s="47">
        <v>3000</v>
      </c>
      <c r="E13" s="48">
        <f>'BM 04'!G13</f>
        <v>3000</v>
      </c>
      <c r="F13" s="49"/>
      <c r="G13" s="48">
        <f t="shared" si="0"/>
        <v>3000</v>
      </c>
      <c r="H13" s="47">
        <f t="shared" si="1"/>
        <v>0</v>
      </c>
      <c r="I13" s="48">
        <v>0.45000000000000001</v>
      </c>
      <c r="J13" s="50">
        <f t="shared" ref="J13:M14" si="5">TRUNC($I13*D13,2)</f>
        <v>1350</v>
      </c>
      <c r="K13" s="50">
        <f t="shared" si="5"/>
        <v>1350</v>
      </c>
      <c r="L13" s="50">
        <f t="shared" si="5"/>
        <v>0</v>
      </c>
      <c r="M13" s="50">
        <f t="shared" si="5"/>
        <v>1350</v>
      </c>
      <c r="N13" s="50">
        <f t="shared" ref="N13:N14" si="6">J13-M13</f>
        <v>0</v>
      </c>
      <c r="O13" s="51">
        <f t="shared" si="4"/>
        <v>1</v>
      </c>
      <c r="P13" s="1"/>
    </row>
    <row r="14" ht="25.5">
      <c r="A14" s="44" t="s">
        <v>37</v>
      </c>
      <c r="B14" s="45" t="s">
        <v>38</v>
      </c>
      <c r="C14" s="46" t="s">
        <v>39</v>
      </c>
      <c r="D14" s="47">
        <v>12</v>
      </c>
      <c r="E14" s="48">
        <f>'BM 04'!G14</f>
        <v>12</v>
      </c>
      <c r="F14" s="49"/>
      <c r="G14" s="48">
        <f t="shared" si="0"/>
        <v>12</v>
      </c>
      <c r="H14" s="47">
        <f t="shared" si="1"/>
        <v>0</v>
      </c>
      <c r="I14" s="48">
        <v>313.00999999999999</v>
      </c>
      <c r="J14" s="50">
        <f t="shared" si="5"/>
        <v>3756.1199999999999</v>
      </c>
      <c r="K14" s="50">
        <f t="shared" si="5"/>
        <v>3756.1199999999999</v>
      </c>
      <c r="L14" s="50">
        <f t="shared" si="5"/>
        <v>0</v>
      </c>
      <c r="M14" s="50">
        <f t="shared" si="5"/>
        <v>3756.1199999999999</v>
      </c>
      <c r="N14" s="50">
        <f t="shared" si="6"/>
        <v>0</v>
      </c>
      <c r="O14" s="51">
        <f t="shared" si="4"/>
        <v>1</v>
      </c>
    </row>
    <row r="15" ht="14">
      <c r="A15" s="33" t="s">
        <v>40</v>
      </c>
      <c r="B15" s="34" t="s">
        <v>41</v>
      </c>
      <c r="C15" s="35"/>
      <c r="D15" s="35"/>
      <c r="E15" s="35"/>
      <c r="F15" s="53"/>
      <c r="G15" s="42"/>
      <c r="H15" s="54"/>
      <c r="I15" s="35"/>
      <c r="J15" s="37">
        <f>SUM(J16)</f>
        <v>428</v>
      </c>
      <c r="K15" s="37">
        <f>SUM(K16)</f>
        <v>428</v>
      </c>
      <c r="L15" s="37">
        <f>SUM(L16)</f>
        <v>0</v>
      </c>
      <c r="M15" s="37">
        <f>SUM(M16)</f>
        <v>428</v>
      </c>
      <c r="N15" s="37">
        <f>SUM(N16)</f>
        <v>0</v>
      </c>
      <c r="O15" s="39">
        <f t="shared" si="4"/>
        <v>1</v>
      </c>
    </row>
    <row r="16" ht="14">
      <c r="A16" s="44" t="s">
        <v>42</v>
      </c>
      <c r="B16" s="45" t="s">
        <v>43</v>
      </c>
      <c r="C16" s="46" t="s">
        <v>44</v>
      </c>
      <c r="D16" s="47">
        <v>5</v>
      </c>
      <c r="E16" s="48">
        <f>'BM 04'!G16</f>
        <v>5</v>
      </c>
      <c r="F16" s="49"/>
      <c r="G16" s="48">
        <f t="shared" si="0"/>
        <v>5</v>
      </c>
      <c r="H16" s="47">
        <f t="shared" si="1"/>
        <v>0</v>
      </c>
      <c r="I16" s="48">
        <v>85.599999999999994</v>
      </c>
      <c r="J16" s="50">
        <f>TRUNC($I16*D16,2)</f>
        <v>428</v>
      </c>
      <c r="K16" s="50">
        <f>TRUNC($I16*E16,2)</f>
        <v>428</v>
      </c>
      <c r="L16" s="50">
        <f>TRUNC($I16*F16,2)</f>
        <v>0</v>
      </c>
      <c r="M16" s="50">
        <f>TRUNC($I16*G16,2)</f>
        <v>428</v>
      </c>
      <c r="N16" s="50">
        <f>J16-M16</f>
        <v>0</v>
      </c>
      <c r="O16" s="51">
        <f t="shared" si="4"/>
        <v>1</v>
      </c>
    </row>
    <row r="17" ht="14">
      <c r="A17" s="33" t="s">
        <v>45</v>
      </c>
      <c r="B17" s="34" t="s">
        <v>46</v>
      </c>
      <c r="C17" s="35"/>
      <c r="D17" s="35"/>
      <c r="E17" s="35"/>
      <c r="F17" s="53"/>
      <c r="G17" s="35"/>
      <c r="H17" s="54"/>
      <c r="I17" s="35"/>
      <c r="J17" s="37">
        <f>SUM(J18,J20)</f>
        <v>1166.6199999999999</v>
      </c>
      <c r="K17" s="37">
        <f>SUM(K18,K20)</f>
        <v>1166.6199999999999</v>
      </c>
      <c r="L17" s="37">
        <f>SUM(L18,L20)</f>
        <v>0</v>
      </c>
      <c r="M17" s="37">
        <f>SUM(M18,M20)</f>
        <v>1166.6199999999999</v>
      </c>
      <c r="N17" s="37">
        <f>SUM(N18,N20)</f>
        <v>0</v>
      </c>
      <c r="O17" s="55">
        <f>TRUNC($I17*I17,2)</f>
        <v>0</v>
      </c>
    </row>
    <row r="18" ht="14">
      <c r="A18" s="33" t="s">
        <v>47</v>
      </c>
      <c r="B18" s="34" t="s">
        <v>48</v>
      </c>
      <c r="C18" s="35"/>
      <c r="D18" s="35"/>
      <c r="E18" s="35"/>
      <c r="F18" s="53"/>
      <c r="G18" s="35"/>
      <c r="H18" s="54"/>
      <c r="I18" s="35"/>
      <c r="J18" s="37">
        <f>SUM(J19)</f>
        <v>746.89999999999998</v>
      </c>
      <c r="K18" s="37">
        <f>SUM(K19)</f>
        <v>746.89999999999998</v>
      </c>
      <c r="L18" s="37">
        <f>SUM(L19)</f>
        <v>0</v>
      </c>
      <c r="M18" s="37">
        <f>SUM(M19)</f>
        <v>746.89999999999998</v>
      </c>
      <c r="N18" s="37">
        <f>SUM(N19)</f>
        <v>0</v>
      </c>
      <c r="O18" s="39">
        <f t="shared" ref="O18:O81" si="7">M18/J18</f>
        <v>1</v>
      </c>
    </row>
    <row r="19" ht="25.5">
      <c r="A19" s="44" t="s">
        <v>49</v>
      </c>
      <c r="B19" s="45" t="s">
        <v>50</v>
      </c>
      <c r="C19" s="46" t="s">
        <v>51</v>
      </c>
      <c r="D19" s="47">
        <v>1067</v>
      </c>
      <c r="E19" s="48">
        <f>'BM 04'!G19</f>
        <v>1067</v>
      </c>
      <c r="F19" s="49"/>
      <c r="G19" s="48">
        <f t="shared" si="0"/>
        <v>1067</v>
      </c>
      <c r="H19" s="47">
        <f t="shared" si="1"/>
        <v>0</v>
      </c>
      <c r="I19" s="48">
        <v>0.69999999999999996</v>
      </c>
      <c r="J19" s="50">
        <f>TRUNC($I19*D19,2)</f>
        <v>746.89999999999998</v>
      </c>
      <c r="K19" s="50">
        <f>TRUNC($I19*E19,2)</f>
        <v>746.89999999999998</v>
      </c>
      <c r="L19" s="50">
        <f>TRUNC($I19*F19,2)</f>
        <v>0</v>
      </c>
      <c r="M19" s="50">
        <f>TRUNC($I19*G19,2)</f>
        <v>746.89999999999998</v>
      </c>
      <c r="N19" s="50">
        <f t="shared" ref="N19:N82" si="8">J19-M19</f>
        <v>0</v>
      </c>
      <c r="O19" s="51">
        <f t="shared" si="7"/>
        <v>1</v>
      </c>
      <c r="P19" s="1"/>
    </row>
    <row r="20" ht="14">
      <c r="A20" s="33" t="s">
        <v>52</v>
      </c>
      <c r="B20" s="34" t="s">
        <v>53</v>
      </c>
      <c r="C20" s="35"/>
      <c r="D20" s="35"/>
      <c r="E20" s="35"/>
      <c r="F20" s="53"/>
      <c r="G20" s="42"/>
      <c r="H20" s="54"/>
      <c r="I20" s="35"/>
      <c r="J20" s="37">
        <f>SUM(J21)</f>
        <v>419.72000000000003</v>
      </c>
      <c r="K20" s="37">
        <f>SUM(K21)</f>
        <v>419.72000000000003</v>
      </c>
      <c r="L20" s="37">
        <f>SUM(L21)</f>
        <v>0</v>
      </c>
      <c r="M20" s="37">
        <f>SUM(M21)</f>
        <v>419.72000000000003</v>
      </c>
      <c r="N20" s="37">
        <f>SUM(N21)</f>
        <v>0</v>
      </c>
      <c r="O20" s="39">
        <f t="shared" si="7"/>
        <v>1</v>
      </c>
    </row>
    <row r="21" ht="25.5">
      <c r="A21" s="44" t="s">
        <v>54</v>
      </c>
      <c r="B21" s="45" t="s">
        <v>50</v>
      </c>
      <c r="C21" s="46" t="s">
        <v>51</v>
      </c>
      <c r="D21" s="47">
        <v>599.61000000000001</v>
      </c>
      <c r="E21" s="48">
        <f>'BM 04'!G21</f>
        <v>599.61000000000001</v>
      </c>
      <c r="F21" s="49"/>
      <c r="G21" s="48">
        <f t="shared" si="0"/>
        <v>599.61000000000001</v>
      </c>
      <c r="H21" s="47">
        <f t="shared" si="1"/>
        <v>0</v>
      </c>
      <c r="I21" s="48">
        <v>0.69999999999999996</v>
      </c>
      <c r="J21" s="50">
        <f>TRUNC($I21*D21,2)</f>
        <v>419.72000000000003</v>
      </c>
      <c r="K21" s="50">
        <f>TRUNC($I21*E21,2)</f>
        <v>419.72000000000003</v>
      </c>
      <c r="L21" s="50">
        <f>TRUNC($I21*F21,2)</f>
        <v>0</v>
      </c>
      <c r="M21" s="50">
        <f>TRUNC($I21*G21,2)</f>
        <v>419.72000000000003</v>
      </c>
      <c r="N21" s="50">
        <f t="shared" si="8"/>
        <v>0</v>
      </c>
      <c r="O21" s="51">
        <f t="shared" si="7"/>
        <v>1</v>
      </c>
      <c r="P21" s="1"/>
    </row>
    <row r="22" ht="14">
      <c r="A22" s="33" t="s">
        <v>55</v>
      </c>
      <c r="B22" s="34" t="s">
        <v>56</v>
      </c>
      <c r="C22" s="35"/>
      <c r="D22" s="35"/>
      <c r="E22" s="35"/>
      <c r="F22" s="56"/>
      <c r="G22" s="42"/>
      <c r="H22" s="54"/>
      <c r="I22" s="35"/>
      <c r="J22" s="37">
        <f>SUM(J23:J37)</f>
        <v>17389.02</v>
      </c>
      <c r="K22" s="37">
        <f>SUM(K23:K37)</f>
        <v>17389.02</v>
      </c>
      <c r="L22" s="37">
        <f>SUM(L23:L37)</f>
        <v>0</v>
      </c>
      <c r="M22" s="37">
        <f>SUM(M23:M37)</f>
        <v>17389.02</v>
      </c>
      <c r="N22" s="37">
        <f>SUM(N23:N37)</f>
        <v>0</v>
      </c>
      <c r="O22" s="39">
        <f t="shared" si="7"/>
        <v>1</v>
      </c>
    </row>
    <row r="23" ht="14">
      <c r="A23" s="44" t="s">
        <v>57</v>
      </c>
      <c r="B23" s="45" t="s">
        <v>58</v>
      </c>
      <c r="C23" s="46" t="s">
        <v>39</v>
      </c>
      <c r="D23" s="47">
        <v>116.81999999999999</v>
      </c>
      <c r="E23" s="48">
        <f>'BM 04'!G23</f>
        <v>116.81999999999999</v>
      </c>
      <c r="F23" s="57"/>
      <c r="G23" s="48">
        <f t="shared" si="0"/>
        <v>116.81999999999999</v>
      </c>
      <c r="H23" s="47">
        <f t="shared" si="1"/>
        <v>0</v>
      </c>
      <c r="I23" s="48">
        <v>7.04</v>
      </c>
      <c r="J23" s="50">
        <f t="shared" ref="J23:M37" si="9">TRUNC($I23*D23,2)</f>
        <v>822.40999999999997</v>
      </c>
      <c r="K23" s="50">
        <f t="shared" si="9"/>
        <v>822.40999999999997</v>
      </c>
      <c r="L23" s="50">
        <f t="shared" si="9"/>
        <v>0</v>
      </c>
      <c r="M23" s="50">
        <f t="shared" si="9"/>
        <v>822.40999999999997</v>
      </c>
      <c r="N23" s="50">
        <f t="shared" si="8"/>
        <v>0</v>
      </c>
      <c r="O23" s="51">
        <f t="shared" si="7"/>
        <v>1</v>
      </c>
    </row>
    <row r="24" ht="14">
      <c r="A24" s="44" t="s">
        <v>59</v>
      </c>
      <c r="B24" s="45" t="s">
        <v>60</v>
      </c>
      <c r="C24" s="46" t="s">
        <v>61</v>
      </c>
      <c r="D24" s="47">
        <v>15.380000000000001</v>
      </c>
      <c r="E24" s="48">
        <f>'BM 04'!G24</f>
        <v>15.380000000000001</v>
      </c>
      <c r="F24" s="57"/>
      <c r="G24" s="48">
        <f t="shared" si="0"/>
        <v>15.380000000000001</v>
      </c>
      <c r="H24" s="47">
        <f t="shared" si="1"/>
        <v>0</v>
      </c>
      <c r="I24" s="48">
        <v>26.5</v>
      </c>
      <c r="J24" s="50">
        <f t="shared" si="9"/>
        <v>407.56999999999999</v>
      </c>
      <c r="K24" s="50">
        <f t="shared" si="9"/>
        <v>407.56999999999999</v>
      </c>
      <c r="L24" s="50">
        <f t="shared" si="9"/>
        <v>0</v>
      </c>
      <c r="M24" s="50">
        <f t="shared" si="9"/>
        <v>407.56999999999999</v>
      </c>
      <c r="N24" s="50">
        <f t="shared" si="8"/>
        <v>0</v>
      </c>
      <c r="O24" s="51">
        <f t="shared" si="7"/>
        <v>1</v>
      </c>
    </row>
    <row r="25" ht="25.5">
      <c r="A25" s="44" t="s">
        <v>62</v>
      </c>
      <c r="B25" s="45" t="s">
        <v>63</v>
      </c>
      <c r="C25" s="46" t="s">
        <v>64</v>
      </c>
      <c r="D25" s="47">
        <v>5</v>
      </c>
      <c r="E25" s="48">
        <f>'BM 04'!G25</f>
        <v>5</v>
      </c>
      <c r="F25" s="57"/>
      <c r="G25" s="48">
        <f t="shared" si="0"/>
        <v>5</v>
      </c>
      <c r="H25" s="47">
        <f t="shared" si="1"/>
        <v>0</v>
      </c>
      <c r="I25" s="48">
        <v>10.73</v>
      </c>
      <c r="J25" s="50">
        <f t="shared" si="9"/>
        <v>53.649999999999999</v>
      </c>
      <c r="K25" s="50">
        <f t="shared" si="9"/>
        <v>53.649999999999999</v>
      </c>
      <c r="L25" s="50">
        <f t="shared" si="9"/>
        <v>0</v>
      </c>
      <c r="M25" s="50">
        <f t="shared" si="9"/>
        <v>53.649999999999999</v>
      </c>
      <c r="N25" s="50">
        <f t="shared" si="8"/>
        <v>0</v>
      </c>
      <c r="O25" s="51">
        <f t="shared" si="7"/>
        <v>1</v>
      </c>
    </row>
    <row r="26" ht="14">
      <c r="A26" s="44" t="s">
        <v>65</v>
      </c>
      <c r="B26" s="45" t="s">
        <v>66</v>
      </c>
      <c r="C26" s="46" t="s">
        <v>39</v>
      </c>
      <c r="D26" s="47">
        <v>24.890000000000001</v>
      </c>
      <c r="E26" s="48">
        <f>'BM 04'!G26</f>
        <v>24.890000000000001</v>
      </c>
      <c r="F26" s="57"/>
      <c r="G26" s="48">
        <f t="shared" si="0"/>
        <v>24.890000000000001</v>
      </c>
      <c r="H26" s="47">
        <f t="shared" si="1"/>
        <v>0</v>
      </c>
      <c r="I26" s="48">
        <v>49.090000000000003</v>
      </c>
      <c r="J26" s="50">
        <f t="shared" si="9"/>
        <v>1221.8499999999999</v>
      </c>
      <c r="K26" s="50">
        <f t="shared" si="9"/>
        <v>1221.8499999999999</v>
      </c>
      <c r="L26" s="50">
        <f t="shared" si="9"/>
        <v>0</v>
      </c>
      <c r="M26" s="50">
        <f t="shared" si="9"/>
        <v>1221.8499999999999</v>
      </c>
      <c r="N26" s="50">
        <f t="shared" si="8"/>
        <v>0</v>
      </c>
      <c r="O26" s="51">
        <f t="shared" si="7"/>
        <v>1</v>
      </c>
    </row>
    <row r="27" ht="14">
      <c r="A27" s="44" t="s">
        <v>67</v>
      </c>
      <c r="B27" s="45" t="s">
        <v>68</v>
      </c>
      <c r="C27" s="46" t="s">
        <v>39</v>
      </c>
      <c r="D27" s="47">
        <v>62.43</v>
      </c>
      <c r="E27" s="48">
        <f>'BM 04'!G27</f>
        <v>62.43</v>
      </c>
      <c r="F27" s="57"/>
      <c r="G27" s="48">
        <f t="shared" si="0"/>
        <v>62.43</v>
      </c>
      <c r="H27" s="47">
        <f t="shared" si="1"/>
        <v>0</v>
      </c>
      <c r="I27" s="48">
        <v>14.130000000000001</v>
      </c>
      <c r="J27" s="50">
        <f t="shared" si="9"/>
        <v>882.13</v>
      </c>
      <c r="K27" s="50">
        <f t="shared" si="9"/>
        <v>882.13</v>
      </c>
      <c r="L27" s="50">
        <f t="shared" si="9"/>
        <v>0</v>
      </c>
      <c r="M27" s="50">
        <f t="shared" si="9"/>
        <v>882.13</v>
      </c>
      <c r="N27" s="50">
        <f t="shared" si="8"/>
        <v>0</v>
      </c>
      <c r="O27" s="51">
        <f t="shared" si="7"/>
        <v>1</v>
      </c>
    </row>
    <row r="28" ht="25.5">
      <c r="A28" s="44" t="s">
        <v>69</v>
      </c>
      <c r="B28" s="45" t="s">
        <v>70</v>
      </c>
      <c r="C28" s="46" t="s">
        <v>39</v>
      </c>
      <c r="D28" s="47">
        <v>202.87</v>
      </c>
      <c r="E28" s="48">
        <f>'BM 04'!G28</f>
        <v>202.87</v>
      </c>
      <c r="F28" s="57"/>
      <c r="G28" s="48">
        <f t="shared" si="0"/>
        <v>202.87</v>
      </c>
      <c r="H28" s="47">
        <f t="shared" si="1"/>
        <v>0</v>
      </c>
      <c r="I28" s="48">
        <v>22.960000000000001</v>
      </c>
      <c r="J28" s="50">
        <f t="shared" si="9"/>
        <v>4657.8900000000003</v>
      </c>
      <c r="K28" s="50">
        <f t="shared" si="9"/>
        <v>4657.8900000000003</v>
      </c>
      <c r="L28" s="50">
        <f t="shared" si="9"/>
        <v>0</v>
      </c>
      <c r="M28" s="50">
        <f t="shared" si="9"/>
        <v>4657.8900000000003</v>
      </c>
      <c r="N28" s="50">
        <f t="shared" si="8"/>
        <v>0</v>
      </c>
      <c r="O28" s="51">
        <f t="shared" si="7"/>
        <v>1</v>
      </c>
    </row>
    <row r="29" ht="14">
      <c r="A29" s="44" t="s">
        <v>71</v>
      </c>
      <c r="B29" s="45" t="s">
        <v>72</v>
      </c>
      <c r="C29" s="46" t="s">
        <v>39</v>
      </c>
      <c r="D29" s="47">
        <v>161.75999999999999</v>
      </c>
      <c r="E29" s="48">
        <f>'BM 04'!G29</f>
        <v>161.75999999999999</v>
      </c>
      <c r="F29" s="57"/>
      <c r="G29" s="48">
        <f t="shared" si="0"/>
        <v>161.75999999999999</v>
      </c>
      <c r="H29" s="47">
        <f t="shared" si="1"/>
        <v>0</v>
      </c>
      <c r="I29" s="48">
        <v>12.34</v>
      </c>
      <c r="J29" s="50">
        <f t="shared" si="9"/>
        <v>1996.1099999999999</v>
      </c>
      <c r="K29" s="50">
        <f t="shared" si="9"/>
        <v>1996.1099999999999</v>
      </c>
      <c r="L29" s="50">
        <f t="shared" si="9"/>
        <v>0</v>
      </c>
      <c r="M29" s="50">
        <f t="shared" si="9"/>
        <v>1996.1099999999999</v>
      </c>
      <c r="N29" s="50">
        <f t="shared" si="8"/>
        <v>0</v>
      </c>
      <c r="O29" s="51">
        <f t="shared" si="7"/>
        <v>1</v>
      </c>
    </row>
    <row r="30" ht="14">
      <c r="A30" s="44" t="s">
        <v>73</v>
      </c>
      <c r="B30" s="45" t="s">
        <v>74</v>
      </c>
      <c r="C30" s="46" t="s">
        <v>39</v>
      </c>
      <c r="D30" s="47">
        <v>41.109999999999999</v>
      </c>
      <c r="E30" s="48">
        <f>'BM 04'!G30</f>
        <v>41.109999999999999</v>
      </c>
      <c r="F30" s="57"/>
      <c r="G30" s="48">
        <f t="shared" si="0"/>
        <v>41.109999999999999</v>
      </c>
      <c r="H30" s="47">
        <f t="shared" si="1"/>
        <v>0</v>
      </c>
      <c r="I30" s="48">
        <v>21.190000000000001</v>
      </c>
      <c r="J30" s="50">
        <f t="shared" si="9"/>
        <v>871.12</v>
      </c>
      <c r="K30" s="50">
        <f t="shared" si="9"/>
        <v>871.12</v>
      </c>
      <c r="L30" s="50">
        <f t="shared" si="9"/>
        <v>0</v>
      </c>
      <c r="M30" s="50">
        <f t="shared" si="9"/>
        <v>871.12</v>
      </c>
      <c r="N30" s="50">
        <f t="shared" si="8"/>
        <v>0</v>
      </c>
      <c r="O30" s="51">
        <f t="shared" si="7"/>
        <v>1</v>
      </c>
    </row>
    <row r="31" ht="14">
      <c r="A31" s="44" t="s">
        <v>75</v>
      </c>
      <c r="B31" s="45" t="s">
        <v>76</v>
      </c>
      <c r="C31" s="46" t="s">
        <v>39</v>
      </c>
      <c r="D31" s="47">
        <v>90.989999999999995</v>
      </c>
      <c r="E31" s="48">
        <f>'BM 04'!G31</f>
        <v>90.989999999999995</v>
      </c>
      <c r="F31" s="57"/>
      <c r="G31" s="48">
        <f t="shared" si="0"/>
        <v>90.989999999999995</v>
      </c>
      <c r="H31" s="47">
        <f t="shared" si="1"/>
        <v>0</v>
      </c>
      <c r="I31" s="48">
        <v>17.66</v>
      </c>
      <c r="J31" s="50">
        <f t="shared" si="9"/>
        <v>1606.8800000000001</v>
      </c>
      <c r="K31" s="50">
        <f t="shared" si="9"/>
        <v>1606.8800000000001</v>
      </c>
      <c r="L31" s="50">
        <f t="shared" si="9"/>
        <v>0</v>
      </c>
      <c r="M31" s="50">
        <f t="shared" si="9"/>
        <v>1606.8800000000001</v>
      </c>
      <c r="N31" s="50">
        <f t="shared" si="8"/>
        <v>0</v>
      </c>
      <c r="O31" s="51">
        <f t="shared" si="7"/>
        <v>1</v>
      </c>
    </row>
    <row r="32" ht="14">
      <c r="A32" s="44" t="s">
        <v>77</v>
      </c>
      <c r="B32" s="45" t="s">
        <v>78</v>
      </c>
      <c r="C32" s="46" t="s">
        <v>39</v>
      </c>
      <c r="D32" s="47">
        <v>2.9399999999999999</v>
      </c>
      <c r="E32" s="48">
        <f>'BM 04'!G32</f>
        <v>2.9399999999999999</v>
      </c>
      <c r="F32" s="57"/>
      <c r="G32" s="48">
        <f t="shared" si="0"/>
        <v>2.9399999999999999</v>
      </c>
      <c r="H32" s="47">
        <f t="shared" si="1"/>
        <v>0</v>
      </c>
      <c r="I32" s="48">
        <v>18.68</v>
      </c>
      <c r="J32" s="50">
        <f t="shared" si="9"/>
        <v>54.909999999999997</v>
      </c>
      <c r="K32" s="50">
        <f t="shared" si="9"/>
        <v>54.909999999999997</v>
      </c>
      <c r="L32" s="50">
        <f t="shared" si="9"/>
        <v>0</v>
      </c>
      <c r="M32" s="50">
        <f t="shared" si="9"/>
        <v>54.909999999999997</v>
      </c>
      <c r="N32" s="50">
        <f t="shared" si="8"/>
        <v>0</v>
      </c>
      <c r="O32" s="51">
        <f t="shared" si="7"/>
        <v>1</v>
      </c>
    </row>
    <row r="33" ht="14">
      <c r="A33" s="44" t="s">
        <v>79</v>
      </c>
      <c r="B33" s="45" t="s">
        <v>80</v>
      </c>
      <c r="C33" s="46" t="s">
        <v>39</v>
      </c>
      <c r="D33" s="47">
        <v>2.5299999999999998</v>
      </c>
      <c r="E33" s="48">
        <f>'BM 04'!G33</f>
        <v>2.5299999999999998</v>
      </c>
      <c r="F33" s="57"/>
      <c r="G33" s="48">
        <f t="shared" si="0"/>
        <v>2.5299999999999998</v>
      </c>
      <c r="H33" s="47">
        <f t="shared" si="1"/>
        <v>0</v>
      </c>
      <c r="I33" s="48">
        <v>14.130000000000001</v>
      </c>
      <c r="J33" s="50">
        <f t="shared" si="9"/>
        <v>35.740000000000002</v>
      </c>
      <c r="K33" s="50">
        <f t="shared" si="9"/>
        <v>35.740000000000002</v>
      </c>
      <c r="L33" s="50">
        <f t="shared" si="9"/>
        <v>0</v>
      </c>
      <c r="M33" s="50">
        <f t="shared" si="9"/>
        <v>35.740000000000002</v>
      </c>
      <c r="N33" s="50">
        <f t="shared" si="8"/>
        <v>0</v>
      </c>
      <c r="O33" s="51">
        <f t="shared" si="7"/>
        <v>1</v>
      </c>
    </row>
    <row r="34" ht="14">
      <c r="A34" s="44" t="s">
        <v>81</v>
      </c>
      <c r="B34" s="45" t="s">
        <v>82</v>
      </c>
      <c r="C34" s="46" t="s">
        <v>61</v>
      </c>
      <c r="D34" s="47">
        <v>4.0199999999999996</v>
      </c>
      <c r="E34" s="48">
        <f>'BM 04'!G34</f>
        <v>4.0199999999999996</v>
      </c>
      <c r="F34" s="57"/>
      <c r="G34" s="48">
        <f t="shared" si="0"/>
        <v>4.0199999999999996</v>
      </c>
      <c r="H34" s="47">
        <f t="shared" si="1"/>
        <v>0</v>
      </c>
      <c r="I34" s="48">
        <v>70.640000000000001</v>
      </c>
      <c r="J34" s="50">
        <f t="shared" si="9"/>
        <v>283.97000000000003</v>
      </c>
      <c r="K34" s="50">
        <f t="shared" si="9"/>
        <v>283.97000000000003</v>
      </c>
      <c r="L34" s="50">
        <f t="shared" si="9"/>
        <v>0</v>
      </c>
      <c r="M34" s="50">
        <f t="shared" si="9"/>
        <v>283.97000000000003</v>
      </c>
      <c r="N34" s="50">
        <f t="shared" si="8"/>
        <v>0</v>
      </c>
      <c r="O34" s="51">
        <f t="shared" si="7"/>
        <v>1</v>
      </c>
    </row>
    <row r="35" ht="14">
      <c r="A35" s="44" t="s">
        <v>83</v>
      </c>
      <c r="B35" s="45" t="s">
        <v>84</v>
      </c>
      <c r="C35" s="46" t="s">
        <v>61</v>
      </c>
      <c r="D35" s="47">
        <v>64.129999999999995</v>
      </c>
      <c r="E35" s="48">
        <f>'BM 04'!G35</f>
        <v>64.129999999999995</v>
      </c>
      <c r="F35" s="57"/>
      <c r="G35" s="48">
        <f t="shared" si="0"/>
        <v>64.129999999999995</v>
      </c>
      <c r="H35" s="47">
        <f t="shared" si="1"/>
        <v>0</v>
      </c>
      <c r="I35" s="48">
        <v>15.619999999999999</v>
      </c>
      <c r="J35" s="50">
        <f t="shared" si="9"/>
        <v>1001.71</v>
      </c>
      <c r="K35" s="50">
        <f t="shared" si="9"/>
        <v>1001.71</v>
      </c>
      <c r="L35" s="50">
        <f t="shared" si="9"/>
        <v>0</v>
      </c>
      <c r="M35" s="50">
        <f t="shared" si="9"/>
        <v>1001.71</v>
      </c>
      <c r="N35" s="50">
        <f t="shared" si="8"/>
        <v>0</v>
      </c>
      <c r="O35" s="51">
        <f t="shared" si="7"/>
        <v>1</v>
      </c>
    </row>
    <row r="36" ht="25.5">
      <c r="A36" s="44" t="s">
        <v>85</v>
      </c>
      <c r="B36" s="45" t="s">
        <v>50</v>
      </c>
      <c r="C36" s="46" t="s">
        <v>51</v>
      </c>
      <c r="D36" s="47">
        <v>2347.0700000000002</v>
      </c>
      <c r="E36" s="48">
        <f>'BM 04'!G36</f>
        <v>2347.0700000000002</v>
      </c>
      <c r="F36" s="57"/>
      <c r="G36" s="48">
        <f t="shared" si="0"/>
        <v>2347.0700000000002</v>
      </c>
      <c r="H36" s="47">
        <f t="shared" si="1"/>
        <v>0</v>
      </c>
      <c r="I36" s="48">
        <v>0.69999999999999996</v>
      </c>
      <c r="J36" s="50">
        <f t="shared" si="9"/>
        <v>1642.9400000000001</v>
      </c>
      <c r="K36" s="50">
        <f t="shared" si="9"/>
        <v>1642.9400000000001</v>
      </c>
      <c r="L36" s="50">
        <f t="shared" si="9"/>
        <v>0</v>
      </c>
      <c r="M36" s="50">
        <f t="shared" si="9"/>
        <v>1642.9400000000001</v>
      </c>
      <c r="N36" s="50">
        <f t="shared" si="8"/>
        <v>0</v>
      </c>
      <c r="O36" s="51">
        <f t="shared" si="7"/>
        <v>1</v>
      </c>
    </row>
    <row r="37" ht="14">
      <c r="A37" s="44" t="s">
        <v>86</v>
      </c>
      <c r="B37" s="45" t="s">
        <v>87</v>
      </c>
      <c r="C37" s="46" t="s">
        <v>88</v>
      </c>
      <c r="D37" s="47">
        <v>69.189999999999998</v>
      </c>
      <c r="E37" s="48">
        <f>'BM 04'!G37</f>
        <v>69.189999999999998</v>
      </c>
      <c r="F37" s="57"/>
      <c r="G37" s="48">
        <f t="shared" si="0"/>
        <v>69.189999999999998</v>
      </c>
      <c r="H37" s="47">
        <f t="shared" si="1"/>
        <v>0</v>
      </c>
      <c r="I37" s="48">
        <v>26.739999999999998</v>
      </c>
      <c r="J37" s="50">
        <f t="shared" si="9"/>
        <v>1850.1400000000001</v>
      </c>
      <c r="K37" s="50">
        <f t="shared" si="9"/>
        <v>1850.1400000000001</v>
      </c>
      <c r="L37" s="50">
        <f t="shared" si="9"/>
        <v>0</v>
      </c>
      <c r="M37" s="50">
        <f t="shared" si="9"/>
        <v>1850.1400000000001</v>
      </c>
      <c r="N37" s="50">
        <f t="shared" si="8"/>
        <v>0</v>
      </c>
      <c r="O37" s="51">
        <f t="shared" si="7"/>
        <v>1</v>
      </c>
    </row>
    <row r="38" ht="14">
      <c r="A38" s="33" t="s">
        <v>89</v>
      </c>
      <c r="B38" s="34" t="s">
        <v>90</v>
      </c>
      <c r="C38" s="35"/>
      <c r="D38" s="35"/>
      <c r="E38" s="35"/>
      <c r="F38" s="56"/>
      <c r="G38" s="42"/>
      <c r="H38" s="54"/>
      <c r="I38" s="35"/>
      <c r="J38" s="37">
        <f>SUM(J39:J46)</f>
        <v>20281.439999999999</v>
      </c>
      <c r="K38" s="37">
        <f>SUM(K39:K46)</f>
        <v>14371.41</v>
      </c>
      <c r="L38" s="37">
        <f>SUM(L39:L46)</f>
        <v>0</v>
      </c>
      <c r="M38" s="37">
        <f>SUM(M39:M46)</f>
        <v>14371.41</v>
      </c>
      <c r="N38" s="37">
        <f>SUM(N39:N46)</f>
        <v>5910.0299999999988</v>
      </c>
      <c r="O38" s="39">
        <f t="shared" si="7"/>
        <v>0.70859909355548722</v>
      </c>
    </row>
    <row r="39" ht="25.5">
      <c r="A39" s="44" t="s">
        <v>91</v>
      </c>
      <c r="B39" s="45" t="s">
        <v>92</v>
      </c>
      <c r="C39" s="46" t="s">
        <v>61</v>
      </c>
      <c r="D39" s="47">
        <v>4.0199999999999996</v>
      </c>
      <c r="E39" s="48">
        <f>'BM 04'!G39</f>
        <v>1.5</v>
      </c>
      <c r="F39" s="57"/>
      <c r="G39" s="48">
        <f t="shared" si="0"/>
        <v>1.5</v>
      </c>
      <c r="H39" s="47">
        <f t="shared" si="1"/>
        <v>2.5199999999999996</v>
      </c>
      <c r="I39" s="48">
        <v>46.890000000000001</v>
      </c>
      <c r="J39" s="50">
        <f t="shared" ref="J39:M46" si="10">TRUNC($I39*D39,2)</f>
        <v>188.49000000000001</v>
      </c>
      <c r="K39" s="50">
        <f t="shared" si="10"/>
        <v>70.329999999999998</v>
      </c>
      <c r="L39" s="50">
        <f t="shared" si="10"/>
        <v>0</v>
      </c>
      <c r="M39" s="50">
        <f t="shared" si="10"/>
        <v>70.329999999999998</v>
      </c>
      <c r="N39" s="50">
        <f t="shared" si="8"/>
        <v>118.16000000000001</v>
      </c>
      <c r="O39" s="51">
        <f t="shared" si="7"/>
        <v>0.37312324261234014</v>
      </c>
    </row>
    <row r="40" ht="25.5">
      <c r="A40" s="44" t="s">
        <v>93</v>
      </c>
      <c r="B40" s="45" t="s">
        <v>94</v>
      </c>
      <c r="C40" s="46" t="s">
        <v>61</v>
      </c>
      <c r="D40" s="47">
        <v>2.8799999999999999</v>
      </c>
      <c r="E40" s="48">
        <f>'BM 04'!G40</f>
        <v>2.8799999999999999</v>
      </c>
      <c r="F40" s="57"/>
      <c r="G40" s="48">
        <f t="shared" si="0"/>
        <v>2.8799999999999999</v>
      </c>
      <c r="H40" s="47">
        <f t="shared" si="1"/>
        <v>0</v>
      </c>
      <c r="I40" s="48">
        <v>598.41999999999996</v>
      </c>
      <c r="J40" s="50">
        <f t="shared" si="10"/>
        <v>1723.4400000000001</v>
      </c>
      <c r="K40" s="50">
        <f t="shared" si="10"/>
        <v>1723.4400000000001</v>
      </c>
      <c r="L40" s="50">
        <f t="shared" si="10"/>
        <v>0</v>
      </c>
      <c r="M40" s="50">
        <f t="shared" si="10"/>
        <v>1723.4400000000001</v>
      </c>
      <c r="N40" s="50">
        <f t="shared" si="8"/>
        <v>0</v>
      </c>
      <c r="O40" s="51">
        <f t="shared" si="7"/>
        <v>1</v>
      </c>
    </row>
    <row r="41" ht="38.25">
      <c r="A41" s="44" t="s">
        <v>95</v>
      </c>
      <c r="B41" s="45" t="s">
        <v>96</v>
      </c>
      <c r="C41" s="46" t="s">
        <v>61</v>
      </c>
      <c r="D41" s="47">
        <v>6.8899999999999997</v>
      </c>
      <c r="E41" s="48">
        <f>'BM 04'!G41</f>
        <v>0</v>
      </c>
      <c r="F41" s="57"/>
      <c r="G41" s="48">
        <f t="shared" si="0"/>
        <v>0</v>
      </c>
      <c r="H41" s="47">
        <f t="shared" si="1"/>
        <v>6.8899999999999997</v>
      </c>
      <c r="I41" s="48">
        <v>452.52999999999997</v>
      </c>
      <c r="J41" s="50">
        <f t="shared" si="10"/>
        <v>3117.9299999999998</v>
      </c>
      <c r="K41" s="50">
        <f t="shared" si="10"/>
        <v>0</v>
      </c>
      <c r="L41" s="50">
        <f t="shared" si="10"/>
        <v>0</v>
      </c>
      <c r="M41" s="50">
        <f t="shared" si="10"/>
        <v>0</v>
      </c>
      <c r="N41" s="50">
        <f t="shared" si="8"/>
        <v>3117.9299999999998</v>
      </c>
      <c r="O41" s="51">
        <f t="shared" si="7"/>
        <v>0</v>
      </c>
    </row>
    <row r="42" ht="38.25">
      <c r="A42" s="44" t="s">
        <v>97</v>
      </c>
      <c r="B42" s="45" t="s">
        <v>98</v>
      </c>
      <c r="C42" s="46" t="s">
        <v>99</v>
      </c>
      <c r="D42" s="47">
        <v>71.010000000000005</v>
      </c>
      <c r="E42" s="48">
        <f>'BM 04'!G42</f>
        <v>71.010000000000005</v>
      </c>
      <c r="F42" s="57"/>
      <c r="G42" s="48">
        <f t="shared" si="0"/>
        <v>71.010000000000005</v>
      </c>
      <c r="H42" s="47">
        <f t="shared" si="1"/>
        <v>0</v>
      </c>
      <c r="I42" s="48">
        <v>59.020000000000003</v>
      </c>
      <c r="J42" s="50">
        <f t="shared" si="10"/>
        <v>4191.0100000000002</v>
      </c>
      <c r="K42" s="50">
        <f t="shared" si="10"/>
        <v>4191.0100000000002</v>
      </c>
      <c r="L42" s="50">
        <f t="shared" si="10"/>
        <v>0</v>
      </c>
      <c r="M42" s="50">
        <f t="shared" si="10"/>
        <v>4191.0100000000002</v>
      </c>
      <c r="N42" s="50">
        <f t="shared" si="8"/>
        <v>0</v>
      </c>
      <c r="O42" s="51">
        <f t="shared" si="7"/>
        <v>1</v>
      </c>
    </row>
    <row r="43" ht="25.5">
      <c r="A43" s="44" t="s">
        <v>100</v>
      </c>
      <c r="B43" s="45" t="s">
        <v>101</v>
      </c>
      <c r="C43" s="46" t="s">
        <v>39</v>
      </c>
      <c r="D43" s="47">
        <v>35.490000000000002</v>
      </c>
      <c r="E43" s="48">
        <f>'BM 04'!G43</f>
        <v>0</v>
      </c>
      <c r="F43" s="57"/>
      <c r="G43" s="48">
        <f t="shared" si="0"/>
        <v>0</v>
      </c>
      <c r="H43" s="47">
        <f t="shared" si="1"/>
        <v>35.490000000000002</v>
      </c>
      <c r="I43" s="48">
        <v>47.810000000000002</v>
      </c>
      <c r="J43" s="50">
        <f t="shared" si="10"/>
        <v>1696.77</v>
      </c>
      <c r="K43" s="50">
        <f t="shared" si="10"/>
        <v>0</v>
      </c>
      <c r="L43" s="50">
        <f t="shared" si="10"/>
        <v>0</v>
      </c>
      <c r="M43" s="50">
        <f t="shared" si="10"/>
        <v>0</v>
      </c>
      <c r="N43" s="50">
        <f t="shared" si="8"/>
        <v>1696.77</v>
      </c>
      <c r="O43" s="51">
        <f t="shared" si="7"/>
        <v>0</v>
      </c>
    </row>
    <row r="44" ht="38.25">
      <c r="A44" s="44" t="s">
        <v>102</v>
      </c>
      <c r="B44" s="45" t="s">
        <v>103</v>
      </c>
      <c r="C44" s="46" t="s">
        <v>39</v>
      </c>
      <c r="D44" s="47">
        <v>4.5</v>
      </c>
      <c r="E44" s="48">
        <f>'BM 04'!G44</f>
        <v>0</v>
      </c>
      <c r="F44" s="57"/>
      <c r="G44" s="48">
        <f t="shared" si="0"/>
        <v>0</v>
      </c>
      <c r="H44" s="47">
        <f t="shared" si="1"/>
        <v>4.5</v>
      </c>
      <c r="I44" s="48">
        <v>183.81999999999999</v>
      </c>
      <c r="J44" s="50">
        <f t="shared" si="10"/>
        <v>827.19000000000005</v>
      </c>
      <c r="K44" s="50">
        <f t="shared" si="10"/>
        <v>0</v>
      </c>
      <c r="L44" s="50">
        <f t="shared" si="10"/>
        <v>0</v>
      </c>
      <c r="M44" s="50">
        <f t="shared" si="10"/>
        <v>0</v>
      </c>
      <c r="N44" s="50">
        <f t="shared" si="8"/>
        <v>827.19000000000005</v>
      </c>
      <c r="O44" s="51">
        <f t="shared" si="7"/>
        <v>0</v>
      </c>
    </row>
    <row r="45" ht="38.25">
      <c r="A45" s="44" t="s">
        <v>104</v>
      </c>
      <c r="B45" s="45" t="s">
        <v>105</v>
      </c>
      <c r="C45" s="46" t="s">
        <v>39</v>
      </c>
      <c r="D45" s="47">
        <v>4.5</v>
      </c>
      <c r="E45" s="48">
        <f>'BM 04'!G45</f>
        <v>0</v>
      </c>
      <c r="F45" s="57"/>
      <c r="G45" s="48">
        <f t="shared" si="0"/>
        <v>0</v>
      </c>
      <c r="H45" s="47">
        <f t="shared" si="1"/>
        <v>4.5</v>
      </c>
      <c r="I45" s="48">
        <v>33.329999999999998</v>
      </c>
      <c r="J45" s="50">
        <f t="shared" si="10"/>
        <v>149.97999999999999</v>
      </c>
      <c r="K45" s="50">
        <f t="shared" si="10"/>
        <v>0</v>
      </c>
      <c r="L45" s="50">
        <f t="shared" si="10"/>
        <v>0</v>
      </c>
      <c r="M45" s="50">
        <f t="shared" si="10"/>
        <v>0</v>
      </c>
      <c r="N45" s="50">
        <f t="shared" si="8"/>
        <v>149.97999999999999</v>
      </c>
      <c r="O45" s="51">
        <f t="shared" si="7"/>
        <v>0</v>
      </c>
    </row>
    <row r="46" ht="38.25">
      <c r="A46" s="44" t="s">
        <v>106</v>
      </c>
      <c r="B46" s="45" t="s">
        <v>107</v>
      </c>
      <c r="C46" s="46" t="s">
        <v>61</v>
      </c>
      <c r="D46" s="47">
        <v>3.8399999999999999</v>
      </c>
      <c r="E46" s="48">
        <f>'BM 04'!G46</f>
        <v>3.8399999999999999</v>
      </c>
      <c r="F46" s="57"/>
      <c r="G46" s="48">
        <f t="shared" si="0"/>
        <v>3.8399999999999999</v>
      </c>
      <c r="H46" s="47">
        <f t="shared" si="1"/>
        <v>0</v>
      </c>
      <c r="I46" s="48">
        <v>2184.02</v>
      </c>
      <c r="J46" s="50">
        <f t="shared" si="10"/>
        <v>8386.6299999999992</v>
      </c>
      <c r="K46" s="50">
        <f t="shared" si="10"/>
        <v>8386.6299999999992</v>
      </c>
      <c r="L46" s="50">
        <f t="shared" si="10"/>
        <v>0</v>
      </c>
      <c r="M46" s="50">
        <f t="shared" si="10"/>
        <v>8386.6299999999992</v>
      </c>
      <c r="N46" s="50">
        <f t="shared" si="8"/>
        <v>0</v>
      </c>
      <c r="O46" s="51">
        <f t="shared" si="7"/>
        <v>1</v>
      </c>
    </row>
    <row r="47" ht="14">
      <c r="A47" s="33" t="s">
        <v>108</v>
      </c>
      <c r="B47" s="34" t="s">
        <v>109</v>
      </c>
      <c r="C47" s="35"/>
      <c r="D47" s="35"/>
      <c r="E47" s="35"/>
      <c r="F47" s="56"/>
      <c r="G47" s="42"/>
      <c r="H47" s="54"/>
      <c r="I47" s="35"/>
      <c r="J47" s="37">
        <f>SUM(J48:J49)</f>
        <v>7968.8500000000004</v>
      </c>
      <c r="K47" s="37">
        <f>SUM(K48:K49)</f>
        <v>7968.8500000000004</v>
      </c>
      <c r="L47" s="37">
        <f>SUM(L48:L49)</f>
        <v>0</v>
      </c>
      <c r="M47" s="37">
        <f>SUM(M48:M49)</f>
        <v>7968.8500000000004</v>
      </c>
      <c r="N47" s="37">
        <f>SUM(N48:N49)</f>
        <v>0</v>
      </c>
      <c r="O47" s="39">
        <f t="shared" si="7"/>
        <v>1</v>
      </c>
    </row>
    <row r="48" ht="25.5">
      <c r="A48" s="44" t="s">
        <v>110</v>
      </c>
      <c r="B48" s="45" t="s">
        <v>111</v>
      </c>
      <c r="C48" s="46" t="s">
        <v>39</v>
      </c>
      <c r="D48" s="47">
        <v>147.22</v>
      </c>
      <c r="E48" s="48">
        <f>'BM 04'!G48</f>
        <v>147.22</v>
      </c>
      <c r="F48" s="57"/>
      <c r="G48" s="48">
        <f t="shared" si="0"/>
        <v>147.22</v>
      </c>
      <c r="H48" s="47">
        <f t="shared" si="1"/>
        <v>0</v>
      </c>
      <c r="I48" s="48">
        <v>45.07</v>
      </c>
      <c r="J48" s="50">
        <f t="shared" ref="J48:M49" si="11">TRUNC($I48*D48,2)</f>
        <v>6635.1999999999998</v>
      </c>
      <c r="K48" s="50">
        <f t="shared" si="11"/>
        <v>6635.1999999999998</v>
      </c>
      <c r="L48" s="50">
        <f t="shared" si="11"/>
        <v>0</v>
      </c>
      <c r="M48" s="50">
        <f t="shared" si="11"/>
        <v>6635.1999999999998</v>
      </c>
      <c r="N48" s="50">
        <f t="shared" si="8"/>
        <v>0</v>
      </c>
      <c r="O48" s="51">
        <f t="shared" si="7"/>
        <v>1</v>
      </c>
    </row>
    <row r="49" ht="25.5">
      <c r="A49" s="44" t="s">
        <v>112</v>
      </c>
      <c r="B49" s="45" t="s">
        <v>113</v>
      </c>
      <c r="C49" s="46" t="s">
        <v>114</v>
      </c>
      <c r="D49" s="47">
        <v>34.100000000000001</v>
      </c>
      <c r="E49" s="48">
        <f>'BM 04'!G49</f>
        <v>34.100000000000001</v>
      </c>
      <c r="F49" s="57"/>
      <c r="G49" s="48">
        <f t="shared" si="0"/>
        <v>34.100000000000001</v>
      </c>
      <c r="H49" s="47">
        <f t="shared" si="1"/>
        <v>0</v>
      </c>
      <c r="I49" s="48">
        <v>39.109999999999999</v>
      </c>
      <c r="J49" s="50">
        <f t="shared" si="11"/>
        <v>1333.6500000000001</v>
      </c>
      <c r="K49" s="50">
        <f t="shared" si="11"/>
        <v>1333.6500000000001</v>
      </c>
      <c r="L49" s="50">
        <f t="shared" si="11"/>
        <v>0</v>
      </c>
      <c r="M49" s="50">
        <f t="shared" si="11"/>
        <v>1333.6500000000001</v>
      </c>
      <c r="N49" s="50">
        <f t="shared" si="8"/>
        <v>0</v>
      </c>
      <c r="O49" s="51">
        <f t="shared" si="7"/>
        <v>1</v>
      </c>
    </row>
    <row r="50" ht="14">
      <c r="A50" s="33" t="s">
        <v>115</v>
      </c>
      <c r="B50" s="34" t="s">
        <v>116</v>
      </c>
      <c r="C50" s="35"/>
      <c r="D50" s="35"/>
      <c r="E50" s="35"/>
      <c r="F50" s="56"/>
      <c r="G50" s="42"/>
      <c r="H50" s="54"/>
      <c r="I50" s="35"/>
      <c r="J50" s="37">
        <f>SUM(J54,J51,J58)</f>
        <v>46409.719999999994</v>
      </c>
      <c r="K50" s="37">
        <f>SUM(K54,K51,K58)</f>
        <v>44323.719999999994</v>
      </c>
      <c r="L50" s="37">
        <f>SUM(L54,L51,L58)</f>
        <v>0</v>
      </c>
      <c r="M50" s="37">
        <f>SUM(M54,M51,M58)</f>
        <v>44323.719999999994</v>
      </c>
      <c r="N50" s="37">
        <f t="shared" si="8"/>
        <v>2086</v>
      </c>
      <c r="O50" s="39">
        <f t="shared" si="7"/>
        <v>0.955052519170553</v>
      </c>
    </row>
    <row r="51" ht="12.25" customHeight="1">
      <c r="A51" s="33" t="s">
        <v>117</v>
      </c>
      <c r="B51" s="34" t="s">
        <v>118</v>
      </c>
      <c r="C51" s="35"/>
      <c r="D51" s="35"/>
      <c r="E51" s="35"/>
      <c r="F51" s="56"/>
      <c r="G51" s="42"/>
      <c r="H51" s="54"/>
      <c r="I51" s="35"/>
      <c r="J51" s="37">
        <f>SUM(J52:J53)</f>
        <v>13278.76</v>
      </c>
      <c r="K51" s="37">
        <f>SUM(K52:K53)</f>
        <v>13278.76</v>
      </c>
      <c r="L51" s="37">
        <f>SUM(L52:L53)</f>
        <v>0</v>
      </c>
      <c r="M51" s="37">
        <f>SUM(M52:M53)</f>
        <v>13278.76</v>
      </c>
      <c r="N51" s="37">
        <f>SUM(N52:N53)</f>
        <v>0</v>
      </c>
      <c r="O51" s="58">
        <f t="shared" si="7"/>
        <v>1</v>
      </c>
    </row>
    <row r="52" ht="14">
      <c r="A52" s="44" t="s">
        <v>119</v>
      </c>
      <c r="B52" s="45" t="s">
        <v>120</v>
      </c>
      <c r="C52" s="46" t="s">
        <v>39</v>
      </c>
      <c r="D52" s="47">
        <v>1.0800000000000001</v>
      </c>
      <c r="E52" s="48">
        <f>'BM 04'!G52</f>
        <v>1.0800000000000001</v>
      </c>
      <c r="F52" s="59"/>
      <c r="G52" s="48">
        <f t="shared" si="0"/>
        <v>1.0800000000000001</v>
      </c>
      <c r="H52" s="47">
        <f t="shared" si="1"/>
        <v>0</v>
      </c>
      <c r="I52" s="48">
        <v>51.939999999999998</v>
      </c>
      <c r="J52" s="50">
        <f t="shared" ref="J52:M53" si="12">TRUNC($I52*D52,2)</f>
        <v>56.090000000000003</v>
      </c>
      <c r="K52" s="50">
        <f t="shared" si="12"/>
        <v>56.090000000000003</v>
      </c>
      <c r="L52" s="50">
        <f t="shared" si="12"/>
        <v>0</v>
      </c>
      <c r="M52" s="50">
        <f t="shared" si="12"/>
        <v>56.090000000000003</v>
      </c>
      <c r="N52" s="50">
        <f t="shared" si="8"/>
        <v>0</v>
      </c>
      <c r="O52" s="51">
        <f t="shared" si="7"/>
        <v>1</v>
      </c>
    </row>
    <row r="53" ht="38.25">
      <c r="A53" s="44" t="s">
        <v>121</v>
      </c>
      <c r="B53" s="45" t="s">
        <v>122</v>
      </c>
      <c r="C53" s="46" t="s">
        <v>39</v>
      </c>
      <c r="D53" s="47">
        <v>175.74000000000001</v>
      </c>
      <c r="E53" s="48">
        <f>'BM 04'!G53</f>
        <v>175.74000000000001</v>
      </c>
      <c r="F53" s="59"/>
      <c r="G53" s="48">
        <f t="shared" si="0"/>
        <v>175.74000000000001</v>
      </c>
      <c r="H53" s="47">
        <f t="shared" si="1"/>
        <v>0</v>
      </c>
      <c r="I53" s="48">
        <v>75.239999999999995</v>
      </c>
      <c r="J53" s="50">
        <f t="shared" si="12"/>
        <v>13222.67</v>
      </c>
      <c r="K53" s="50">
        <f t="shared" si="12"/>
        <v>13222.67</v>
      </c>
      <c r="L53" s="50">
        <f t="shared" si="12"/>
        <v>0</v>
      </c>
      <c r="M53" s="50">
        <f t="shared" si="12"/>
        <v>13222.67</v>
      </c>
      <c r="N53" s="50">
        <f t="shared" si="8"/>
        <v>0</v>
      </c>
      <c r="O53" s="51">
        <f t="shared" si="7"/>
        <v>1</v>
      </c>
    </row>
    <row r="54" ht="14">
      <c r="A54" s="33" t="s">
        <v>123</v>
      </c>
      <c r="B54" s="34" t="s">
        <v>124</v>
      </c>
      <c r="C54" s="35"/>
      <c r="D54" s="35"/>
      <c r="E54" s="35"/>
      <c r="F54" s="56"/>
      <c r="G54" s="42"/>
      <c r="H54" s="54"/>
      <c r="I54" s="35"/>
      <c r="J54" s="37">
        <f>SUM(J55:J57)</f>
        <v>17638.689999999999</v>
      </c>
      <c r="K54" s="37">
        <f>SUM(K55:K57)</f>
        <v>15552.689999999999</v>
      </c>
      <c r="L54" s="37">
        <f>SUM(L55:L57)</f>
        <v>0</v>
      </c>
      <c r="M54" s="37">
        <f>SUM(M55:M57)</f>
        <v>15552.689999999999</v>
      </c>
      <c r="N54" s="37">
        <f>SUM(N55:N57)</f>
        <v>2086</v>
      </c>
      <c r="O54" s="39">
        <f t="shared" si="7"/>
        <v>0.88173724919480978</v>
      </c>
    </row>
    <row r="55" ht="14">
      <c r="A55" s="44" t="s">
        <v>125</v>
      </c>
      <c r="B55" s="45" t="s">
        <v>126</v>
      </c>
      <c r="C55" s="46" t="s">
        <v>39</v>
      </c>
      <c r="D55" s="47">
        <v>146.38</v>
      </c>
      <c r="E55" s="48">
        <f>'BM 04'!G55</f>
        <v>146.38</v>
      </c>
      <c r="F55" s="57"/>
      <c r="G55" s="48">
        <f t="shared" si="0"/>
        <v>146.38</v>
      </c>
      <c r="H55" s="47">
        <f t="shared" si="1"/>
        <v>0</v>
      </c>
      <c r="I55" s="48">
        <v>83.840000000000003</v>
      </c>
      <c r="J55" s="50">
        <f t="shared" ref="J55:M57" si="13">TRUNC($I55*D55,2)</f>
        <v>12272.49</v>
      </c>
      <c r="K55" s="50">
        <f t="shared" si="13"/>
        <v>12272.49</v>
      </c>
      <c r="L55" s="50">
        <f t="shared" si="13"/>
        <v>0</v>
      </c>
      <c r="M55" s="50">
        <f t="shared" si="13"/>
        <v>12272.49</v>
      </c>
      <c r="N55" s="50">
        <f t="shared" si="8"/>
        <v>0</v>
      </c>
      <c r="O55" s="51">
        <f t="shared" si="7"/>
        <v>1</v>
      </c>
    </row>
    <row r="56" ht="25.5">
      <c r="A56" s="44" t="s">
        <v>127</v>
      </c>
      <c r="B56" s="45" t="s">
        <v>128</v>
      </c>
      <c r="C56" s="46" t="s">
        <v>114</v>
      </c>
      <c r="D56" s="47">
        <v>100</v>
      </c>
      <c r="E56" s="48">
        <f>'BM 04'!G56</f>
        <v>30</v>
      </c>
      <c r="F56" s="57"/>
      <c r="G56" s="48">
        <f t="shared" si="0"/>
        <v>30</v>
      </c>
      <c r="H56" s="47">
        <f t="shared" si="1"/>
        <v>70</v>
      </c>
      <c r="I56" s="48">
        <v>29.800000000000001</v>
      </c>
      <c r="J56" s="50">
        <f t="shared" si="13"/>
        <v>2980</v>
      </c>
      <c r="K56" s="50">
        <f t="shared" si="13"/>
        <v>894</v>
      </c>
      <c r="L56" s="50">
        <f t="shared" si="13"/>
        <v>0</v>
      </c>
      <c r="M56" s="50">
        <f t="shared" si="13"/>
        <v>894</v>
      </c>
      <c r="N56" s="50">
        <f t="shared" si="8"/>
        <v>2086</v>
      </c>
      <c r="O56" s="51">
        <f t="shared" si="7"/>
        <v>0.29999999999999999</v>
      </c>
    </row>
    <row r="57" ht="25.5">
      <c r="A57" s="44" t="s">
        <v>129</v>
      </c>
      <c r="B57" s="45" t="s">
        <v>130</v>
      </c>
      <c r="C57" s="46" t="s">
        <v>39</v>
      </c>
      <c r="D57" s="47">
        <v>244.99000000000001</v>
      </c>
      <c r="E57" s="48">
        <f>'BM 04'!G57</f>
        <v>244.99000000000001</v>
      </c>
      <c r="F57" s="57"/>
      <c r="G57" s="48">
        <f t="shared" si="0"/>
        <v>244.99000000000001</v>
      </c>
      <c r="H57" s="47">
        <f t="shared" si="1"/>
        <v>0</v>
      </c>
      <c r="I57" s="48">
        <v>9.7400000000000002</v>
      </c>
      <c r="J57" s="50">
        <f t="shared" si="13"/>
        <v>2386.1999999999998</v>
      </c>
      <c r="K57" s="50">
        <f t="shared" si="13"/>
        <v>2386.1999999999998</v>
      </c>
      <c r="L57" s="50">
        <f t="shared" si="13"/>
        <v>0</v>
      </c>
      <c r="M57" s="50">
        <f t="shared" si="13"/>
        <v>2386.1999999999998</v>
      </c>
      <c r="N57" s="50">
        <f t="shared" si="8"/>
        <v>0</v>
      </c>
      <c r="O57" s="51">
        <f t="shared" si="7"/>
        <v>1</v>
      </c>
    </row>
    <row r="58" ht="14">
      <c r="A58" s="33" t="s">
        <v>131</v>
      </c>
      <c r="B58" s="34" t="s">
        <v>132</v>
      </c>
      <c r="C58" s="35"/>
      <c r="D58" s="35"/>
      <c r="E58" s="35"/>
      <c r="F58" s="56"/>
      <c r="G58" s="42"/>
      <c r="H58" s="54"/>
      <c r="I58" s="35"/>
      <c r="J58" s="37">
        <f>SUM(J59:J68)</f>
        <v>15492.269999999999</v>
      </c>
      <c r="K58" s="37">
        <f>SUM(K59:K68)</f>
        <v>15492.269999999999</v>
      </c>
      <c r="L58" s="37">
        <f>SUM(L59:L68)</f>
        <v>0</v>
      </c>
      <c r="M58" s="37">
        <f>SUM(M59:M68)</f>
        <v>15492.269999999999</v>
      </c>
      <c r="N58" s="37">
        <f>SUM(N59:N68)</f>
        <v>0</v>
      </c>
      <c r="O58" s="39">
        <f t="shared" si="7"/>
        <v>1</v>
      </c>
    </row>
    <row r="59" ht="14">
      <c r="A59" s="44" t="s">
        <v>133</v>
      </c>
      <c r="B59" s="45" t="s">
        <v>134</v>
      </c>
      <c r="C59" s="46" t="s">
        <v>114</v>
      </c>
      <c r="D59" s="47">
        <v>37.890000000000001</v>
      </c>
      <c r="E59" s="48">
        <f>'BM 04'!G59</f>
        <v>37.890000000000001</v>
      </c>
      <c r="F59" s="59"/>
      <c r="G59" s="48">
        <f t="shared" si="0"/>
        <v>37.890000000000001</v>
      </c>
      <c r="H59" s="47">
        <f t="shared" si="1"/>
        <v>0</v>
      </c>
      <c r="I59" s="48">
        <v>10.56</v>
      </c>
      <c r="J59" s="50">
        <f t="shared" ref="J59:M68" si="14">TRUNC($I59*D59,2)</f>
        <v>400.11000000000001</v>
      </c>
      <c r="K59" s="50">
        <f t="shared" si="14"/>
        <v>400.11000000000001</v>
      </c>
      <c r="L59" s="50">
        <f t="shared" si="14"/>
        <v>0</v>
      </c>
      <c r="M59" s="50">
        <f t="shared" si="14"/>
        <v>400.11000000000001</v>
      </c>
      <c r="N59" s="50">
        <f t="shared" si="8"/>
        <v>0</v>
      </c>
      <c r="O59" s="51">
        <f t="shared" si="7"/>
        <v>1</v>
      </c>
    </row>
    <row r="60" ht="14">
      <c r="A60" s="44" t="s">
        <v>135</v>
      </c>
      <c r="B60" s="45" t="s">
        <v>136</v>
      </c>
      <c r="C60" s="46" t="s">
        <v>114</v>
      </c>
      <c r="D60" s="47">
        <v>72.959999999999994</v>
      </c>
      <c r="E60" s="48">
        <f>'BM 04'!G60</f>
        <v>72.959999999999994</v>
      </c>
      <c r="F60" s="59"/>
      <c r="G60" s="48">
        <f t="shared" si="0"/>
        <v>72.959999999999994</v>
      </c>
      <c r="H60" s="47">
        <f t="shared" si="1"/>
        <v>0</v>
      </c>
      <c r="I60" s="48">
        <v>7</v>
      </c>
      <c r="J60" s="50">
        <f t="shared" si="14"/>
        <v>510.72000000000003</v>
      </c>
      <c r="K60" s="50">
        <f t="shared" si="14"/>
        <v>510.72000000000003</v>
      </c>
      <c r="L60" s="50">
        <f t="shared" si="14"/>
        <v>0</v>
      </c>
      <c r="M60" s="50">
        <f t="shared" si="14"/>
        <v>510.72000000000003</v>
      </c>
      <c r="N60" s="50">
        <f t="shared" si="8"/>
        <v>0</v>
      </c>
      <c r="O60" s="51">
        <f t="shared" si="7"/>
        <v>1</v>
      </c>
    </row>
    <row r="61" ht="25.5">
      <c r="A61" s="44" t="s">
        <v>137</v>
      </c>
      <c r="B61" s="45" t="s">
        <v>138</v>
      </c>
      <c r="C61" s="46" t="s">
        <v>114</v>
      </c>
      <c r="D61" s="47">
        <v>14.5</v>
      </c>
      <c r="E61" s="48">
        <f>'BM 04'!G61</f>
        <v>14.5</v>
      </c>
      <c r="F61" s="59"/>
      <c r="G61" s="48">
        <f t="shared" si="0"/>
        <v>14.5</v>
      </c>
      <c r="H61" s="47">
        <f t="shared" si="1"/>
        <v>0</v>
      </c>
      <c r="I61" s="48">
        <v>17.850000000000001</v>
      </c>
      <c r="J61" s="50">
        <f t="shared" si="14"/>
        <v>258.81999999999999</v>
      </c>
      <c r="K61" s="50">
        <f t="shared" si="14"/>
        <v>258.81999999999999</v>
      </c>
      <c r="L61" s="50">
        <f t="shared" si="14"/>
        <v>0</v>
      </c>
      <c r="M61" s="50">
        <f t="shared" si="14"/>
        <v>258.81999999999999</v>
      </c>
      <c r="N61" s="50">
        <f t="shared" si="8"/>
        <v>0</v>
      </c>
      <c r="O61" s="51">
        <f t="shared" si="7"/>
        <v>1</v>
      </c>
    </row>
    <row r="62" ht="14">
      <c r="A62" s="44" t="s">
        <v>139</v>
      </c>
      <c r="B62" s="45" t="s">
        <v>140</v>
      </c>
      <c r="C62" s="46" t="s">
        <v>114</v>
      </c>
      <c r="D62" s="47">
        <v>20.77</v>
      </c>
      <c r="E62" s="48">
        <f>'BM 04'!G62</f>
        <v>20.77</v>
      </c>
      <c r="F62" s="59"/>
      <c r="G62" s="48">
        <f t="shared" si="0"/>
        <v>20.77</v>
      </c>
      <c r="H62" s="47">
        <f t="shared" si="1"/>
        <v>0</v>
      </c>
      <c r="I62" s="48">
        <v>34.450000000000003</v>
      </c>
      <c r="J62" s="50">
        <f t="shared" si="14"/>
        <v>715.51999999999998</v>
      </c>
      <c r="K62" s="50">
        <f t="shared" si="14"/>
        <v>715.51999999999998</v>
      </c>
      <c r="L62" s="50">
        <f t="shared" si="14"/>
        <v>0</v>
      </c>
      <c r="M62" s="50">
        <f t="shared" si="14"/>
        <v>715.51999999999998</v>
      </c>
      <c r="N62" s="50">
        <f t="shared" si="8"/>
        <v>0</v>
      </c>
      <c r="O62" s="51">
        <f t="shared" si="7"/>
        <v>1</v>
      </c>
    </row>
    <row r="63" ht="38.25">
      <c r="A63" s="44" t="s">
        <v>141</v>
      </c>
      <c r="B63" s="45" t="s">
        <v>142</v>
      </c>
      <c r="C63" s="46" t="s">
        <v>39</v>
      </c>
      <c r="D63" s="47">
        <v>8.3100000000000005</v>
      </c>
      <c r="E63" s="48">
        <f>'BM 04'!G63</f>
        <v>8.3100000000000005</v>
      </c>
      <c r="F63" s="59"/>
      <c r="G63" s="48">
        <f t="shared" si="0"/>
        <v>8.3100000000000005</v>
      </c>
      <c r="H63" s="47">
        <f t="shared" si="1"/>
        <v>0</v>
      </c>
      <c r="I63" s="48">
        <v>106.51000000000001</v>
      </c>
      <c r="J63" s="50">
        <f t="shared" si="14"/>
        <v>885.09000000000003</v>
      </c>
      <c r="K63" s="50">
        <f t="shared" si="14"/>
        <v>885.09000000000003</v>
      </c>
      <c r="L63" s="50">
        <f t="shared" si="14"/>
        <v>0</v>
      </c>
      <c r="M63" s="50">
        <f t="shared" si="14"/>
        <v>885.09000000000003</v>
      </c>
      <c r="N63" s="50">
        <f t="shared" si="8"/>
        <v>0</v>
      </c>
      <c r="O63" s="51">
        <f t="shared" si="7"/>
        <v>1</v>
      </c>
    </row>
    <row r="64" ht="38.25">
      <c r="A64" s="44" t="s">
        <v>143</v>
      </c>
      <c r="B64" s="45" t="s">
        <v>144</v>
      </c>
      <c r="C64" s="46" t="s">
        <v>39</v>
      </c>
      <c r="D64" s="47">
        <v>70.730000000000004</v>
      </c>
      <c r="E64" s="48">
        <f>'BM 04'!G64</f>
        <v>70.730000000000004</v>
      </c>
      <c r="F64" s="59"/>
      <c r="G64" s="48">
        <f t="shared" si="0"/>
        <v>70.730000000000004</v>
      </c>
      <c r="H64" s="47">
        <f t="shared" si="1"/>
        <v>0</v>
      </c>
      <c r="I64" s="48">
        <v>87.030000000000001</v>
      </c>
      <c r="J64" s="50">
        <f t="shared" si="14"/>
        <v>6155.6300000000001</v>
      </c>
      <c r="K64" s="50">
        <f t="shared" si="14"/>
        <v>6155.6300000000001</v>
      </c>
      <c r="L64" s="50">
        <f t="shared" si="14"/>
        <v>0</v>
      </c>
      <c r="M64" s="50">
        <f t="shared" si="14"/>
        <v>6155.6300000000001</v>
      </c>
      <c r="N64" s="50">
        <f t="shared" si="8"/>
        <v>0</v>
      </c>
      <c r="O64" s="51">
        <f t="shared" si="7"/>
        <v>1</v>
      </c>
    </row>
    <row r="65" ht="28">
      <c r="A65" s="44" t="s">
        <v>145</v>
      </c>
      <c r="B65" s="45" t="s">
        <v>146</v>
      </c>
      <c r="C65" s="46" t="s">
        <v>114</v>
      </c>
      <c r="D65" s="47">
        <v>10.5</v>
      </c>
      <c r="E65" s="48">
        <f>'BM 04'!G65</f>
        <v>10.5</v>
      </c>
      <c r="F65" s="59"/>
      <c r="G65" s="48">
        <f t="shared" si="0"/>
        <v>10.5</v>
      </c>
      <c r="H65" s="47">
        <f t="shared" si="1"/>
        <v>0</v>
      </c>
      <c r="I65" s="48">
        <v>50.299999999999997</v>
      </c>
      <c r="J65" s="50">
        <f t="shared" si="14"/>
        <v>528.14999999999998</v>
      </c>
      <c r="K65" s="50">
        <f t="shared" si="14"/>
        <v>528.14999999999998</v>
      </c>
      <c r="L65" s="50">
        <f t="shared" si="14"/>
        <v>0</v>
      </c>
      <c r="M65" s="50">
        <f t="shared" si="14"/>
        <v>528.14999999999998</v>
      </c>
      <c r="N65" s="50">
        <f t="shared" si="8"/>
        <v>0</v>
      </c>
      <c r="O65" s="51">
        <f t="shared" si="7"/>
        <v>1</v>
      </c>
    </row>
    <row r="66" ht="28">
      <c r="A66" s="44" t="s">
        <v>147</v>
      </c>
      <c r="B66" s="45" t="s">
        <v>148</v>
      </c>
      <c r="C66" s="46" t="s">
        <v>39</v>
      </c>
      <c r="D66" s="47">
        <v>55.840000000000003</v>
      </c>
      <c r="E66" s="48">
        <f>'BM 04'!G66</f>
        <v>55.840000000000003</v>
      </c>
      <c r="F66" s="59"/>
      <c r="G66" s="48">
        <f t="shared" si="0"/>
        <v>55.840000000000003</v>
      </c>
      <c r="H66" s="47">
        <f t="shared" si="1"/>
        <v>0</v>
      </c>
      <c r="I66" s="48">
        <v>44.359999999999999</v>
      </c>
      <c r="J66" s="50">
        <f t="shared" si="14"/>
        <v>2477.0599999999999</v>
      </c>
      <c r="K66" s="50">
        <f t="shared" si="14"/>
        <v>2477.0599999999999</v>
      </c>
      <c r="L66" s="50">
        <f t="shared" si="14"/>
        <v>0</v>
      </c>
      <c r="M66" s="50">
        <f t="shared" si="14"/>
        <v>2477.0599999999999</v>
      </c>
      <c r="N66" s="50">
        <f t="shared" si="8"/>
        <v>0</v>
      </c>
      <c r="O66" s="51">
        <f t="shared" si="7"/>
        <v>1</v>
      </c>
    </row>
    <row r="67" ht="28">
      <c r="A67" s="44" t="s">
        <v>149</v>
      </c>
      <c r="B67" s="45" t="s">
        <v>128</v>
      </c>
      <c r="C67" s="46" t="s">
        <v>114</v>
      </c>
      <c r="D67" s="47">
        <v>64.129999999999995</v>
      </c>
      <c r="E67" s="48">
        <f>'BM 04'!G67</f>
        <v>64.129999999999995</v>
      </c>
      <c r="F67" s="59"/>
      <c r="G67" s="48">
        <f t="shared" si="0"/>
        <v>64.129999999999995</v>
      </c>
      <c r="H67" s="47">
        <f t="shared" si="1"/>
        <v>0</v>
      </c>
      <c r="I67" s="48">
        <v>29.800000000000001</v>
      </c>
      <c r="J67" s="50">
        <f t="shared" si="14"/>
        <v>1911.0699999999999</v>
      </c>
      <c r="K67" s="50">
        <f t="shared" si="14"/>
        <v>1911.0699999999999</v>
      </c>
      <c r="L67" s="50">
        <f t="shared" si="14"/>
        <v>0</v>
      </c>
      <c r="M67" s="50">
        <f t="shared" si="14"/>
        <v>1911.0699999999999</v>
      </c>
      <c r="N67" s="50">
        <f t="shared" si="8"/>
        <v>0</v>
      </c>
      <c r="O67" s="51">
        <f t="shared" si="7"/>
        <v>1</v>
      </c>
    </row>
    <row r="68" ht="28">
      <c r="A68" s="44" t="s">
        <v>150</v>
      </c>
      <c r="B68" s="45" t="s">
        <v>151</v>
      </c>
      <c r="C68" s="46" t="s">
        <v>114</v>
      </c>
      <c r="D68" s="47">
        <v>14.359999999999999</v>
      </c>
      <c r="E68" s="48">
        <f>'BM 04'!G68</f>
        <v>14.359999999999999</v>
      </c>
      <c r="F68" s="59"/>
      <c r="G68" s="48">
        <f t="shared" si="0"/>
        <v>14.359999999999999</v>
      </c>
      <c r="H68" s="47">
        <f t="shared" si="1"/>
        <v>0</v>
      </c>
      <c r="I68" s="48">
        <v>114.91</v>
      </c>
      <c r="J68" s="50">
        <f t="shared" si="14"/>
        <v>1650.0999999999999</v>
      </c>
      <c r="K68" s="50">
        <f t="shared" si="14"/>
        <v>1650.0999999999999</v>
      </c>
      <c r="L68" s="50">
        <f t="shared" si="14"/>
        <v>0</v>
      </c>
      <c r="M68" s="50">
        <f t="shared" si="14"/>
        <v>1650.0999999999999</v>
      </c>
      <c r="N68" s="50">
        <f t="shared" si="8"/>
        <v>0</v>
      </c>
      <c r="O68" s="51">
        <f t="shared" si="7"/>
        <v>1</v>
      </c>
    </row>
    <row r="69" ht="14">
      <c r="A69" s="33" t="s">
        <v>152</v>
      </c>
      <c r="B69" s="34" t="s">
        <v>153</v>
      </c>
      <c r="C69" s="35"/>
      <c r="D69" s="35"/>
      <c r="E69" s="35"/>
      <c r="F69" s="56"/>
      <c r="G69" s="42"/>
      <c r="H69" s="54"/>
      <c r="I69" s="35"/>
      <c r="J69" s="37">
        <f>SUM(J70:J77)</f>
        <v>35309.919999999998</v>
      </c>
      <c r="K69" s="37">
        <f>SUM(K70:K77)</f>
        <v>35309.919999999998</v>
      </c>
      <c r="L69" s="37">
        <f>SUM(L70:L77)</f>
        <v>0</v>
      </c>
      <c r="M69" s="37">
        <f>SUM(M70:M77)</f>
        <v>35309.919999999998</v>
      </c>
      <c r="N69" s="37">
        <f>SUM(N70:N77)</f>
        <v>0</v>
      </c>
      <c r="O69" s="39">
        <f t="shared" si="7"/>
        <v>1</v>
      </c>
    </row>
    <row r="70" ht="28">
      <c r="A70" s="44" t="s">
        <v>154</v>
      </c>
      <c r="B70" s="45" t="s">
        <v>155</v>
      </c>
      <c r="C70" s="46" t="s">
        <v>39</v>
      </c>
      <c r="D70" s="47">
        <v>253.46000000000001</v>
      </c>
      <c r="E70" s="48">
        <f>'BM 04'!G70</f>
        <v>253.46000000000001</v>
      </c>
      <c r="F70" s="57"/>
      <c r="G70" s="48">
        <f t="shared" si="0"/>
        <v>253.46000000000001</v>
      </c>
      <c r="H70" s="47">
        <f t="shared" si="1"/>
        <v>0</v>
      </c>
      <c r="I70" s="48">
        <v>5.9100000000000001</v>
      </c>
      <c r="J70" s="50">
        <f t="shared" ref="J70:M77" si="15">TRUNC($I70*D70,2)</f>
        <v>1497.9400000000001</v>
      </c>
      <c r="K70" s="50">
        <f t="shared" si="15"/>
        <v>1497.9400000000001</v>
      </c>
      <c r="L70" s="50">
        <f t="shared" si="15"/>
        <v>0</v>
      </c>
      <c r="M70" s="50">
        <f t="shared" si="15"/>
        <v>1497.9400000000001</v>
      </c>
      <c r="N70" s="50">
        <f t="shared" si="8"/>
        <v>0</v>
      </c>
      <c r="O70" s="51">
        <f t="shared" si="7"/>
        <v>1</v>
      </c>
    </row>
    <row r="71" ht="28">
      <c r="A71" s="44" t="s">
        <v>156</v>
      </c>
      <c r="B71" s="45" t="s">
        <v>157</v>
      </c>
      <c r="C71" s="46" t="s">
        <v>39</v>
      </c>
      <c r="D71" s="47">
        <v>3.5099999999999998</v>
      </c>
      <c r="E71" s="48">
        <f>'BM 04'!G71</f>
        <v>3.5099999999999998</v>
      </c>
      <c r="F71" s="57"/>
      <c r="G71" s="48">
        <f t="shared" si="0"/>
        <v>3.5099999999999998</v>
      </c>
      <c r="H71" s="47">
        <f t="shared" si="1"/>
        <v>0</v>
      </c>
      <c r="I71" s="48">
        <v>11.31</v>
      </c>
      <c r="J71" s="50">
        <f t="shared" si="15"/>
        <v>39.689999999999998</v>
      </c>
      <c r="K71" s="50">
        <f t="shared" si="15"/>
        <v>39.689999999999998</v>
      </c>
      <c r="L71" s="50">
        <f t="shared" si="15"/>
        <v>0</v>
      </c>
      <c r="M71" s="50">
        <f t="shared" si="15"/>
        <v>39.689999999999998</v>
      </c>
      <c r="N71" s="50">
        <f t="shared" si="8"/>
        <v>0</v>
      </c>
      <c r="O71" s="51">
        <f t="shared" si="7"/>
        <v>1</v>
      </c>
    </row>
    <row r="72" ht="14">
      <c r="A72" s="44" t="s">
        <v>158</v>
      </c>
      <c r="B72" s="45" t="s">
        <v>159</v>
      </c>
      <c r="C72" s="46" t="s">
        <v>39</v>
      </c>
      <c r="D72" s="47">
        <v>223.53</v>
      </c>
      <c r="E72" s="48">
        <f>'BM 04'!G72</f>
        <v>223.53</v>
      </c>
      <c r="F72" s="57"/>
      <c r="G72" s="48">
        <f t="shared" si="0"/>
        <v>223.53</v>
      </c>
      <c r="H72" s="47">
        <f t="shared" si="1"/>
        <v>0</v>
      </c>
      <c r="I72" s="48">
        <v>2.3199999999999998</v>
      </c>
      <c r="J72" s="50">
        <f t="shared" si="15"/>
        <v>518.58000000000004</v>
      </c>
      <c r="K72" s="50">
        <f t="shared" si="15"/>
        <v>518.58000000000004</v>
      </c>
      <c r="L72" s="50">
        <f t="shared" si="15"/>
        <v>0</v>
      </c>
      <c r="M72" s="50">
        <f t="shared" si="15"/>
        <v>518.58000000000004</v>
      </c>
      <c r="N72" s="50">
        <f t="shared" si="8"/>
        <v>0</v>
      </c>
      <c r="O72" s="51">
        <f t="shared" si="7"/>
        <v>1</v>
      </c>
    </row>
    <row r="73" ht="28">
      <c r="A73" s="44" t="s">
        <v>160</v>
      </c>
      <c r="B73" s="45" t="s">
        <v>161</v>
      </c>
      <c r="C73" s="46" t="s">
        <v>39</v>
      </c>
      <c r="D73" s="47">
        <v>13.93</v>
      </c>
      <c r="E73" s="48">
        <f>'BM 04'!G73</f>
        <v>13.93</v>
      </c>
      <c r="F73" s="57"/>
      <c r="G73" s="48">
        <f t="shared" si="0"/>
        <v>13.93</v>
      </c>
      <c r="H73" s="47">
        <f t="shared" si="1"/>
        <v>0</v>
      </c>
      <c r="I73" s="48">
        <v>7.21</v>
      </c>
      <c r="J73" s="50">
        <f t="shared" si="15"/>
        <v>100.43000000000001</v>
      </c>
      <c r="K73" s="50">
        <f t="shared" si="15"/>
        <v>100.43000000000001</v>
      </c>
      <c r="L73" s="50">
        <f t="shared" si="15"/>
        <v>0</v>
      </c>
      <c r="M73" s="50">
        <f t="shared" si="15"/>
        <v>100.43000000000001</v>
      </c>
      <c r="N73" s="50">
        <f t="shared" si="8"/>
        <v>0</v>
      </c>
      <c r="O73" s="51">
        <f t="shared" si="7"/>
        <v>1</v>
      </c>
    </row>
    <row r="74" ht="14">
      <c r="A74" s="44" t="s">
        <v>162</v>
      </c>
      <c r="B74" s="45" t="s">
        <v>163</v>
      </c>
      <c r="C74" s="46" t="s">
        <v>39</v>
      </c>
      <c r="D74" s="47">
        <v>13.93</v>
      </c>
      <c r="E74" s="48">
        <f>'BM 04'!G74</f>
        <v>13.93</v>
      </c>
      <c r="F74" s="57"/>
      <c r="G74" s="48">
        <f t="shared" ref="G74:G102" si="16">E74+F74</f>
        <v>13.93</v>
      </c>
      <c r="H74" s="47">
        <f t="shared" ref="H74:H102" si="17">D74-G74</f>
        <v>0</v>
      </c>
      <c r="I74" s="48">
        <v>11.69</v>
      </c>
      <c r="J74" s="50">
        <f t="shared" si="15"/>
        <v>162.84</v>
      </c>
      <c r="K74" s="50">
        <f t="shared" si="15"/>
        <v>162.84</v>
      </c>
      <c r="L74" s="50">
        <f t="shared" si="15"/>
        <v>0</v>
      </c>
      <c r="M74" s="50">
        <f t="shared" si="15"/>
        <v>162.84</v>
      </c>
      <c r="N74" s="50">
        <f t="shared" si="8"/>
        <v>0</v>
      </c>
      <c r="O74" s="51">
        <f t="shared" si="7"/>
        <v>1</v>
      </c>
    </row>
    <row r="75" ht="28">
      <c r="A75" s="44" t="s">
        <v>164</v>
      </c>
      <c r="B75" s="45" t="s">
        <v>165</v>
      </c>
      <c r="C75" s="46" t="s">
        <v>39</v>
      </c>
      <c r="D75" s="47">
        <v>204.55000000000001</v>
      </c>
      <c r="E75" s="48">
        <f>'BM 04'!G75</f>
        <v>204.55000000000001</v>
      </c>
      <c r="F75" s="57"/>
      <c r="G75" s="48">
        <f t="shared" si="16"/>
        <v>204.55000000000001</v>
      </c>
      <c r="H75" s="47">
        <f t="shared" si="17"/>
        <v>0</v>
      </c>
      <c r="I75" s="48">
        <v>28.140000000000001</v>
      </c>
      <c r="J75" s="50">
        <f t="shared" si="15"/>
        <v>5756.0299999999997</v>
      </c>
      <c r="K75" s="50">
        <f t="shared" si="15"/>
        <v>5756.0299999999997</v>
      </c>
      <c r="L75" s="50">
        <f t="shared" si="15"/>
        <v>0</v>
      </c>
      <c r="M75" s="50">
        <f t="shared" si="15"/>
        <v>5756.0299999999997</v>
      </c>
      <c r="N75" s="50">
        <f t="shared" si="8"/>
        <v>0</v>
      </c>
      <c r="O75" s="51">
        <f t="shared" si="7"/>
        <v>1</v>
      </c>
    </row>
    <row r="76" ht="28">
      <c r="A76" s="44" t="s">
        <v>166</v>
      </c>
      <c r="B76" s="45" t="s">
        <v>167</v>
      </c>
      <c r="C76" s="46" t="s">
        <v>39</v>
      </c>
      <c r="D76" s="47">
        <v>134.52000000000001</v>
      </c>
      <c r="E76" s="48">
        <f>'BM 04'!G76</f>
        <v>134.52000000000001</v>
      </c>
      <c r="F76" s="59"/>
      <c r="G76" s="48">
        <f t="shared" si="16"/>
        <v>134.52000000000001</v>
      </c>
      <c r="H76" s="47">
        <f t="shared" si="17"/>
        <v>0</v>
      </c>
      <c r="I76" s="48">
        <v>28.899999999999999</v>
      </c>
      <c r="J76" s="50">
        <f t="shared" si="15"/>
        <v>3887.6199999999999</v>
      </c>
      <c r="K76" s="50">
        <f t="shared" si="15"/>
        <v>3887.6199999999999</v>
      </c>
      <c r="L76" s="50">
        <f t="shared" si="15"/>
        <v>0</v>
      </c>
      <c r="M76" s="50">
        <f t="shared" si="15"/>
        <v>3887.6199999999999</v>
      </c>
      <c r="N76" s="50">
        <f t="shared" si="8"/>
        <v>0</v>
      </c>
      <c r="O76" s="51">
        <f t="shared" si="7"/>
        <v>1</v>
      </c>
    </row>
    <row r="77" ht="42">
      <c r="A77" s="44" t="s">
        <v>168</v>
      </c>
      <c r="B77" s="45" t="s">
        <v>169</v>
      </c>
      <c r="C77" s="46" t="s">
        <v>39</v>
      </c>
      <c r="D77" s="47">
        <v>381.11000000000001</v>
      </c>
      <c r="E77" s="48">
        <f>'BM 04'!G77</f>
        <v>381.11000000000001</v>
      </c>
      <c r="F77" s="59"/>
      <c r="G77" s="48">
        <f t="shared" si="16"/>
        <v>381.11000000000001</v>
      </c>
      <c r="H77" s="47">
        <f t="shared" si="17"/>
        <v>0</v>
      </c>
      <c r="I77" s="48">
        <v>61.259999999999998</v>
      </c>
      <c r="J77" s="50">
        <f t="shared" si="15"/>
        <v>23346.790000000001</v>
      </c>
      <c r="K77" s="50">
        <f t="shared" si="15"/>
        <v>23346.790000000001</v>
      </c>
      <c r="L77" s="50">
        <f t="shared" si="15"/>
        <v>0</v>
      </c>
      <c r="M77" s="50">
        <f t="shared" si="15"/>
        <v>23346.790000000001</v>
      </c>
      <c r="N77" s="50">
        <f t="shared" si="8"/>
        <v>0</v>
      </c>
      <c r="O77" s="51">
        <f t="shared" si="7"/>
        <v>1</v>
      </c>
    </row>
    <row r="78" ht="14">
      <c r="A78" s="33" t="s">
        <v>170</v>
      </c>
      <c r="B78" s="34" t="s">
        <v>171</v>
      </c>
      <c r="C78" s="35"/>
      <c r="D78" s="35"/>
      <c r="E78" s="35"/>
      <c r="F78" s="56"/>
      <c r="G78" s="42"/>
      <c r="H78" s="54"/>
      <c r="I78" s="35"/>
      <c r="J78" s="37">
        <f>SUM(J79:J86)</f>
        <v>33785.729999999996</v>
      </c>
      <c r="K78" s="37">
        <f>SUM(K79:K86)</f>
        <v>30766.829999999998</v>
      </c>
      <c r="L78" s="37">
        <f>SUM(L79:L86)</f>
        <v>3018.9000000000001</v>
      </c>
      <c r="M78" s="37">
        <f>SUM(M79:M86)</f>
        <v>33785.729999999996</v>
      </c>
      <c r="N78" s="37">
        <f>SUM(N79:N86)</f>
        <v>0</v>
      </c>
      <c r="O78" s="39">
        <f t="shared" si="7"/>
        <v>1</v>
      </c>
    </row>
    <row r="79" ht="28">
      <c r="A79" s="44" t="s">
        <v>172</v>
      </c>
      <c r="B79" s="45" t="s">
        <v>173</v>
      </c>
      <c r="C79" s="46" t="s">
        <v>39</v>
      </c>
      <c r="D79" s="47">
        <v>89.829999999999998</v>
      </c>
      <c r="E79" s="48">
        <f>'BM 04'!G79</f>
        <v>89.829999999999998</v>
      </c>
      <c r="F79" s="59"/>
      <c r="G79" s="48">
        <f t="shared" si="16"/>
        <v>89.829999999999998</v>
      </c>
      <c r="H79" s="47">
        <f t="shared" si="17"/>
        <v>0</v>
      </c>
      <c r="I79" s="48">
        <v>34.219999999999999</v>
      </c>
      <c r="J79" s="50">
        <f t="shared" ref="J79:M86" si="18">TRUNC($I79*D79,2)</f>
        <v>3073.98</v>
      </c>
      <c r="K79" s="50">
        <f t="shared" si="18"/>
        <v>3073.98</v>
      </c>
      <c r="L79" s="50">
        <f t="shared" si="18"/>
        <v>0</v>
      </c>
      <c r="M79" s="50">
        <f t="shared" si="18"/>
        <v>3073.98</v>
      </c>
      <c r="N79" s="50">
        <f t="shared" si="8"/>
        <v>0</v>
      </c>
      <c r="O79" s="51">
        <f t="shared" si="7"/>
        <v>1</v>
      </c>
    </row>
    <row r="80" ht="28">
      <c r="A80" s="44" t="s">
        <v>174</v>
      </c>
      <c r="B80" s="45" t="s">
        <v>175</v>
      </c>
      <c r="C80" s="46" t="s">
        <v>39</v>
      </c>
      <c r="D80" s="47">
        <v>219.34</v>
      </c>
      <c r="E80" s="48">
        <f>'BM 04'!G80</f>
        <v>219.34</v>
      </c>
      <c r="F80" s="59"/>
      <c r="G80" s="48">
        <f t="shared" si="16"/>
        <v>219.34</v>
      </c>
      <c r="H80" s="47">
        <f t="shared" si="17"/>
        <v>0</v>
      </c>
      <c r="I80" s="48">
        <v>23.440000000000001</v>
      </c>
      <c r="J80" s="50">
        <f t="shared" si="18"/>
        <v>5141.3199999999997</v>
      </c>
      <c r="K80" s="50">
        <f t="shared" si="18"/>
        <v>5141.3199999999997</v>
      </c>
      <c r="L80" s="50">
        <f t="shared" si="18"/>
        <v>0</v>
      </c>
      <c r="M80" s="50">
        <f t="shared" si="18"/>
        <v>5141.3199999999997</v>
      </c>
      <c r="N80" s="50">
        <f t="shared" si="8"/>
        <v>0</v>
      </c>
      <c r="O80" s="51">
        <f t="shared" si="7"/>
        <v>1</v>
      </c>
    </row>
    <row r="81" ht="56">
      <c r="A81" s="44" t="s">
        <v>176</v>
      </c>
      <c r="B81" s="45" t="s">
        <v>177</v>
      </c>
      <c r="C81" s="46" t="s">
        <v>39</v>
      </c>
      <c r="D81" s="47">
        <v>219.34</v>
      </c>
      <c r="E81" s="48">
        <f>'BM 04'!G81</f>
        <v>219.34</v>
      </c>
      <c r="F81" s="59"/>
      <c r="G81" s="48">
        <f t="shared" si="16"/>
        <v>219.34</v>
      </c>
      <c r="H81" s="47">
        <f t="shared" si="17"/>
        <v>0</v>
      </c>
      <c r="I81" s="48">
        <v>67.489999999999995</v>
      </c>
      <c r="J81" s="50">
        <f t="shared" si="18"/>
        <v>14803.25</v>
      </c>
      <c r="K81" s="50">
        <f t="shared" si="18"/>
        <v>14803.25</v>
      </c>
      <c r="L81" s="50">
        <f t="shared" si="18"/>
        <v>0</v>
      </c>
      <c r="M81" s="50">
        <f t="shared" si="18"/>
        <v>14803.25</v>
      </c>
      <c r="N81" s="50">
        <f t="shared" si="8"/>
        <v>0</v>
      </c>
      <c r="O81" s="51">
        <f t="shared" si="7"/>
        <v>1</v>
      </c>
    </row>
    <row r="82" ht="56">
      <c r="A82" s="44" t="s">
        <v>178</v>
      </c>
      <c r="B82" s="45" t="s">
        <v>179</v>
      </c>
      <c r="C82" s="46" t="s">
        <v>39</v>
      </c>
      <c r="D82" s="47">
        <v>77.760000000000005</v>
      </c>
      <c r="E82" s="48">
        <f>'BM 04'!G82</f>
        <v>77.760000000000005</v>
      </c>
      <c r="F82" s="59"/>
      <c r="G82" s="48">
        <f t="shared" si="16"/>
        <v>77.760000000000005</v>
      </c>
      <c r="H82" s="47">
        <f t="shared" si="17"/>
        <v>0</v>
      </c>
      <c r="I82" s="48">
        <v>65.329999999999998</v>
      </c>
      <c r="J82" s="50">
        <f t="shared" si="18"/>
        <v>5080.0600000000004</v>
      </c>
      <c r="K82" s="50">
        <f t="shared" si="18"/>
        <v>5080.0600000000004</v>
      </c>
      <c r="L82" s="50">
        <f t="shared" si="18"/>
        <v>0</v>
      </c>
      <c r="M82" s="50">
        <f t="shared" si="18"/>
        <v>5080.0600000000004</v>
      </c>
      <c r="N82" s="50">
        <f t="shared" si="8"/>
        <v>0</v>
      </c>
      <c r="O82" s="51">
        <f t="shared" ref="O82:O102" si="19">M82/J82</f>
        <v>1</v>
      </c>
    </row>
    <row r="83" ht="42">
      <c r="A83" s="44" t="s">
        <v>180</v>
      </c>
      <c r="B83" s="45" t="s">
        <v>181</v>
      </c>
      <c r="C83" s="46" t="s">
        <v>61</v>
      </c>
      <c r="D83" s="47">
        <v>1.6499999999999999</v>
      </c>
      <c r="E83" s="48">
        <f>'BM 04'!G83</f>
        <v>1.6499999999999999</v>
      </c>
      <c r="F83" s="59"/>
      <c r="G83" s="48">
        <f t="shared" si="16"/>
        <v>1.6499999999999999</v>
      </c>
      <c r="H83" s="47">
        <f t="shared" si="17"/>
        <v>0</v>
      </c>
      <c r="I83" s="48">
        <v>634.36000000000001</v>
      </c>
      <c r="J83" s="50">
        <f t="shared" si="18"/>
        <v>1046.6900000000001</v>
      </c>
      <c r="K83" s="50">
        <f t="shared" si="18"/>
        <v>1046.6900000000001</v>
      </c>
      <c r="L83" s="50">
        <f t="shared" si="18"/>
        <v>0</v>
      </c>
      <c r="M83" s="50">
        <f t="shared" si="18"/>
        <v>1046.6900000000001</v>
      </c>
      <c r="N83" s="50">
        <f t="shared" ref="N83:N143" si="20">J83-M83</f>
        <v>0</v>
      </c>
      <c r="O83" s="51">
        <f t="shared" si="19"/>
        <v>1</v>
      </c>
    </row>
    <row r="84" ht="42">
      <c r="A84" s="44" t="s">
        <v>182</v>
      </c>
      <c r="B84" s="45" t="s">
        <v>183</v>
      </c>
      <c r="C84" s="46" t="s">
        <v>184</v>
      </c>
      <c r="D84" s="47">
        <v>1</v>
      </c>
      <c r="E84" s="48">
        <f>'BM 04'!G84</f>
        <v>1</v>
      </c>
      <c r="F84" s="59"/>
      <c r="G84" s="48">
        <f t="shared" si="16"/>
        <v>1</v>
      </c>
      <c r="H84" s="47">
        <f t="shared" si="17"/>
        <v>0</v>
      </c>
      <c r="I84" s="48">
        <v>364.94</v>
      </c>
      <c r="J84" s="50">
        <f t="shared" si="18"/>
        <v>364.94</v>
      </c>
      <c r="K84" s="50">
        <f t="shared" si="18"/>
        <v>364.94</v>
      </c>
      <c r="L84" s="50">
        <f t="shared" si="18"/>
        <v>0</v>
      </c>
      <c r="M84" s="50">
        <f t="shared" si="18"/>
        <v>364.94</v>
      </c>
      <c r="N84" s="50">
        <f t="shared" si="20"/>
        <v>0</v>
      </c>
      <c r="O84" s="51">
        <f t="shared" si="19"/>
        <v>1</v>
      </c>
    </row>
    <row r="85" ht="28">
      <c r="A85" s="44" t="s">
        <v>185</v>
      </c>
      <c r="B85" s="45" t="s">
        <v>186</v>
      </c>
      <c r="C85" s="46" t="s">
        <v>39</v>
      </c>
      <c r="D85" s="47">
        <v>10</v>
      </c>
      <c r="E85" s="48">
        <f>'BM 04'!G85</f>
        <v>0</v>
      </c>
      <c r="F85" s="59">
        <v>10</v>
      </c>
      <c r="G85" s="48">
        <f t="shared" si="16"/>
        <v>10</v>
      </c>
      <c r="H85" s="47">
        <f t="shared" si="17"/>
        <v>0</v>
      </c>
      <c r="I85" s="48">
        <v>301.88999999999999</v>
      </c>
      <c r="J85" s="50">
        <f t="shared" si="18"/>
        <v>3018.9000000000001</v>
      </c>
      <c r="K85" s="50">
        <f t="shared" si="18"/>
        <v>0</v>
      </c>
      <c r="L85" s="50">
        <f t="shared" si="18"/>
        <v>3018.9000000000001</v>
      </c>
      <c r="M85" s="50">
        <f t="shared" si="18"/>
        <v>3018.9000000000001</v>
      </c>
      <c r="N85" s="50">
        <f t="shared" si="20"/>
        <v>0</v>
      </c>
      <c r="O85" s="51">
        <f t="shared" si="19"/>
        <v>1</v>
      </c>
    </row>
    <row r="86" ht="28">
      <c r="A86" s="44" t="s">
        <v>187</v>
      </c>
      <c r="B86" s="45" t="s">
        <v>188</v>
      </c>
      <c r="C86" s="46" t="s">
        <v>99</v>
      </c>
      <c r="D86" s="47">
        <v>14.1</v>
      </c>
      <c r="E86" s="48">
        <f>'BM 04'!G86</f>
        <v>14.1</v>
      </c>
      <c r="F86" s="59"/>
      <c r="G86" s="48">
        <f t="shared" si="16"/>
        <v>14.1</v>
      </c>
      <c r="H86" s="47">
        <f t="shared" si="17"/>
        <v>0</v>
      </c>
      <c r="I86" s="48">
        <v>89.120000000000005</v>
      </c>
      <c r="J86" s="50">
        <f t="shared" si="18"/>
        <v>1256.5899999999999</v>
      </c>
      <c r="K86" s="50">
        <f t="shared" si="18"/>
        <v>1256.5899999999999</v>
      </c>
      <c r="L86" s="50">
        <f t="shared" si="18"/>
        <v>0</v>
      </c>
      <c r="M86" s="50">
        <f t="shared" si="18"/>
        <v>1256.5899999999999</v>
      </c>
      <c r="N86" s="50">
        <f t="shared" si="20"/>
        <v>0</v>
      </c>
      <c r="O86" s="51">
        <f t="shared" si="19"/>
        <v>1</v>
      </c>
    </row>
    <row r="87" ht="14">
      <c r="A87" s="33" t="s">
        <v>189</v>
      </c>
      <c r="B87" s="34" t="s">
        <v>190</v>
      </c>
      <c r="C87" s="35"/>
      <c r="D87" s="35"/>
      <c r="E87" s="35">
        <v>0</v>
      </c>
      <c r="F87" s="56"/>
      <c r="G87" s="42">
        <f t="shared" si="16"/>
        <v>0</v>
      </c>
      <c r="H87" s="54"/>
      <c r="I87" s="35"/>
      <c r="J87" s="37">
        <f>SUM(J88:J102)</f>
        <v>8150.9799999999996</v>
      </c>
      <c r="K87" s="37">
        <f>SUM(K88:K102)</f>
        <v>4594.2800000000007</v>
      </c>
      <c r="L87" s="37">
        <f>SUM(L88:L102)</f>
        <v>2647.7799999999997</v>
      </c>
      <c r="M87" s="37">
        <f>SUM(M88:M102)</f>
        <v>7242.0599999999986</v>
      </c>
      <c r="N87" s="37">
        <f>SUM(N88:N102)</f>
        <v>908.92000000000007</v>
      </c>
      <c r="O87" s="39">
        <f t="shared" si="19"/>
        <v>0.88848948224630642</v>
      </c>
    </row>
    <row r="88" ht="14">
      <c r="A88" s="44" t="s">
        <v>191</v>
      </c>
      <c r="B88" s="45" t="s">
        <v>192</v>
      </c>
      <c r="C88" s="46" t="s">
        <v>184</v>
      </c>
      <c r="D88" s="47">
        <v>3</v>
      </c>
      <c r="E88" s="48">
        <f>'BM 04'!G88</f>
        <v>0</v>
      </c>
      <c r="F88" s="59">
        <v>3</v>
      </c>
      <c r="G88" s="48">
        <f t="shared" si="16"/>
        <v>3</v>
      </c>
      <c r="H88" s="47">
        <f t="shared" si="17"/>
        <v>0</v>
      </c>
      <c r="I88" s="48">
        <v>360.33999999999997</v>
      </c>
      <c r="J88" s="50">
        <f t="shared" ref="J88:M102" si="21">TRUNC($I88*D88,2)</f>
        <v>1081.02</v>
      </c>
      <c r="K88" s="50">
        <f t="shared" si="21"/>
        <v>0</v>
      </c>
      <c r="L88" s="50">
        <f t="shared" si="21"/>
        <v>1081.02</v>
      </c>
      <c r="M88" s="50">
        <f t="shared" si="21"/>
        <v>1081.02</v>
      </c>
      <c r="N88" s="50">
        <f t="shared" si="20"/>
        <v>0</v>
      </c>
      <c r="O88" s="51">
        <f t="shared" si="19"/>
        <v>1</v>
      </c>
    </row>
    <row r="89" ht="28">
      <c r="A89" s="44" t="s">
        <v>193</v>
      </c>
      <c r="B89" s="45" t="s">
        <v>194</v>
      </c>
      <c r="C89" s="46" t="s">
        <v>184</v>
      </c>
      <c r="D89" s="47">
        <v>2</v>
      </c>
      <c r="E89" s="48">
        <f>'BM 04'!G89</f>
        <v>0</v>
      </c>
      <c r="F89" s="59">
        <v>2</v>
      </c>
      <c r="G89" s="48">
        <f t="shared" si="16"/>
        <v>2</v>
      </c>
      <c r="H89" s="47">
        <f t="shared" si="17"/>
        <v>0</v>
      </c>
      <c r="I89" s="48">
        <v>66.459999999999994</v>
      </c>
      <c r="J89" s="50">
        <f t="shared" si="21"/>
        <v>132.91999999999999</v>
      </c>
      <c r="K89" s="50">
        <f t="shared" si="21"/>
        <v>0</v>
      </c>
      <c r="L89" s="50">
        <f t="shared" si="21"/>
        <v>132.91999999999999</v>
      </c>
      <c r="M89" s="50">
        <f t="shared" si="21"/>
        <v>132.91999999999999</v>
      </c>
      <c r="N89" s="50">
        <f t="shared" si="20"/>
        <v>0</v>
      </c>
      <c r="O89" s="51">
        <f t="shared" si="19"/>
        <v>1</v>
      </c>
    </row>
    <row r="90" ht="14">
      <c r="A90" s="44" t="s">
        <v>195</v>
      </c>
      <c r="B90" s="45" t="s">
        <v>196</v>
      </c>
      <c r="C90" s="46" t="s">
        <v>184</v>
      </c>
      <c r="D90" s="47">
        <v>7</v>
      </c>
      <c r="E90" s="48">
        <f>'BM 04'!G90</f>
        <v>0</v>
      </c>
      <c r="F90" s="59">
        <v>7</v>
      </c>
      <c r="G90" s="48">
        <f t="shared" si="16"/>
        <v>7</v>
      </c>
      <c r="H90" s="47">
        <f t="shared" si="17"/>
        <v>0</v>
      </c>
      <c r="I90" s="48">
        <v>27.809999999999999</v>
      </c>
      <c r="J90" s="50">
        <f t="shared" si="21"/>
        <v>194.66999999999999</v>
      </c>
      <c r="K90" s="50">
        <f t="shared" si="21"/>
        <v>0</v>
      </c>
      <c r="L90" s="50">
        <f t="shared" si="21"/>
        <v>194.66999999999999</v>
      </c>
      <c r="M90" s="50">
        <f t="shared" si="21"/>
        <v>194.66999999999999</v>
      </c>
      <c r="N90" s="50">
        <f t="shared" si="20"/>
        <v>0</v>
      </c>
      <c r="O90" s="51">
        <f t="shared" si="19"/>
        <v>1</v>
      </c>
    </row>
    <row r="91" ht="14">
      <c r="A91" s="44" t="s">
        <v>197</v>
      </c>
      <c r="B91" s="45" t="s">
        <v>198</v>
      </c>
      <c r="C91" s="46" t="s">
        <v>64</v>
      </c>
      <c r="D91" s="47">
        <v>3</v>
      </c>
      <c r="E91" s="48">
        <f>'BM 04'!G91</f>
        <v>0</v>
      </c>
      <c r="F91" s="59">
        <v>3</v>
      </c>
      <c r="G91" s="48">
        <f t="shared" si="16"/>
        <v>3</v>
      </c>
      <c r="H91" s="47">
        <f t="shared" si="17"/>
        <v>0</v>
      </c>
      <c r="I91" s="48">
        <v>65.540000000000006</v>
      </c>
      <c r="J91" s="50">
        <f t="shared" si="21"/>
        <v>196.62</v>
      </c>
      <c r="K91" s="50">
        <f t="shared" si="21"/>
        <v>0</v>
      </c>
      <c r="L91" s="50">
        <f t="shared" si="21"/>
        <v>196.62</v>
      </c>
      <c r="M91" s="50">
        <f t="shared" si="21"/>
        <v>196.62</v>
      </c>
      <c r="N91" s="50">
        <f t="shared" si="20"/>
        <v>0</v>
      </c>
      <c r="O91" s="51">
        <f t="shared" si="19"/>
        <v>1</v>
      </c>
    </row>
    <row r="92" ht="14">
      <c r="A92" s="44" t="s">
        <v>199</v>
      </c>
      <c r="B92" s="45" t="s">
        <v>200</v>
      </c>
      <c r="C92" s="46" t="s">
        <v>64</v>
      </c>
      <c r="D92" s="47">
        <v>2</v>
      </c>
      <c r="E92" s="48">
        <f>'BM 04'!G92</f>
        <v>0</v>
      </c>
      <c r="F92" s="59">
        <v>2</v>
      </c>
      <c r="G92" s="48">
        <f t="shared" si="16"/>
        <v>2</v>
      </c>
      <c r="H92" s="47">
        <f t="shared" si="17"/>
        <v>0</v>
      </c>
      <c r="I92" s="48">
        <v>28.710000000000001</v>
      </c>
      <c r="J92" s="50">
        <f t="shared" si="21"/>
        <v>57.420000000000002</v>
      </c>
      <c r="K92" s="50">
        <f t="shared" si="21"/>
        <v>0</v>
      </c>
      <c r="L92" s="50">
        <f t="shared" si="21"/>
        <v>57.420000000000002</v>
      </c>
      <c r="M92" s="50">
        <f t="shared" si="21"/>
        <v>57.420000000000002</v>
      </c>
      <c r="N92" s="50">
        <f t="shared" si="20"/>
        <v>0</v>
      </c>
      <c r="O92" s="51">
        <f t="shared" si="19"/>
        <v>1</v>
      </c>
    </row>
    <row r="93" ht="14">
      <c r="A93" s="44" t="s">
        <v>201</v>
      </c>
      <c r="B93" s="45" t="s">
        <v>202</v>
      </c>
      <c r="C93" s="46" t="s">
        <v>184</v>
      </c>
      <c r="D93" s="47">
        <v>1</v>
      </c>
      <c r="E93" s="48">
        <f>'BM 04'!G93</f>
        <v>0</v>
      </c>
      <c r="F93" s="59">
        <v>1</v>
      </c>
      <c r="G93" s="48">
        <f t="shared" si="16"/>
        <v>1</v>
      </c>
      <c r="H93" s="47">
        <f t="shared" si="17"/>
        <v>0</v>
      </c>
      <c r="I93" s="48">
        <v>302.27999999999997</v>
      </c>
      <c r="J93" s="50">
        <f t="shared" si="21"/>
        <v>302.27999999999997</v>
      </c>
      <c r="K93" s="50">
        <f t="shared" si="21"/>
        <v>0</v>
      </c>
      <c r="L93" s="50">
        <f t="shared" si="21"/>
        <v>302.27999999999997</v>
      </c>
      <c r="M93" s="50">
        <f t="shared" si="21"/>
        <v>302.27999999999997</v>
      </c>
      <c r="N93" s="50">
        <f t="shared" si="20"/>
        <v>0</v>
      </c>
      <c r="O93" s="51">
        <f t="shared" si="19"/>
        <v>1</v>
      </c>
    </row>
    <row r="94" ht="14">
      <c r="A94" s="44" t="s">
        <v>203</v>
      </c>
      <c r="B94" s="45" t="s">
        <v>204</v>
      </c>
      <c r="C94" s="46" t="s">
        <v>184</v>
      </c>
      <c r="D94" s="47">
        <v>5</v>
      </c>
      <c r="E94" s="48">
        <f>'BM 04'!G94</f>
        <v>0</v>
      </c>
      <c r="F94" s="59"/>
      <c r="G94" s="48">
        <f t="shared" si="16"/>
        <v>0</v>
      </c>
      <c r="H94" s="47">
        <f t="shared" si="17"/>
        <v>5</v>
      </c>
      <c r="I94" s="48">
        <v>48.439999999999998</v>
      </c>
      <c r="J94" s="50">
        <f t="shared" si="21"/>
        <v>242.19999999999999</v>
      </c>
      <c r="K94" s="50">
        <f t="shared" si="21"/>
        <v>0</v>
      </c>
      <c r="L94" s="50">
        <f t="shared" si="21"/>
        <v>0</v>
      </c>
      <c r="M94" s="50">
        <f t="shared" si="21"/>
        <v>0</v>
      </c>
      <c r="N94" s="50">
        <f t="shared" si="20"/>
        <v>242.19999999999999</v>
      </c>
      <c r="O94" s="51">
        <f t="shared" si="19"/>
        <v>0</v>
      </c>
    </row>
    <row r="95" ht="14">
      <c r="A95" s="44" t="s">
        <v>205</v>
      </c>
      <c r="B95" s="45" t="s">
        <v>206</v>
      </c>
      <c r="C95" s="46" t="s">
        <v>64</v>
      </c>
      <c r="D95" s="47">
        <v>4</v>
      </c>
      <c r="E95" s="48">
        <f>'BM 04'!G95</f>
        <v>0</v>
      </c>
      <c r="F95" s="59">
        <v>4</v>
      </c>
      <c r="G95" s="48">
        <f t="shared" si="16"/>
        <v>4</v>
      </c>
      <c r="H95" s="47">
        <f t="shared" si="17"/>
        <v>0</v>
      </c>
      <c r="I95" s="48">
        <v>30.620000000000001</v>
      </c>
      <c r="J95" s="50">
        <f t="shared" si="21"/>
        <v>122.48</v>
      </c>
      <c r="K95" s="50">
        <f t="shared" si="21"/>
        <v>0</v>
      </c>
      <c r="L95" s="50">
        <f t="shared" si="21"/>
        <v>122.48</v>
      </c>
      <c r="M95" s="50">
        <f t="shared" si="21"/>
        <v>122.48</v>
      </c>
      <c r="N95" s="50">
        <f t="shared" si="20"/>
        <v>0</v>
      </c>
      <c r="O95" s="51">
        <f t="shared" si="19"/>
        <v>1</v>
      </c>
    </row>
    <row r="96" ht="14">
      <c r="A96" s="44" t="s">
        <v>207</v>
      </c>
      <c r="B96" s="45" t="s">
        <v>208</v>
      </c>
      <c r="C96" s="46" t="s">
        <v>39</v>
      </c>
      <c r="D96" s="47">
        <v>4.9299999999999997</v>
      </c>
      <c r="E96" s="48">
        <f>'BM 04'!G96</f>
        <v>4.9299999999999997</v>
      </c>
      <c r="F96" s="59"/>
      <c r="G96" s="48">
        <f t="shared" si="16"/>
        <v>4.9299999999999997</v>
      </c>
      <c r="H96" s="47">
        <f t="shared" si="17"/>
        <v>0</v>
      </c>
      <c r="I96" s="48">
        <v>493.45999999999998</v>
      </c>
      <c r="J96" s="50">
        <f t="shared" si="21"/>
        <v>2432.75</v>
      </c>
      <c r="K96" s="50">
        <f t="shared" si="21"/>
        <v>2432.75</v>
      </c>
      <c r="L96" s="50">
        <f t="shared" si="21"/>
        <v>0</v>
      </c>
      <c r="M96" s="50">
        <f t="shared" si="21"/>
        <v>2432.75</v>
      </c>
      <c r="N96" s="50">
        <f t="shared" si="20"/>
        <v>0</v>
      </c>
      <c r="O96" s="51">
        <f t="shared" si="19"/>
        <v>1</v>
      </c>
    </row>
    <row r="97" ht="28">
      <c r="A97" s="44" t="s">
        <v>209</v>
      </c>
      <c r="B97" s="45" t="s">
        <v>210</v>
      </c>
      <c r="C97" s="46" t="s">
        <v>114</v>
      </c>
      <c r="D97" s="47">
        <v>10.039999999999999</v>
      </c>
      <c r="E97" s="48">
        <f>'BM 04'!G97</f>
        <v>10.039999999999999</v>
      </c>
      <c r="F97" s="59"/>
      <c r="G97" s="48">
        <f t="shared" si="16"/>
        <v>10.039999999999999</v>
      </c>
      <c r="H97" s="47">
        <f t="shared" si="17"/>
        <v>0</v>
      </c>
      <c r="I97" s="48">
        <v>47.5</v>
      </c>
      <c r="J97" s="50">
        <f t="shared" si="21"/>
        <v>476.89999999999998</v>
      </c>
      <c r="K97" s="50">
        <f t="shared" si="21"/>
        <v>476.89999999999998</v>
      </c>
      <c r="L97" s="50">
        <f t="shared" si="21"/>
        <v>0</v>
      </c>
      <c r="M97" s="50">
        <f t="shared" si="21"/>
        <v>476.89999999999998</v>
      </c>
      <c r="N97" s="50">
        <f t="shared" si="20"/>
        <v>0</v>
      </c>
      <c r="O97" s="51">
        <f t="shared" si="19"/>
        <v>1</v>
      </c>
    </row>
    <row r="98" ht="28">
      <c r="A98" s="44" t="s">
        <v>211</v>
      </c>
      <c r="B98" s="45" t="s">
        <v>212</v>
      </c>
      <c r="C98" s="46" t="s">
        <v>114</v>
      </c>
      <c r="D98" s="47">
        <v>9.4399999999999995</v>
      </c>
      <c r="E98" s="48">
        <f>'BM 04'!G98</f>
        <v>9.4399999999999995</v>
      </c>
      <c r="F98" s="59"/>
      <c r="G98" s="48">
        <f t="shared" si="16"/>
        <v>9.4399999999999995</v>
      </c>
      <c r="H98" s="47">
        <f t="shared" si="17"/>
        <v>0</v>
      </c>
      <c r="I98" s="48">
        <v>138.47</v>
      </c>
      <c r="J98" s="50">
        <f t="shared" si="21"/>
        <v>1307.1500000000001</v>
      </c>
      <c r="K98" s="50">
        <f t="shared" si="21"/>
        <v>1307.1500000000001</v>
      </c>
      <c r="L98" s="50">
        <f t="shared" si="21"/>
        <v>0</v>
      </c>
      <c r="M98" s="50">
        <f t="shared" si="21"/>
        <v>1307.1500000000001</v>
      </c>
      <c r="N98" s="50">
        <f t="shared" si="20"/>
        <v>0</v>
      </c>
      <c r="O98" s="51">
        <f t="shared" si="19"/>
        <v>1</v>
      </c>
    </row>
    <row r="99" ht="28">
      <c r="A99" s="44" t="s">
        <v>213</v>
      </c>
      <c r="B99" s="45" t="s">
        <v>214</v>
      </c>
      <c r="C99" s="46" t="s">
        <v>64</v>
      </c>
      <c r="D99" s="47">
        <v>2</v>
      </c>
      <c r="E99" s="48">
        <f>'BM 04'!G99</f>
        <v>2</v>
      </c>
      <c r="F99" s="59"/>
      <c r="G99" s="48">
        <f t="shared" si="16"/>
        <v>2</v>
      </c>
      <c r="H99" s="47">
        <f t="shared" si="17"/>
        <v>0</v>
      </c>
      <c r="I99" s="48">
        <v>188.74000000000001</v>
      </c>
      <c r="J99" s="50">
        <f t="shared" si="21"/>
        <v>377.48000000000002</v>
      </c>
      <c r="K99" s="50">
        <f t="shared" si="21"/>
        <v>377.48000000000002</v>
      </c>
      <c r="L99" s="50">
        <f t="shared" si="21"/>
        <v>0</v>
      </c>
      <c r="M99" s="50">
        <f t="shared" si="21"/>
        <v>377.48000000000002</v>
      </c>
      <c r="N99" s="50">
        <f t="shared" si="20"/>
        <v>0</v>
      </c>
      <c r="O99" s="51">
        <f t="shared" si="19"/>
        <v>1</v>
      </c>
    </row>
    <row r="100" ht="28">
      <c r="A100" s="44" t="s">
        <v>215</v>
      </c>
      <c r="B100" s="45" t="s">
        <v>216</v>
      </c>
      <c r="C100" s="46" t="s">
        <v>64</v>
      </c>
      <c r="D100" s="47">
        <v>3</v>
      </c>
      <c r="E100" s="48">
        <f>'BM 04'!G100</f>
        <v>0</v>
      </c>
      <c r="F100" s="59">
        <v>3</v>
      </c>
      <c r="G100" s="48">
        <f t="shared" si="16"/>
        <v>3</v>
      </c>
      <c r="H100" s="47">
        <f t="shared" si="17"/>
        <v>0</v>
      </c>
      <c r="I100" s="48">
        <v>121.83</v>
      </c>
      <c r="J100" s="50">
        <f t="shared" si="21"/>
        <v>365.49000000000001</v>
      </c>
      <c r="K100" s="50">
        <f t="shared" si="21"/>
        <v>0</v>
      </c>
      <c r="L100" s="50">
        <f t="shared" si="21"/>
        <v>365.49000000000001</v>
      </c>
      <c r="M100" s="50">
        <f t="shared" si="21"/>
        <v>365.49000000000001</v>
      </c>
      <c r="N100" s="50">
        <f t="shared" si="20"/>
        <v>0</v>
      </c>
      <c r="O100" s="51">
        <f t="shared" si="19"/>
        <v>1</v>
      </c>
    </row>
    <row r="101" ht="14">
      <c r="A101" s="44" t="s">
        <v>217</v>
      </c>
      <c r="B101" s="45" t="s">
        <v>218</v>
      </c>
      <c r="C101" s="46" t="s">
        <v>184</v>
      </c>
      <c r="D101" s="47">
        <v>3</v>
      </c>
      <c r="E101" s="48">
        <f>'BM 04'!G101</f>
        <v>0</v>
      </c>
      <c r="F101" s="59"/>
      <c r="G101" s="48">
        <f t="shared" si="16"/>
        <v>0</v>
      </c>
      <c r="H101" s="47">
        <f t="shared" si="17"/>
        <v>3</v>
      </c>
      <c r="I101" s="48">
        <v>222.24000000000001</v>
      </c>
      <c r="J101" s="50">
        <f t="shared" si="21"/>
        <v>666.72000000000003</v>
      </c>
      <c r="K101" s="50">
        <f t="shared" si="21"/>
        <v>0</v>
      </c>
      <c r="L101" s="50">
        <f t="shared" si="21"/>
        <v>0</v>
      </c>
      <c r="M101" s="50">
        <f t="shared" si="21"/>
        <v>0</v>
      </c>
      <c r="N101" s="50">
        <f t="shared" si="20"/>
        <v>666.72000000000003</v>
      </c>
      <c r="O101" s="51">
        <f t="shared" si="19"/>
        <v>0</v>
      </c>
    </row>
    <row r="102" ht="28">
      <c r="A102" s="44" t="s">
        <v>219</v>
      </c>
      <c r="B102" s="45" t="s">
        <v>220</v>
      </c>
      <c r="C102" s="46" t="s">
        <v>64</v>
      </c>
      <c r="D102" s="47">
        <v>2</v>
      </c>
      <c r="E102" s="48">
        <f>'BM 04'!G102</f>
        <v>0</v>
      </c>
      <c r="F102" s="59">
        <v>2</v>
      </c>
      <c r="G102" s="48">
        <f t="shared" si="16"/>
        <v>2</v>
      </c>
      <c r="H102" s="47">
        <f t="shared" si="17"/>
        <v>0</v>
      </c>
      <c r="I102" s="48">
        <v>97.439999999999998</v>
      </c>
      <c r="J102" s="50">
        <f t="shared" si="21"/>
        <v>194.88</v>
      </c>
      <c r="K102" s="50">
        <f t="shared" si="21"/>
        <v>0</v>
      </c>
      <c r="L102" s="50">
        <f t="shared" si="21"/>
        <v>194.88</v>
      </c>
      <c r="M102" s="50">
        <f t="shared" si="21"/>
        <v>194.88</v>
      </c>
      <c r="N102" s="50">
        <f t="shared" si="20"/>
        <v>0</v>
      </c>
      <c r="O102" s="51">
        <f t="shared" si="19"/>
        <v>1</v>
      </c>
    </row>
    <row r="103" ht="14">
      <c r="A103" s="33" t="s">
        <v>221</v>
      </c>
      <c r="B103" s="34" t="s">
        <v>222</v>
      </c>
      <c r="C103" s="35"/>
      <c r="D103" s="35"/>
      <c r="E103" s="35"/>
      <c r="F103" s="56"/>
      <c r="G103" s="42"/>
      <c r="H103" s="54"/>
      <c r="I103" s="35"/>
      <c r="J103" s="37">
        <f>J104+J111+J114</f>
        <v>28175.100000000002</v>
      </c>
      <c r="K103" s="37">
        <f>K104+K111+K114</f>
        <v>21836.09</v>
      </c>
      <c r="L103" s="37">
        <f>L104+L111+L114</f>
        <v>0</v>
      </c>
      <c r="M103" s="37">
        <f>M104+M111+M114</f>
        <v>21836.09</v>
      </c>
      <c r="N103" s="37">
        <f t="shared" si="20"/>
        <v>6339.010000000002</v>
      </c>
      <c r="O103" s="39">
        <f t="shared" ref="O103:O166" si="22">M103/J103</f>
        <v>0.77501375327860411</v>
      </c>
    </row>
    <row r="104" ht="14">
      <c r="A104" s="33" t="s">
        <v>223</v>
      </c>
      <c r="B104" s="34" t="s">
        <v>224</v>
      </c>
      <c r="C104" s="35"/>
      <c r="D104" s="35"/>
      <c r="E104" s="35"/>
      <c r="F104" s="56"/>
      <c r="G104" s="42"/>
      <c r="H104" s="54"/>
      <c r="I104" s="35"/>
      <c r="J104" s="37">
        <f>SUM(J105:J110)</f>
        <v>14872.43</v>
      </c>
      <c r="K104" s="37">
        <f>SUM(K105:K110)</f>
        <v>13851.450000000001</v>
      </c>
      <c r="L104" s="37">
        <f>SUM(L105:L110)</f>
        <v>0</v>
      </c>
      <c r="M104" s="37">
        <f>SUM(M105:M110)</f>
        <v>13851.450000000001</v>
      </c>
      <c r="N104" s="37">
        <f>SUM(N105:N110)</f>
        <v>1020.98</v>
      </c>
      <c r="O104" s="39">
        <f t="shared" si="22"/>
        <v>0.93135082834479643</v>
      </c>
    </row>
    <row r="105" ht="42">
      <c r="A105" s="44" t="s">
        <v>225</v>
      </c>
      <c r="B105" s="45" t="s">
        <v>226</v>
      </c>
      <c r="C105" s="46" t="s">
        <v>184</v>
      </c>
      <c r="D105" s="47">
        <v>1</v>
      </c>
      <c r="E105" s="48">
        <f>'BM 04'!G105</f>
        <v>0</v>
      </c>
      <c r="F105" s="59"/>
      <c r="G105" s="48">
        <f t="shared" ref="G105:G168" si="23">E105+F105</f>
        <v>0</v>
      </c>
      <c r="H105" s="47">
        <f t="shared" ref="H105:H168" si="24">D105-G105</f>
        <v>1</v>
      </c>
      <c r="I105" s="48">
        <v>1020.98</v>
      </c>
      <c r="J105" s="50">
        <f t="shared" ref="J105:M110" si="25">TRUNC($I105*D105,2)</f>
        <v>1020.98</v>
      </c>
      <c r="K105" s="50">
        <f t="shared" si="25"/>
        <v>0</v>
      </c>
      <c r="L105" s="50">
        <f t="shared" si="25"/>
        <v>0</v>
      </c>
      <c r="M105" s="50">
        <f t="shared" si="25"/>
        <v>0</v>
      </c>
      <c r="N105" s="50">
        <f t="shared" si="20"/>
        <v>1020.98</v>
      </c>
      <c r="O105" s="51">
        <f t="shared" si="22"/>
        <v>0</v>
      </c>
    </row>
    <row r="106" ht="28">
      <c r="A106" s="44" t="s">
        <v>227</v>
      </c>
      <c r="B106" s="45" t="s">
        <v>228</v>
      </c>
      <c r="C106" s="46" t="s">
        <v>184</v>
      </c>
      <c r="D106" s="47">
        <v>2</v>
      </c>
      <c r="E106" s="48">
        <f>'BM 04'!G106</f>
        <v>2</v>
      </c>
      <c r="F106" s="59"/>
      <c r="G106" s="48">
        <f t="shared" si="23"/>
        <v>2</v>
      </c>
      <c r="H106" s="47">
        <f t="shared" si="24"/>
        <v>0</v>
      </c>
      <c r="I106" s="48">
        <v>1286.4300000000001</v>
      </c>
      <c r="J106" s="50">
        <f t="shared" si="25"/>
        <v>2572.8600000000001</v>
      </c>
      <c r="K106" s="50">
        <f t="shared" si="25"/>
        <v>2572.8600000000001</v>
      </c>
      <c r="L106" s="50">
        <f t="shared" si="25"/>
        <v>0</v>
      </c>
      <c r="M106" s="50">
        <f t="shared" si="25"/>
        <v>2572.8600000000001</v>
      </c>
      <c r="N106" s="50">
        <f t="shared" si="20"/>
        <v>0</v>
      </c>
      <c r="O106" s="51">
        <f t="shared" si="22"/>
        <v>1</v>
      </c>
    </row>
    <row r="107" ht="28">
      <c r="A107" s="44" t="s">
        <v>229</v>
      </c>
      <c r="B107" s="45" t="s">
        <v>230</v>
      </c>
      <c r="C107" s="46" t="s">
        <v>184</v>
      </c>
      <c r="D107" s="47">
        <v>6</v>
      </c>
      <c r="E107" s="48">
        <f>'BM 04'!G107</f>
        <v>6</v>
      </c>
      <c r="F107" s="59"/>
      <c r="G107" s="48">
        <f t="shared" si="23"/>
        <v>6</v>
      </c>
      <c r="H107" s="47">
        <f t="shared" si="24"/>
        <v>0</v>
      </c>
      <c r="I107" s="48">
        <v>1398.05</v>
      </c>
      <c r="J107" s="50">
        <f t="shared" si="25"/>
        <v>8388.2999999999993</v>
      </c>
      <c r="K107" s="50">
        <f t="shared" si="25"/>
        <v>8388.2999999999993</v>
      </c>
      <c r="L107" s="50">
        <f t="shared" si="25"/>
        <v>0</v>
      </c>
      <c r="M107" s="50">
        <f t="shared" si="25"/>
        <v>8388.2999999999993</v>
      </c>
      <c r="N107" s="50">
        <f t="shared" si="20"/>
        <v>0</v>
      </c>
      <c r="O107" s="51">
        <f t="shared" si="22"/>
        <v>1</v>
      </c>
    </row>
    <row r="108" ht="14">
      <c r="A108" s="44" t="s">
        <v>231</v>
      </c>
      <c r="B108" s="45" t="s">
        <v>232</v>
      </c>
      <c r="C108" s="46" t="s">
        <v>39</v>
      </c>
      <c r="D108" s="47">
        <v>2.9399999999999999</v>
      </c>
      <c r="E108" s="48">
        <f>'BM 04'!G108</f>
        <v>2.9399999999999999</v>
      </c>
      <c r="F108" s="59"/>
      <c r="G108" s="48">
        <f t="shared" si="23"/>
        <v>2.9399999999999999</v>
      </c>
      <c r="H108" s="47">
        <f t="shared" si="24"/>
        <v>0</v>
      </c>
      <c r="I108" s="48">
        <v>93.510000000000005</v>
      </c>
      <c r="J108" s="50">
        <f t="shared" si="25"/>
        <v>274.91000000000003</v>
      </c>
      <c r="K108" s="50">
        <f t="shared" si="25"/>
        <v>274.91000000000003</v>
      </c>
      <c r="L108" s="50">
        <f t="shared" si="25"/>
        <v>0</v>
      </c>
      <c r="M108" s="50">
        <f t="shared" si="25"/>
        <v>274.91000000000003</v>
      </c>
      <c r="N108" s="50">
        <f t="shared" si="20"/>
        <v>0</v>
      </c>
      <c r="O108" s="51">
        <f t="shared" si="22"/>
        <v>1</v>
      </c>
    </row>
    <row r="109" ht="28">
      <c r="A109" s="44" t="s">
        <v>233</v>
      </c>
      <c r="B109" s="45" t="s">
        <v>234</v>
      </c>
      <c r="C109" s="46" t="s">
        <v>184</v>
      </c>
      <c r="D109" s="47">
        <v>2</v>
      </c>
      <c r="E109" s="48">
        <f>'BM 04'!G109</f>
        <v>2</v>
      </c>
      <c r="F109" s="59"/>
      <c r="G109" s="48">
        <f t="shared" si="23"/>
        <v>2</v>
      </c>
      <c r="H109" s="47">
        <f t="shared" si="24"/>
        <v>0</v>
      </c>
      <c r="I109" s="48">
        <v>39.539999999999999</v>
      </c>
      <c r="J109" s="50">
        <f t="shared" si="25"/>
        <v>79.079999999999998</v>
      </c>
      <c r="K109" s="50">
        <f t="shared" si="25"/>
        <v>79.079999999999998</v>
      </c>
      <c r="L109" s="50">
        <f t="shared" si="25"/>
        <v>0</v>
      </c>
      <c r="M109" s="50">
        <f t="shared" si="25"/>
        <v>79.079999999999998</v>
      </c>
      <c r="N109" s="50">
        <f t="shared" si="20"/>
        <v>0</v>
      </c>
      <c r="O109" s="51">
        <f t="shared" si="22"/>
        <v>1</v>
      </c>
    </row>
    <row r="110" ht="42">
      <c r="A110" s="44" t="s">
        <v>235</v>
      </c>
      <c r="B110" s="45" t="s">
        <v>236</v>
      </c>
      <c r="C110" s="46" t="s">
        <v>99</v>
      </c>
      <c r="D110" s="47">
        <v>23.949999999999999</v>
      </c>
      <c r="E110" s="48">
        <f>'BM 04'!G110</f>
        <v>23.949999999999999</v>
      </c>
      <c r="F110" s="59"/>
      <c r="G110" s="48">
        <f t="shared" si="23"/>
        <v>23.949999999999999</v>
      </c>
      <c r="H110" s="47">
        <f t="shared" si="24"/>
        <v>0</v>
      </c>
      <c r="I110" s="48">
        <v>105.90000000000001</v>
      </c>
      <c r="J110" s="50">
        <f t="shared" si="25"/>
        <v>2536.3000000000002</v>
      </c>
      <c r="K110" s="50">
        <f t="shared" si="25"/>
        <v>2536.3000000000002</v>
      </c>
      <c r="L110" s="50">
        <f t="shared" si="25"/>
        <v>0</v>
      </c>
      <c r="M110" s="50">
        <f t="shared" si="25"/>
        <v>2536.3000000000002</v>
      </c>
      <c r="N110" s="50">
        <f t="shared" si="20"/>
        <v>0</v>
      </c>
      <c r="O110" s="51">
        <f t="shared" si="22"/>
        <v>1</v>
      </c>
    </row>
    <row r="111" ht="14">
      <c r="A111" s="33" t="s">
        <v>237</v>
      </c>
      <c r="B111" s="34" t="s">
        <v>238</v>
      </c>
      <c r="C111" s="35"/>
      <c r="D111" s="35"/>
      <c r="E111" s="35"/>
      <c r="F111" s="56"/>
      <c r="G111" s="42"/>
      <c r="H111" s="54"/>
      <c r="I111" s="35"/>
      <c r="J111" s="37">
        <f>SUM(J112:J113)</f>
        <v>4503.7600000000002</v>
      </c>
      <c r="K111" s="37">
        <f>SUM(K112:K113)</f>
        <v>1098.8</v>
      </c>
      <c r="L111" s="37">
        <f>SUM(L112:L113)</f>
        <v>0</v>
      </c>
      <c r="M111" s="37">
        <f>SUM(M112:M113)</f>
        <v>1098.8</v>
      </c>
      <c r="N111" s="37">
        <f>SUM(N112:N113)</f>
        <v>3404.96</v>
      </c>
      <c r="O111" s="39">
        <f t="shared" si="22"/>
        <v>0.24397392401016038</v>
      </c>
    </row>
    <row r="112" ht="14">
      <c r="A112" s="44" t="s">
        <v>239</v>
      </c>
      <c r="B112" s="45" t="s">
        <v>240</v>
      </c>
      <c r="C112" s="46" t="s">
        <v>39</v>
      </c>
      <c r="D112" s="47">
        <v>9.4700000000000006</v>
      </c>
      <c r="E112" s="48">
        <f>'BM 04'!G112</f>
        <v>9.4700000000000006</v>
      </c>
      <c r="F112" s="59"/>
      <c r="G112" s="48">
        <f t="shared" si="23"/>
        <v>9.4700000000000006</v>
      </c>
      <c r="H112" s="47">
        <f t="shared" si="24"/>
        <v>0</v>
      </c>
      <c r="I112" s="48">
        <v>116.03</v>
      </c>
      <c r="J112" s="50">
        <f t="shared" ref="J112:M113" si="26">TRUNC($I112*D112,2)</f>
        <v>1098.8</v>
      </c>
      <c r="K112" s="50">
        <f t="shared" si="26"/>
        <v>1098.8</v>
      </c>
      <c r="L112" s="50">
        <f t="shared" si="26"/>
        <v>0</v>
      </c>
      <c r="M112" s="50">
        <f t="shared" si="26"/>
        <v>1098.8</v>
      </c>
      <c r="N112" s="50">
        <f t="shared" si="20"/>
        <v>0</v>
      </c>
      <c r="O112" s="51">
        <f t="shared" si="22"/>
        <v>1</v>
      </c>
    </row>
    <row r="113" ht="14">
      <c r="A113" s="44" t="s">
        <v>241</v>
      </c>
      <c r="B113" s="45" t="s">
        <v>242</v>
      </c>
      <c r="C113" s="46" t="s">
        <v>39</v>
      </c>
      <c r="D113" s="47">
        <v>16.09</v>
      </c>
      <c r="E113" s="48">
        <f>'BM 04'!G113</f>
        <v>0</v>
      </c>
      <c r="F113" s="59"/>
      <c r="G113" s="48">
        <f t="shared" si="23"/>
        <v>0</v>
      </c>
      <c r="H113" s="47">
        <f t="shared" si="24"/>
        <v>16.09</v>
      </c>
      <c r="I113" s="48">
        <v>211.62</v>
      </c>
      <c r="J113" s="50">
        <f t="shared" si="26"/>
        <v>3404.96</v>
      </c>
      <c r="K113" s="50">
        <f t="shared" si="26"/>
        <v>0</v>
      </c>
      <c r="L113" s="50">
        <f t="shared" si="26"/>
        <v>0</v>
      </c>
      <c r="M113" s="50">
        <f t="shared" si="26"/>
        <v>0</v>
      </c>
      <c r="N113" s="50">
        <f t="shared" si="20"/>
        <v>3404.96</v>
      </c>
      <c r="O113" s="51">
        <f t="shared" si="22"/>
        <v>0</v>
      </c>
    </row>
    <row r="114" ht="14">
      <c r="A114" s="33" t="s">
        <v>243</v>
      </c>
      <c r="B114" s="34" t="s">
        <v>244</v>
      </c>
      <c r="C114" s="35"/>
      <c r="D114" s="35"/>
      <c r="E114" s="35"/>
      <c r="F114" s="56"/>
      <c r="G114" s="42"/>
      <c r="H114" s="54"/>
      <c r="I114" s="35"/>
      <c r="J114" s="37">
        <f>SUM(J115:J119)</f>
        <v>8798.9099999999999</v>
      </c>
      <c r="K114" s="37">
        <f>SUM(K115:K119)</f>
        <v>6885.8400000000001</v>
      </c>
      <c r="L114" s="37">
        <f>SUM(L115:L119)</f>
        <v>0</v>
      </c>
      <c r="M114" s="37">
        <f>SUM(M115:M119)</f>
        <v>6885.8400000000001</v>
      </c>
      <c r="N114" s="37">
        <f>SUM(N115:N119)</f>
        <v>1913.0699999999999</v>
      </c>
      <c r="O114" s="39">
        <f t="shared" si="22"/>
        <v>0.78257875123168663</v>
      </c>
    </row>
    <row r="115" ht="28">
      <c r="A115" s="44" t="s">
        <v>245</v>
      </c>
      <c r="B115" s="45" t="s">
        <v>246</v>
      </c>
      <c r="C115" s="46" t="s">
        <v>39</v>
      </c>
      <c r="D115" s="47">
        <v>2.4700000000000002</v>
      </c>
      <c r="E115" s="48">
        <f>'BM 04'!G115</f>
        <v>0</v>
      </c>
      <c r="F115" s="59"/>
      <c r="G115" s="48">
        <f t="shared" si="23"/>
        <v>0</v>
      </c>
      <c r="H115" s="47">
        <f t="shared" si="24"/>
        <v>2.4700000000000002</v>
      </c>
      <c r="I115" s="48">
        <v>411.81999999999999</v>
      </c>
      <c r="J115" s="50">
        <f t="shared" ref="J115:M119" si="27">TRUNC($I115*D115,2)</f>
        <v>1017.1900000000001</v>
      </c>
      <c r="K115" s="50">
        <f t="shared" si="27"/>
        <v>0</v>
      </c>
      <c r="L115" s="50">
        <f t="shared" si="27"/>
        <v>0</v>
      </c>
      <c r="M115" s="50">
        <f t="shared" si="27"/>
        <v>0</v>
      </c>
      <c r="N115" s="50">
        <f t="shared" si="20"/>
        <v>1017.1900000000001</v>
      </c>
      <c r="O115" s="51">
        <f t="shared" si="22"/>
        <v>0</v>
      </c>
    </row>
    <row r="116" ht="14">
      <c r="A116" s="44" t="s">
        <v>247</v>
      </c>
      <c r="B116" s="45" t="s">
        <v>248</v>
      </c>
      <c r="C116" s="46" t="s">
        <v>39</v>
      </c>
      <c r="D116" s="47">
        <v>2.1600000000000001</v>
      </c>
      <c r="E116" s="48">
        <f>'BM 04'!G116</f>
        <v>0</v>
      </c>
      <c r="F116" s="59"/>
      <c r="G116" s="48">
        <f t="shared" si="23"/>
        <v>0</v>
      </c>
      <c r="H116" s="47">
        <f t="shared" si="24"/>
        <v>2.1600000000000001</v>
      </c>
      <c r="I116" s="48">
        <v>79.340000000000003</v>
      </c>
      <c r="J116" s="50">
        <f t="shared" si="27"/>
        <v>171.37</v>
      </c>
      <c r="K116" s="50">
        <f t="shared" si="27"/>
        <v>0</v>
      </c>
      <c r="L116" s="50">
        <f t="shared" si="27"/>
        <v>0</v>
      </c>
      <c r="M116" s="50">
        <f t="shared" si="27"/>
        <v>0</v>
      </c>
      <c r="N116" s="50">
        <f t="shared" si="20"/>
        <v>171.37</v>
      </c>
      <c r="O116" s="51">
        <f t="shared" si="22"/>
        <v>0</v>
      </c>
    </row>
    <row r="117" ht="14">
      <c r="A117" s="44" t="s">
        <v>249</v>
      </c>
      <c r="B117" s="45" t="s">
        <v>250</v>
      </c>
      <c r="C117" s="46" t="s">
        <v>39</v>
      </c>
      <c r="D117" s="47">
        <v>2.1600000000000001</v>
      </c>
      <c r="E117" s="48">
        <f>'BM 04'!G117</f>
        <v>0</v>
      </c>
      <c r="F117" s="59"/>
      <c r="G117" s="48">
        <f t="shared" si="23"/>
        <v>0</v>
      </c>
      <c r="H117" s="47">
        <f t="shared" si="24"/>
        <v>2.1600000000000001</v>
      </c>
      <c r="I117" s="48">
        <v>12.6</v>
      </c>
      <c r="J117" s="50">
        <f t="shared" si="27"/>
        <v>27.210000000000001</v>
      </c>
      <c r="K117" s="50">
        <f t="shared" si="27"/>
        <v>0</v>
      </c>
      <c r="L117" s="50">
        <f t="shared" si="27"/>
        <v>0</v>
      </c>
      <c r="M117" s="50">
        <f t="shared" si="27"/>
        <v>0</v>
      </c>
      <c r="N117" s="50">
        <f t="shared" si="20"/>
        <v>27.210000000000001</v>
      </c>
      <c r="O117" s="51">
        <f t="shared" si="22"/>
        <v>0</v>
      </c>
    </row>
    <row r="118" ht="28">
      <c r="A118" s="44" t="s">
        <v>251</v>
      </c>
      <c r="B118" s="45" t="s">
        <v>252</v>
      </c>
      <c r="C118" s="46" t="s">
        <v>39</v>
      </c>
      <c r="D118" s="47">
        <v>2.4700000000000002</v>
      </c>
      <c r="E118" s="48">
        <f>'BM 04'!G118</f>
        <v>0</v>
      </c>
      <c r="F118" s="59"/>
      <c r="G118" s="48">
        <f t="shared" si="23"/>
        <v>0</v>
      </c>
      <c r="H118" s="47">
        <f t="shared" si="24"/>
        <v>2.4700000000000002</v>
      </c>
      <c r="I118" s="48">
        <v>282.31</v>
      </c>
      <c r="J118" s="50">
        <f t="shared" si="27"/>
        <v>697.29999999999995</v>
      </c>
      <c r="K118" s="50">
        <f t="shared" si="27"/>
        <v>0</v>
      </c>
      <c r="L118" s="50">
        <f t="shared" si="27"/>
        <v>0</v>
      </c>
      <c r="M118" s="50">
        <f t="shared" si="27"/>
        <v>0</v>
      </c>
      <c r="N118" s="50">
        <f t="shared" si="20"/>
        <v>697.29999999999995</v>
      </c>
      <c r="O118" s="51">
        <f t="shared" si="22"/>
        <v>0</v>
      </c>
    </row>
    <row r="119" ht="42">
      <c r="A119" s="44" t="s">
        <v>253</v>
      </c>
      <c r="B119" s="45" t="s">
        <v>254</v>
      </c>
      <c r="C119" s="46" t="s">
        <v>39</v>
      </c>
      <c r="D119" s="47">
        <v>23.989999999999998</v>
      </c>
      <c r="E119" s="48">
        <f>'BM 04'!G119</f>
        <v>23.989999999999998</v>
      </c>
      <c r="F119" s="59"/>
      <c r="G119" s="48">
        <f t="shared" si="23"/>
        <v>23.989999999999998</v>
      </c>
      <c r="H119" s="47">
        <f t="shared" si="24"/>
        <v>0</v>
      </c>
      <c r="I119" s="48">
        <v>287.02999999999997</v>
      </c>
      <c r="J119" s="50">
        <f t="shared" si="27"/>
        <v>6885.8400000000001</v>
      </c>
      <c r="K119" s="50">
        <f t="shared" si="27"/>
        <v>6885.8400000000001</v>
      </c>
      <c r="L119" s="50">
        <f t="shared" si="27"/>
        <v>0</v>
      </c>
      <c r="M119" s="50">
        <f t="shared" si="27"/>
        <v>6885.8400000000001</v>
      </c>
      <c r="N119" s="50">
        <f t="shared" si="20"/>
        <v>0</v>
      </c>
      <c r="O119" s="51">
        <f t="shared" si="22"/>
        <v>1</v>
      </c>
    </row>
    <row r="120" ht="14">
      <c r="A120" s="33" t="s">
        <v>255</v>
      </c>
      <c r="B120" s="34" t="s">
        <v>256</v>
      </c>
      <c r="C120" s="35"/>
      <c r="D120" s="35"/>
      <c r="E120" s="35"/>
      <c r="F120" s="56"/>
      <c r="G120" s="42"/>
      <c r="H120" s="54"/>
      <c r="I120" s="35"/>
      <c r="J120" s="37">
        <f>SUM(J121:J128)</f>
        <v>3440.2200000000003</v>
      </c>
      <c r="K120" s="37">
        <f>SUM(K121:K128)</f>
        <v>0</v>
      </c>
      <c r="L120" s="37">
        <f>SUM(L121:L128)</f>
        <v>2686.4000000000001</v>
      </c>
      <c r="M120" s="37">
        <f>SUM(M121:M128)</f>
        <v>2686.4000000000001</v>
      </c>
      <c r="N120" s="37">
        <f>SUM(N121:N128)</f>
        <v>753.81999999999994</v>
      </c>
      <c r="O120" s="39">
        <f t="shared" si="22"/>
        <v>0.78088029253943059</v>
      </c>
    </row>
    <row r="121" ht="28">
      <c r="A121" s="44" t="s">
        <v>257</v>
      </c>
      <c r="B121" s="45" t="s">
        <v>258</v>
      </c>
      <c r="C121" s="46" t="s">
        <v>64</v>
      </c>
      <c r="D121" s="47">
        <v>1</v>
      </c>
      <c r="E121" s="48">
        <f>'BM 04'!G121</f>
        <v>0</v>
      </c>
      <c r="F121" s="59">
        <v>1</v>
      </c>
      <c r="G121" s="48">
        <f t="shared" si="23"/>
        <v>1</v>
      </c>
      <c r="H121" s="47">
        <f t="shared" si="24"/>
        <v>0</v>
      </c>
      <c r="I121" s="48">
        <v>1016.08</v>
      </c>
      <c r="J121" s="50">
        <f t="shared" ref="J121:M128" si="28">TRUNC($I121*D121,2)</f>
        <v>1016.08</v>
      </c>
      <c r="K121" s="50">
        <f t="shared" si="28"/>
        <v>0</v>
      </c>
      <c r="L121" s="50">
        <f t="shared" si="28"/>
        <v>1016.08</v>
      </c>
      <c r="M121" s="50">
        <f t="shared" si="28"/>
        <v>1016.08</v>
      </c>
      <c r="N121" s="50">
        <f t="shared" si="20"/>
        <v>0</v>
      </c>
      <c r="O121" s="51">
        <f t="shared" si="22"/>
        <v>1</v>
      </c>
    </row>
    <row r="122" ht="42">
      <c r="A122" s="44" t="s">
        <v>259</v>
      </c>
      <c r="B122" s="45" t="s">
        <v>260</v>
      </c>
      <c r="C122" s="46" t="s">
        <v>39</v>
      </c>
      <c r="D122" s="47">
        <v>0.81000000000000005</v>
      </c>
      <c r="E122" s="48">
        <f>'BM 04'!G122</f>
        <v>0</v>
      </c>
      <c r="F122" s="59">
        <v>0.81000000000000005</v>
      </c>
      <c r="G122" s="48">
        <f t="shared" si="23"/>
        <v>0.81000000000000005</v>
      </c>
      <c r="H122" s="47">
        <f t="shared" si="24"/>
        <v>0</v>
      </c>
      <c r="I122" s="48">
        <v>136.08000000000001</v>
      </c>
      <c r="J122" s="50">
        <f t="shared" si="28"/>
        <v>110.22</v>
      </c>
      <c r="K122" s="50">
        <f t="shared" si="28"/>
        <v>0</v>
      </c>
      <c r="L122" s="50">
        <f t="shared" si="28"/>
        <v>110.22</v>
      </c>
      <c r="M122" s="50">
        <f t="shared" si="28"/>
        <v>110.22</v>
      </c>
      <c r="N122" s="50">
        <f t="shared" si="20"/>
        <v>0</v>
      </c>
      <c r="O122" s="51">
        <f t="shared" si="22"/>
        <v>1</v>
      </c>
      <c r="R122" s="1"/>
    </row>
    <row r="123" ht="42">
      <c r="A123" s="44" t="s">
        <v>261</v>
      </c>
      <c r="B123" s="45" t="s">
        <v>262</v>
      </c>
      <c r="C123" s="46" t="s">
        <v>39</v>
      </c>
      <c r="D123" s="47">
        <v>1.1899999999999999</v>
      </c>
      <c r="E123" s="48">
        <f>'BM 04'!G123</f>
        <v>0</v>
      </c>
      <c r="F123" s="59"/>
      <c r="G123" s="48">
        <f t="shared" si="23"/>
        <v>0</v>
      </c>
      <c r="H123" s="47">
        <f t="shared" si="24"/>
        <v>1.1899999999999999</v>
      </c>
      <c r="I123" s="48">
        <v>610.01999999999998</v>
      </c>
      <c r="J123" s="50">
        <f t="shared" si="28"/>
        <v>725.91999999999996</v>
      </c>
      <c r="K123" s="50">
        <f t="shared" si="28"/>
        <v>0</v>
      </c>
      <c r="L123" s="50">
        <f t="shared" si="28"/>
        <v>0</v>
      </c>
      <c r="M123" s="50">
        <f t="shared" si="28"/>
        <v>0</v>
      </c>
      <c r="N123" s="50">
        <f t="shared" si="20"/>
        <v>725.91999999999996</v>
      </c>
      <c r="O123" s="51">
        <f t="shared" si="22"/>
        <v>0</v>
      </c>
    </row>
    <row r="124" ht="28">
      <c r="A124" s="44" t="s">
        <v>263</v>
      </c>
      <c r="B124" s="45" t="s">
        <v>175</v>
      </c>
      <c r="C124" s="46" t="s">
        <v>39</v>
      </c>
      <c r="D124" s="47">
        <v>2</v>
      </c>
      <c r="E124" s="48">
        <f>'BM 04'!G124</f>
        <v>0</v>
      </c>
      <c r="F124" s="59">
        <v>0.81000000000000005</v>
      </c>
      <c r="G124" s="48">
        <f t="shared" si="23"/>
        <v>0.81000000000000005</v>
      </c>
      <c r="H124" s="47">
        <f t="shared" si="24"/>
        <v>1.1899999999999999</v>
      </c>
      <c r="I124" s="48">
        <v>23.440000000000001</v>
      </c>
      <c r="J124" s="50">
        <f t="shared" si="28"/>
        <v>46.880000000000003</v>
      </c>
      <c r="K124" s="50">
        <f t="shared" si="28"/>
        <v>0</v>
      </c>
      <c r="L124" s="50">
        <f t="shared" si="28"/>
        <v>18.98</v>
      </c>
      <c r="M124" s="50">
        <f t="shared" si="28"/>
        <v>18.98</v>
      </c>
      <c r="N124" s="50">
        <f t="shared" si="20"/>
        <v>27.900000000000002</v>
      </c>
      <c r="O124" s="51">
        <f t="shared" si="22"/>
        <v>0.40486348122866894</v>
      </c>
    </row>
    <row r="125" ht="28">
      <c r="A125" s="44" t="s">
        <v>264</v>
      </c>
      <c r="B125" s="45" t="s">
        <v>265</v>
      </c>
      <c r="C125" s="46" t="s">
        <v>184</v>
      </c>
      <c r="D125" s="47">
        <v>2</v>
      </c>
      <c r="E125" s="48">
        <f>'BM 04'!G125</f>
        <v>0</v>
      </c>
      <c r="F125" s="59">
        <v>2</v>
      </c>
      <c r="G125" s="48">
        <f t="shared" si="23"/>
        <v>2</v>
      </c>
      <c r="H125" s="47">
        <f t="shared" si="24"/>
        <v>0</v>
      </c>
      <c r="I125" s="48">
        <v>99.650000000000006</v>
      </c>
      <c r="J125" s="50">
        <f t="shared" si="28"/>
        <v>199.30000000000001</v>
      </c>
      <c r="K125" s="50">
        <f t="shared" si="28"/>
        <v>0</v>
      </c>
      <c r="L125" s="50">
        <f t="shared" si="28"/>
        <v>199.30000000000001</v>
      </c>
      <c r="M125" s="50">
        <f t="shared" si="28"/>
        <v>199.30000000000001</v>
      </c>
      <c r="N125" s="50">
        <f t="shared" si="20"/>
        <v>0</v>
      </c>
      <c r="O125" s="51">
        <f t="shared" si="22"/>
        <v>1</v>
      </c>
    </row>
    <row r="126" ht="28">
      <c r="A126" s="44" t="s">
        <v>266</v>
      </c>
      <c r="B126" s="45" t="s">
        <v>267</v>
      </c>
      <c r="C126" s="46" t="s">
        <v>184</v>
      </c>
      <c r="D126" s="47">
        <v>2</v>
      </c>
      <c r="E126" s="48">
        <f>'BM 04'!G126</f>
        <v>0</v>
      </c>
      <c r="F126" s="59">
        <v>2</v>
      </c>
      <c r="G126" s="48">
        <f t="shared" si="23"/>
        <v>2</v>
      </c>
      <c r="H126" s="47">
        <f t="shared" si="24"/>
        <v>0</v>
      </c>
      <c r="I126" s="48">
        <v>197.69999999999999</v>
      </c>
      <c r="J126" s="50">
        <f t="shared" si="28"/>
        <v>395.39999999999998</v>
      </c>
      <c r="K126" s="50">
        <f t="shared" si="28"/>
        <v>0</v>
      </c>
      <c r="L126" s="50">
        <f t="shared" si="28"/>
        <v>395.39999999999998</v>
      </c>
      <c r="M126" s="50">
        <f t="shared" si="28"/>
        <v>395.39999999999998</v>
      </c>
      <c r="N126" s="50">
        <f t="shared" si="20"/>
        <v>0</v>
      </c>
      <c r="O126" s="51">
        <f t="shared" si="22"/>
        <v>1</v>
      </c>
    </row>
    <row r="127" ht="28">
      <c r="A127" s="44" t="s">
        <v>268</v>
      </c>
      <c r="B127" s="45" t="s">
        <v>269</v>
      </c>
      <c r="C127" s="46" t="s">
        <v>184</v>
      </c>
      <c r="D127" s="47">
        <v>2</v>
      </c>
      <c r="E127" s="48">
        <f>'BM 04'!G127</f>
        <v>0</v>
      </c>
      <c r="F127" s="59">
        <v>2</v>
      </c>
      <c r="G127" s="48">
        <f t="shared" si="23"/>
        <v>2</v>
      </c>
      <c r="H127" s="47">
        <f t="shared" si="24"/>
        <v>0</v>
      </c>
      <c r="I127" s="48">
        <v>197.69999999999999</v>
      </c>
      <c r="J127" s="50">
        <f t="shared" si="28"/>
        <v>395.39999999999998</v>
      </c>
      <c r="K127" s="50">
        <f t="shared" si="28"/>
        <v>0</v>
      </c>
      <c r="L127" s="50">
        <f t="shared" si="28"/>
        <v>395.39999999999998</v>
      </c>
      <c r="M127" s="50">
        <f t="shared" si="28"/>
        <v>395.39999999999998</v>
      </c>
      <c r="N127" s="50">
        <f t="shared" si="20"/>
        <v>0</v>
      </c>
      <c r="O127" s="51">
        <f t="shared" si="22"/>
        <v>1</v>
      </c>
    </row>
    <row r="128" ht="42">
      <c r="A128" s="44" t="s">
        <v>270</v>
      </c>
      <c r="B128" s="45" t="s">
        <v>271</v>
      </c>
      <c r="C128" s="46" t="s">
        <v>64</v>
      </c>
      <c r="D128" s="47">
        <v>1</v>
      </c>
      <c r="E128" s="48">
        <f>'BM 04'!G128</f>
        <v>0</v>
      </c>
      <c r="F128" s="59">
        <v>1</v>
      </c>
      <c r="G128" s="48">
        <f t="shared" si="23"/>
        <v>1</v>
      </c>
      <c r="H128" s="47">
        <f t="shared" si="24"/>
        <v>0</v>
      </c>
      <c r="I128" s="48">
        <v>551.01999999999998</v>
      </c>
      <c r="J128" s="50">
        <f t="shared" si="28"/>
        <v>551.01999999999998</v>
      </c>
      <c r="K128" s="50">
        <f t="shared" si="28"/>
        <v>0</v>
      </c>
      <c r="L128" s="50">
        <f t="shared" si="28"/>
        <v>551.01999999999998</v>
      </c>
      <c r="M128" s="50">
        <f t="shared" si="28"/>
        <v>551.01999999999998</v>
      </c>
      <c r="N128" s="50">
        <f t="shared" si="20"/>
        <v>0</v>
      </c>
      <c r="O128" s="51">
        <f t="shared" si="22"/>
        <v>1</v>
      </c>
    </row>
    <row r="129" ht="14">
      <c r="A129" s="33" t="s">
        <v>272</v>
      </c>
      <c r="B129" s="34" t="s">
        <v>273</v>
      </c>
      <c r="C129" s="35"/>
      <c r="D129" s="35"/>
      <c r="E129" s="35"/>
      <c r="F129" s="56"/>
      <c r="G129" s="42"/>
      <c r="H129" s="54"/>
      <c r="I129" s="35"/>
      <c r="J129" s="37">
        <f>J130+J132+J136+J139</f>
        <v>30039.260000000002</v>
      </c>
      <c r="K129" s="37">
        <f>K130+K132+K136+K139</f>
        <v>9877.0400000000009</v>
      </c>
      <c r="L129" s="37">
        <f>L130+L132+L136+L139</f>
        <v>14052.09</v>
      </c>
      <c r="M129" s="37">
        <f>M130+M132+M136+M139</f>
        <v>23929.16</v>
      </c>
      <c r="N129" s="37">
        <f t="shared" si="20"/>
        <v>6110.1000000000022</v>
      </c>
      <c r="O129" s="39">
        <f t="shared" si="22"/>
        <v>0.7965961877889135</v>
      </c>
    </row>
    <row r="130" ht="14">
      <c r="A130" s="33" t="s">
        <v>274</v>
      </c>
      <c r="B130" s="34" t="s">
        <v>275</v>
      </c>
      <c r="C130" s="35"/>
      <c r="D130" s="35"/>
      <c r="E130" s="35"/>
      <c r="F130" s="56"/>
      <c r="G130" s="42"/>
      <c r="H130" s="54"/>
      <c r="I130" s="35"/>
      <c r="J130" s="37">
        <f>SUM(J131)</f>
        <v>2614.0900000000001</v>
      </c>
      <c r="K130" s="37">
        <f>SUM(K131)</f>
        <v>1045.6300000000001</v>
      </c>
      <c r="L130" s="37">
        <f>SUM(L131)</f>
        <v>1045.6300000000001</v>
      </c>
      <c r="M130" s="37">
        <f>SUM(M131)</f>
        <v>2091.27</v>
      </c>
      <c r="N130" s="37">
        <f>SUM(N131)</f>
        <v>522.82000000000016</v>
      </c>
      <c r="O130" s="39">
        <f t="shared" si="22"/>
        <v>0.7999992349154007</v>
      </c>
    </row>
    <row r="131" ht="56">
      <c r="A131" s="44" t="s">
        <v>276</v>
      </c>
      <c r="B131" s="45" t="s">
        <v>277</v>
      </c>
      <c r="C131" s="46" t="s">
        <v>39</v>
      </c>
      <c r="D131" s="47">
        <v>69.010000000000005</v>
      </c>
      <c r="E131" s="48">
        <f>'BM 04'!G131</f>
        <v>27.604000000000003</v>
      </c>
      <c r="F131" s="59">
        <f>69.01*0.4</f>
        <v>27.604000000000003</v>
      </c>
      <c r="G131" s="48">
        <f t="shared" si="23"/>
        <v>55.208000000000006</v>
      </c>
      <c r="H131" s="47">
        <f t="shared" si="24"/>
        <v>13.802</v>
      </c>
      <c r="I131" s="48">
        <v>37.880000000000003</v>
      </c>
      <c r="J131" s="50">
        <f>TRUNC($I131*D131,2)</f>
        <v>2614.0900000000001</v>
      </c>
      <c r="K131" s="50">
        <f>TRUNC($I131*E131,2)</f>
        <v>1045.6300000000001</v>
      </c>
      <c r="L131" s="50">
        <f>TRUNC($I131*F131,2)</f>
        <v>1045.6300000000001</v>
      </c>
      <c r="M131" s="50">
        <f>TRUNC($I131*G131,2)</f>
        <v>2091.27</v>
      </c>
      <c r="N131" s="50">
        <f t="shared" si="20"/>
        <v>522.82000000000016</v>
      </c>
      <c r="O131" s="51">
        <f t="shared" si="22"/>
        <v>0.7999992349154007</v>
      </c>
    </row>
    <row r="132" ht="14">
      <c r="A132" s="33" t="s">
        <v>278</v>
      </c>
      <c r="B132" s="34" t="s">
        <v>279</v>
      </c>
      <c r="C132" s="35"/>
      <c r="D132" s="35"/>
      <c r="E132" s="35"/>
      <c r="F132" s="56"/>
      <c r="G132" s="42"/>
      <c r="H132" s="54"/>
      <c r="I132" s="35"/>
      <c r="J132" s="37">
        <f>SUM(J133:J135)</f>
        <v>2690.0500000000002</v>
      </c>
      <c r="K132" s="37">
        <f>SUM(K133:K135)</f>
        <v>0</v>
      </c>
      <c r="L132" s="37">
        <f>SUM(L133:L135)</f>
        <v>350.38999999999999</v>
      </c>
      <c r="M132" s="37">
        <f>SUM(M133:M135)</f>
        <v>350.38999999999999</v>
      </c>
      <c r="N132" s="37">
        <f>SUM(N133:N135)</f>
        <v>2339.6599999999999</v>
      </c>
      <c r="O132" s="39">
        <f t="shared" si="22"/>
        <v>0.13025408449657069</v>
      </c>
    </row>
    <row r="133" ht="14">
      <c r="A133" s="44" t="s">
        <v>280</v>
      </c>
      <c r="B133" s="45" t="s">
        <v>281</v>
      </c>
      <c r="C133" s="46" t="s">
        <v>39</v>
      </c>
      <c r="D133" s="47">
        <v>52.850000000000001</v>
      </c>
      <c r="E133" s="48">
        <f>'BM 04'!G133</f>
        <v>0</v>
      </c>
      <c r="F133" s="59">
        <v>52.850000000000001</v>
      </c>
      <c r="G133" s="48">
        <f t="shared" si="23"/>
        <v>52.850000000000001</v>
      </c>
      <c r="H133" s="47">
        <f t="shared" si="24"/>
        <v>0</v>
      </c>
      <c r="I133" s="48">
        <v>6.6299999999999999</v>
      </c>
      <c r="J133" s="50">
        <f t="shared" ref="J133:M135" si="29">TRUNC($I133*D133,2)</f>
        <v>350.38999999999999</v>
      </c>
      <c r="K133" s="50">
        <f t="shared" si="29"/>
        <v>0</v>
      </c>
      <c r="L133" s="50">
        <f t="shared" si="29"/>
        <v>350.38999999999999</v>
      </c>
      <c r="M133" s="50">
        <f t="shared" si="29"/>
        <v>350.38999999999999</v>
      </c>
      <c r="N133" s="50">
        <f t="shared" si="20"/>
        <v>0</v>
      </c>
      <c r="O133" s="51">
        <f t="shared" si="22"/>
        <v>1</v>
      </c>
    </row>
    <row r="134" ht="28">
      <c r="A134" s="44" t="s">
        <v>282</v>
      </c>
      <c r="B134" s="45" t="s">
        <v>283</v>
      </c>
      <c r="C134" s="46" t="s">
        <v>39</v>
      </c>
      <c r="D134" s="47">
        <v>52.850000000000001</v>
      </c>
      <c r="E134" s="48">
        <f>'BM 04'!G134</f>
        <v>0</v>
      </c>
      <c r="F134" s="59"/>
      <c r="G134" s="48">
        <f t="shared" si="23"/>
        <v>0</v>
      </c>
      <c r="H134" s="47">
        <f t="shared" si="24"/>
        <v>52.850000000000001</v>
      </c>
      <c r="I134" s="48">
        <v>16.460000000000001</v>
      </c>
      <c r="J134" s="50">
        <f t="shared" si="29"/>
        <v>869.90999999999997</v>
      </c>
      <c r="K134" s="50">
        <f t="shared" si="29"/>
        <v>0</v>
      </c>
      <c r="L134" s="50">
        <f t="shared" si="29"/>
        <v>0</v>
      </c>
      <c r="M134" s="50">
        <f t="shared" si="29"/>
        <v>0</v>
      </c>
      <c r="N134" s="50">
        <f t="shared" si="20"/>
        <v>869.90999999999997</v>
      </c>
      <c r="O134" s="51">
        <f t="shared" si="22"/>
        <v>0</v>
      </c>
    </row>
    <row r="135" ht="28">
      <c r="A135" s="44" t="s">
        <v>284</v>
      </c>
      <c r="B135" s="45" t="s">
        <v>285</v>
      </c>
      <c r="C135" s="46" t="s">
        <v>39</v>
      </c>
      <c r="D135" s="47">
        <v>52.850000000000001</v>
      </c>
      <c r="E135" s="48">
        <f>'BM 04'!G135</f>
        <v>0</v>
      </c>
      <c r="F135" s="59"/>
      <c r="G135" s="48">
        <f t="shared" si="23"/>
        <v>0</v>
      </c>
      <c r="H135" s="47">
        <f t="shared" si="24"/>
        <v>52.850000000000001</v>
      </c>
      <c r="I135" s="48">
        <v>27.809999999999999</v>
      </c>
      <c r="J135" s="50">
        <f t="shared" si="29"/>
        <v>1469.75</v>
      </c>
      <c r="K135" s="50">
        <f t="shared" si="29"/>
        <v>0</v>
      </c>
      <c r="L135" s="50">
        <f t="shared" si="29"/>
        <v>0</v>
      </c>
      <c r="M135" s="50">
        <f t="shared" si="29"/>
        <v>0</v>
      </c>
      <c r="N135" s="50">
        <f t="shared" si="20"/>
        <v>1469.75</v>
      </c>
      <c r="O135" s="51">
        <f t="shared" si="22"/>
        <v>0</v>
      </c>
    </row>
    <row r="136" ht="14">
      <c r="A136" s="33" t="s">
        <v>286</v>
      </c>
      <c r="B136" s="34" t="s">
        <v>287</v>
      </c>
      <c r="C136" s="35"/>
      <c r="D136" s="35"/>
      <c r="E136" s="35"/>
      <c r="F136" s="56"/>
      <c r="G136" s="42"/>
      <c r="H136" s="54"/>
      <c r="I136" s="35"/>
      <c r="J136" s="37">
        <f>SUM(J137:J138)</f>
        <v>3912.4700000000003</v>
      </c>
      <c r="K136" s="37">
        <f>SUM(K137:K138)</f>
        <v>0</v>
      </c>
      <c r="L136" s="37">
        <f>SUM(L137:L138)</f>
        <v>3912.4700000000003</v>
      </c>
      <c r="M136" s="37">
        <f>SUM(M137:M138)</f>
        <v>3912.4700000000003</v>
      </c>
      <c r="N136" s="37">
        <f>SUM(N137:N138)</f>
        <v>0</v>
      </c>
      <c r="O136" s="39">
        <f t="shared" si="22"/>
        <v>1</v>
      </c>
    </row>
    <row r="137" ht="28">
      <c r="A137" s="44" t="s">
        <v>288</v>
      </c>
      <c r="B137" s="45" t="s">
        <v>289</v>
      </c>
      <c r="C137" s="46" t="s">
        <v>39</v>
      </c>
      <c r="D137" s="47">
        <v>39.490000000000002</v>
      </c>
      <c r="E137" s="48">
        <f>'BM 04'!G137</f>
        <v>0</v>
      </c>
      <c r="F137" s="59">
        <v>39.490000000000002</v>
      </c>
      <c r="G137" s="48">
        <f t="shared" si="23"/>
        <v>39.490000000000002</v>
      </c>
      <c r="H137" s="47">
        <f t="shared" si="24"/>
        <v>0</v>
      </c>
      <c r="I137" s="48">
        <v>12.640000000000001</v>
      </c>
      <c r="J137" s="50">
        <f t="shared" ref="J137:M138" si="30">TRUNC($I137*D137,2)</f>
        <v>499.14999999999998</v>
      </c>
      <c r="K137" s="50">
        <f t="shared" si="30"/>
        <v>0</v>
      </c>
      <c r="L137" s="50">
        <f t="shared" si="30"/>
        <v>499.14999999999998</v>
      </c>
      <c r="M137" s="50">
        <f t="shared" si="30"/>
        <v>499.14999999999998</v>
      </c>
      <c r="N137" s="50">
        <f t="shared" si="20"/>
        <v>0</v>
      </c>
      <c r="O137" s="51">
        <f t="shared" si="22"/>
        <v>1</v>
      </c>
    </row>
    <row r="138" ht="42">
      <c r="A138" s="44" t="s">
        <v>290</v>
      </c>
      <c r="B138" s="45" t="s">
        <v>291</v>
      </c>
      <c r="C138" s="46" t="s">
        <v>39</v>
      </c>
      <c r="D138" s="47">
        <v>127.84</v>
      </c>
      <c r="E138" s="48">
        <f>'BM 04'!G138</f>
        <v>0</v>
      </c>
      <c r="F138" s="59">
        <v>127.84</v>
      </c>
      <c r="G138" s="48">
        <f t="shared" si="23"/>
        <v>127.84</v>
      </c>
      <c r="H138" s="47">
        <f t="shared" si="24"/>
        <v>0</v>
      </c>
      <c r="I138" s="48">
        <v>26.699999999999999</v>
      </c>
      <c r="J138" s="50">
        <f t="shared" si="30"/>
        <v>3413.3200000000002</v>
      </c>
      <c r="K138" s="50">
        <f t="shared" si="30"/>
        <v>0</v>
      </c>
      <c r="L138" s="50">
        <f t="shared" si="30"/>
        <v>3413.3200000000002</v>
      </c>
      <c r="M138" s="50">
        <f t="shared" si="30"/>
        <v>3413.3200000000002</v>
      </c>
      <c r="N138" s="50">
        <f t="shared" si="20"/>
        <v>0</v>
      </c>
      <c r="O138" s="51">
        <f t="shared" si="22"/>
        <v>1</v>
      </c>
    </row>
    <row r="139" ht="14">
      <c r="A139" s="33" t="s">
        <v>292</v>
      </c>
      <c r="B139" s="34" t="s">
        <v>293</v>
      </c>
      <c r="C139" s="35"/>
      <c r="D139" s="35"/>
      <c r="E139" s="35"/>
      <c r="F139" s="56"/>
      <c r="G139" s="42"/>
      <c r="H139" s="54"/>
      <c r="I139" s="35"/>
      <c r="J139" s="37">
        <f>SUM(J140:J143)</f>
        <v>20822.650000000001</v>
      </c>
      <c r="K139" s="37">
        <f>SUM(K140:K143)</f>
        <v>8831.4099999999999</v>
      </c>
      <c r="L139" s="37">
        <f>SUM(L140:L143)</f>
        <v>8743.6000000000004</v>
      </c>
      <c r="M139" s="37">
        <f>SUM(M140:M143)</f>
        <v>17575.029999999999</v>
      </c>
      <c r="N139" s="37">
        <f>SUM(N140:N143)</f>
        <v>3247.6200000000013</v>
      </c>
      <c r="O139" s="39" t="s">
        <v>294</v>
      </c>
    </row>
    <row r="140" ht="28">
      <c r="A140" s="44" t="s">
        <v>295</v>
      </c>
      <c r="B140" s="45" t="s">
        <v>296</v>
      </c>
      <c r="C140" s="46" t="s">
        <v>99</v>
      </c>
      <c r="D140" s="47">
        <v>40.909999999999997</v>
      </c>
      <c r="E140" s="48">
        <f>'BM 04'!G140</f>
        <v>0</v>
      </c>
      <c r="F140" s="59"/>
      <c r="G140" s="48">
        <f t="shared" si="23"/>
        <v>0</v>
      </c>
      <c r="H140" s="47">
        <f t="shared" si="24"/>
        <v>40.909999999999997</v>
      </c>
      <c r="I140" s="48">
        <v>1.4099999999999999</v>
      </c>
      <c r="J140" s="50">
        <f t="shared" ref="J140:M143" si="31">TRUNC($I140*D140,2)</f>
        <v>57.68</v>
      </c>
      <c r="K140" s="50">
        <f t="shared" si="31"/>
        <v>0</v>
      </c>
      <c r="L140" s="50">
        <f t="shared" si="31"/>
        <v>0</v>
      </c>
      <c r="M140" s="50">
        <f t="shared" si="31"/>
        <v>0</v>
      </c>
      <c r="N140" s="50">
        <f t="shared" si="20"/>
        <v>57.68</v>
      </c>
      <c r="O140" s="51">
        <f t="shared" si="22"/>
        <v>0</v>
      </c>
    </row>
    <row r="141" ht="28">
      <c r="A141" s="44" t="s">
        <v>297</v>
      </c>
      <c r="B141" s="45" t="s">
        <v>298</v>
      </c>
      <c r="C141" s="46" t="s">
        <v>39</v>
      </c>
      <c r="D141" s="47">
        <v>11.300000000000001</v>
      </c>
      <c r="E141" s="48">
        <f>'BM 04'!G141</f>
        <v>0</v>
      </c>
      <c r="F141" s="59"/>
      <c r="G141" s="48">
        <f t="shared" si="23"/>
        <v>0</v>
      </c>
      <c r="H141" s="47">
        <f t="shared" si="24"/>
        <v>11.300000000000001</v>
      </c>
      <c r="I141" s="48">
        <v>7.8300000000000001</v>
      </c>
      <c r="J141" s="50">
        <f t="shared" si="31"/>
        <v>88.469999999999999</v>
      </c>
      <c r="K141" s="50">
        <f t="shared" si="31"/>
        <v>0</v>
      </c>
      <c r="L141" s="50">
        <f t="shared" si="31"/>
        <v>0</v>
      </c>
      <c r="M141" s="50">
        <f t="shared" si="31"/>
        <v>0</v>
      </c>
      <c r="N141" s="50">
        <f t="shared" si="20"/>
        <v>88.469999999999999</v>
      </c>
      <c r="O141" s="51">
        <f t="shared" si="22"/>
        <v>0</v>
      </c>
    </row>
    <row r="142" ht="42">
      <c r="A142" s="44" t="s">
        <v>299</v>
      </c>
      <c r="B142" s="45" t="s">
        <v>300</v>
      </c>
      <c r="C142" s="46" t="s">
        <v>39</v>
      </c>
      <c r="D142" s="47">
        <v>292.47000000000003</v>
      </c>
      <c r="E142" s="48">
        <f>'BM 04'!G142</f>
        <v>116.98800000000001</v>
      </c>
      <c r="F142" s="59">
        <f>292.47*0.45</f>
        <v>131.61150000000001</v>
      </c>
      <c r="G142" s="48">
        <f t="shared" si="23"/>
        <v>248.59950000000003</v>
      </c>
      <c r="H142" s="47">
        <f t="shared" si="24"/>
        <v>43.870499999999993</v>
      </c>
      <c r="I142" s="48">
        <v>35.420000000000002</v>
      </c>
      <c r="J142" s="50">
        <f t="shared" si="31"/>
        <v>10359.280000000001</v>
      </c>
      <c r="K142" s="50">
        <f t="shared" si="31"/>
        <v>4143.71</v>
      </c>
      <c r="L142" s="50">
        <f t="shared" si="31"/>
        <v>4661.6700000000001</v>
      </c>
      <c r="M142" s="50">
        <f t="shared" si="31"/>
        <v>8805.3899999999994</v>
      </c>
      <c r="N142" s="50">
        <f t="shared" si="20"/>
        <v>1553.8900000000012</v>
      </c>
      <c r="O142" s="51">
        <f t="shared" si="22"/>
        <v>0.85000019306361052</v>
      </c>
    </row>
    <row r="143" ht="42">
      <c r="A143" s="44" t="s">
        <v>301</v>
      </c>
      <c r="B143" s="45" t="s">
        <v>302</v>
      </c>
      <c r="C143" s="46" t="s">
        <v>39</v>
      </c>
      <c r="D143" s="47">
        <v>257.48000000000002</v>
      </c>
      <c r="E143" s="48">
        <f>'BM 04'!G143</f>
        <v>116.98800000000001</v>
      </c>
      <c r="F143" s="59">
        <f>257.48*0.85-292.47*0.4</f>
        <v>101.86999999999999</v>
      </c>
      <c r="G143" s="48">
        <f t="shared" si="23"/>
        <v>218.858</v>
      </c>
      <c r="H143" s="47">
        <f t="shared" si="24"/>
        <v>38.622000000000014</v>
      </c>
      <c r="I143" s="48">
        <v>40.07</v>
      </c>
      <c r="J143" s="50">
        <f t="shared" si="31"/>
        <v>10317.219999999999</v>
      </c>
      <c r="K143" s="50">
        <f t="shared" si="31"/>
        <v>4687.6999999999998</v>
      </c>
      <c r="L143" s="50">
        <f t="shared" si="31"/>
        <v>4081.9299999999998</v>
      </c>
      <c r="M143" s="50">
        <f t="shared" si="31"/>
        <v>8769.6399999999994</v>
      </c>
      <c r="N143" s="50">
        <f t="shared" si="20"/>
        <v>1547.5799999999999</v>
      </c>
      <c r="O143" s="51">
        <f t="shared" si="22"/>
        <v>0.85000029077600359</v>
      </c>
    </row>
    <row r="144" ht="14">
      <c r="A144" s="33" t="s">
        <v>303</v>
      </c>
      <c r="B144" s="34" t="s">
        <v>304</v>
      </c>
      <c r="C144" s="35"/>
      <c r="D144" s="35"/>
      <c r="E144" s="35"/>
      <c r="F144" s="56"/>
      <c r="G144" s="42"/>
      <c r="H144" s="54"/>
      <c r="I144" s="35"/>
      <c r="J144" s="37">
        <f>SUM(J145:J150)</f>
        <v>3826.1499999999996</v>
      </c>
      <c r="K144" s="37">
        <f>SUM(K145:K150)</f>
        <v>3826.1499999999996</v>
      </c>
      <c r="L144" s="37">
        <f>SUM(L145:L150)</f>
        <v>0</v>
      </c>
      <c r="M144" s="37">
        <f>SUM(M145:M150)</f>
        <v>3826.1499999999996</v>
      </c>
      <c r="N144" s="37">
        <f>SUM(N145:N150)</f>
        <v>0</v>
      </c>
      <c r="O144" s="55">
        <f t="shared" si="22"/>
        <v>1</v>
      </c>
    </row>
    <row r="145" ht="14">
      <c r="A145" s="44" t="s">
        <v>305</v>
      </c>
      <c r="B145" s="45" t="s">
        <v>306</v>
      </c>
      <c r="C145" s="46" t="s">
        <v>184</v>
      </c>
      <c r="D145" s="47">
        <v>7</v>
      </c>
      <c r="E145" s="48">
        <f>'BM 04'!G145</f>
        <v>7</v>
      </c>
      <c r="F145" s="59"/>
      <c r="G145" s="48">
        <f t="shared" si="23"/>
        <v>7</v>
      </c>
      <c r="H145" s="47">
        <f t="shared" si="24"/>
        <v>0</v>
      </c>
      <c r="I145" s="48">
        <v>74.799999999999997</v>
      </c>
      <c r="J145" s="50">
        <f t="shared" ref="J145:M150" si="32">TRUNC($I145*D145,2)</f>
        <v>523.60000000000002</v>
      </c>
      <c r="K145" s="50">
        <f t="shared" si="32"/>
        <v>523.60000000000002</v>
      </c>
      <c r="L145" s="50">
        <f t="shared" si="32"/>
        <v>0</v>
      </c>
      <c r="M145" s="50">
        <f t="shared" si="32"/>
        <v>523.60000000000002</v>
      </c>
      <c r="N145" s="50">
        <f t="shared" ref="N145:N189" si="33">J145-M145</f>
        <v>0</v>
      </c>
      <c r="O145" s="51">
        <f t="shared" si="22"/>
        <v>1</v>
      </c>
    </row>
    <row r="146" ht="28">
      <c r="A146" s="44" t="s">
        <v>307</v>
      </c>
      <c r="B146" s="45" t="s">
        <v>308</v>
      </c>
      <c r="C146" s="46" t="s">
        <v>184</v>
      </c>
      <c r="D146" s="47">
        <v>1</v>
      </c>
      <c r="E146" s="48">
        <f>'BM 04'!G146</f>
        <v>1</v>
      </c>
      <c r="F146" s="59"/>
      <c r="G146" s="48">
        <f t="shared" si="23"/>
        <v>1</v>
      </c>
      <c r="H146" s="47">
        <f t="shared" si="24"/>
        <v>0</v>
      </c>
      <c r="I146" s="48">
        <v>32.049999999999997</v>
      </c>
      <c r="J146" s="50">
        <f t="shared" si="32"/>
        <v>32.049999999999997</v>
      </c>
      <c r="K146" s="50">
        <f t="shared" si="32"/>
        <v>32.049999999999997</v>
      </c>
      <c r="L146" s="50">
        <f t="shared" si="32"/>
        <v>0</v>
      </c>
      <c r="M146" s="50">
        <f t="shared" si="32"/>
        <v>32.049999999999997</v>
      </c>
      <c r="N146" s="50">
        <f t="shared" si="33"/>
        <v>0</v>
      </c>
      <c r="O146" s="51">
        <f t="shared" si="22"/>
        <v>1</v>
      </c>
    </row>
    <row r="147" ht="28">
      <c r="A147" s="44" t="s">
        <v>309</v>
      </c>
      <c r="B147" s="45" t="s">
        <v>310</v>
      </c>
      <c r="C147" s="46" t="s">
        <v>184</v>
      </c>
      <c r="D147" s="47">
        <v>1</v>
      </c>
      <c r="E147" s="48">
        <f>'BM 04'!G147</f>
        <v>1</v>
      </c>
      <c r="F147" s="59"/>
      <c r="G147" s="48">
        <f t="shared" si="23"/>
        <v>1</v>
      </c>
      <c r="H147" s="47">
        <f t="shared" si="24"/>
        <v>0</v>
      </c>
      <c r="I147" s="48">
        <v>70.980000000000004</v>
      </c>
      <c r="J147" s="50">
        <f t="shared" si="32"/>
        <v>70.980000000000004</v>
      </c>
      <c r="K147" s="50">
        <f t="shared" si="32"/>
        <v>70.980000000000004</v>
      </c>
      <c r="L147" s="50">
        <f t="shared" si="32"/>
        <v>0</v>
      </c>
      <c r="M147" s="50">
        <f t="shared" si="32"/>
        <v>70.980000000000004</v>
      </c>
      <c r="N147" s="50">
        <f t="shared" si="33"/>
        <v>0</v>
      </c>
      <c r="O147" s="51">
        <f t="shared" si="22"/>
        <v>1</v>
      </c>
    </row>
    <row r="148" ht="14">
      <c r="A148" s="44" t="s">
        <v>311</v>
      </c>
      <c r="B148" s="45" t="s">
        <v>312</v>
      </c>
      <c r="C148" s="46" t="s">
        <v>114</v>
      </c>
      <c r="D148" s="47">
        <v>63.380000000000003</v>
      </c>
      <c r="E148" s="48">
        <f>'BM 04'!G148</f>
        <v>63.380000000000003</v>
      </c>
      <c r="F148" s="59"/>
      <c r="G148" s="48">
        <f t="shared" si="23"/>
        <v>63.380000000000003</v>
      </c>
      <c r="H148" s="47">
        <f t="shared" si="24"/>
        <v>0</v>
      </c>
      <c r="I148" s="48">
        <v>19.620000000000001</v>
      </c>
      <c r="J148" s="50">
        <f t="shared" si="32"/>
        <v>1243.51</v>
      </c>
      <c r="K148" s="50">
        <f t="shared" si="32"/>
        <v>1243.51</v>
      </c>
      <c r="L148" s="50">
        <f t="shared" si="32"/>
        <v>0</v>
      </c>
      <c r="M148" s="50">
        <f t="shared" si="32"/>
        <v>1243.51</v>
      </c>
      <c r="N148" s="50">
        <f t="shared" si="33"/>
        <v>0</v>
      </c>
      <c r="O148" s="51">
        <f t="shared" si="22"/>
        <v>1</v>
      </c>
    </row>
    <row r="149" ht="28">
      <c r="A149" s="44" t="s">
        <v>313</v>
      </c>
      <c r="B149" s="45" t="s">
        <v>314</v>
      </c>
      <c r="C149" s="46" t="s">
        <v>114</v>
      </c>
      <c r="D149" s="47">
        <v>12.66</v>
      </c>
      <c r="E149" s="48">
        <f>'BM 04'!G149</f>
        <v>12.66</v>
      </c>
      <c r="F149" s="59"/>
      <c r="G149" s="48">
        <f t="shared" si="23"/>
        <v>12.66</v>
      </c>
      <c r="H149" s="47">
        <f t="shared" si="24"/>
        <v>0</v>
      </c>
      <c r="I149" s="48">
        <v>15.300000000000001</v>
      </c>
      <c r="J149" s="50">
        <f t="shared" si="32"/>
        <v>193.69</v>
      </c>
      <c r="K149" s="50">
        <f t="shared" si="32"/>
        <v>193.69</v>
      </c>
      <c r="L149" s="50">
        <f t="shared" si="32"/>
        <v>0</v>
      </c>
      <c r="M149" s="50">
        <f t="shared" si="32"/>
        <v>193.69</v>
      </c>
      <c r="N149" s="50">
        <f t="shared" si="33"/>
        <v>0</v>
      </c>
      <c r="O149" s="51">
        <f t="shared" si="22"/>
        <v>1</v>
      </c>
    </row>
    <row r="150" ht="14">
      <c r="A150" s="44" t="s">
        <v>315</v>
      </c>
      <c r="B150" s="45" t="s">
        <v>316</v>
      </c>
      <c r="C150" s="46" t="s">
        <v>114</v>
      </c>
      <c r="D150" s="47">
        <v>52.780000000000001</v>
      </c>
      <c r="E150" s="48">
        <f>'BM 04'!G150</f>
        <v>52.780000000000001</v>
      </c>
      <c r="F150" s="59"/>
      <c r="G150" s="48">
        <f t="shared" si="23"/>
        <v>52.780000000000001</v>
      </c>
      <c r="H150" s="47">
        <f t="shared" si="24"/>
        <v>0</v>
      </c>
      <c r="I150" s="48">
        <v>33.390000000000001</v>
      </c>
      <c r="J150" s="50">
        <f t="shared" si="32"/>
        <v>1762.3199999999999</v>
      </c>
      <c r="K150" s="50">
        <f t="shared" si="32"/>
        <v>1762.3199999999999</v>
      </c>
      <c r="L150" s="50">
        <f t="shared" si="32"/>
        <v>0</v>
      </c>
      <c r="M150" s="50">
        <f t="shared" si="32"/>
        <v>1762.3199999999999</v>
      </c>
      <c r="N150" s="50">
        <f t="shared" si="33"/>
        <v>0</v>
      </c>
      <c r="O150" s="51">
        <f t="shared" si="22"/>
        <v>1</v>
      </c>
    </row>
    <row r="151" ht="14">
      <c r="A151" s="33" t="s">
        <v>317</v>
      </c>
      <c r="B151" s="34" t="s">
        <v>318</v>
      </c>
      <c r="C151" s="35"/>
      <c r="D151" s="35"/>
      <c r="E151" s="35"/>
      <c r="F151" s="56"/>
      <c r="G151" s="42"/>
      <c r="H151" s="54"/>
      <c r="I151" s="35"/>
      <c r="J151" s="37">
        <f>SUM(J152:J157)</f>
        <v>2483.0999999999999</v>
      </c>
      <c r="K151" s="37">
        <f>SUM(K152:K157)</f>
        <v>2483.0999999999999</v>
      </c>
      <c r="L151" s="37">
        <f>SUM(L152:L157)</f>
        <v>0</v>
      </c>
      <c r="M151" s="37">
        <f>SUM(M152:M157)</f>
        <v>2483.0999999999999</v>
      </c>
      <c r="N151" s="37">
        <f>SUM(N152:N157)</f>
        <v>0</v>
      </c>
      <c r="O151" s="55">
        <f t="shared" si="22"/>
        <v>1</v>
      </c>
    </row>
    <row r="152" ht="14">
      <c r="A152" s="44" t="s">
        <v>319</v>
      </c>
      <c r="B152" s="45" t="s">
        <v>320</v>
      </c>
      <c r="C152" s="46" t="s">
        <v>184</v>
      </c>
      <c r="D152" s="47">
        <v>7</v>
      </c>
      <c r="E152" s="48">
        <f>'BM 04'!G152</f>
        <v>7</v>
      </c>
      <c r="F152" s="59"/>
      <c r="G152" s="48">
        <f t="shared" si="23"/>
        <v>7</v>
      </c>
      <c r="H152" s="47">
        <f t="shared" si="24"/>
        <v>0</v>
      </c>
      <c r="I152" s="48">
        <v>71.060000000000002</v>
      </c>
      <c r="J152" s="50">
        <f t="shared" ref="J152:M157" si="34">TRUNC($I152*D152,2)</f>
        <v>497.42000000000002</v>
      </c>
      <c r="K152" s="50">
        <f t="shared" si="34"/>
        <v>497.42000000000002</v>
      </c>
      <c r="L152" s="50">
        <f t="shared" si="34"/>
        <v>0</v>
      </c>
      <c r="M152" s="50">
        <f t="shared" si="34"/>
        <v>497.42000000000002</v>
      </c>
      <c r="N152" s="50">
        <f t="shared" si="33"/>
        <v>0</v>
      </c>
      <c r="O152" s="51">
        <f t="shared" si="22"/>
        <v>1</v>
      </c>
    </row>
    <row r="153" ht="14">
      <c r="A153" s="44" t="s">
        <v>321</v>
      </c>
      <c r="B153" s="45" t="s">
        <v>322</v>
      </c>
      <c r="C153" s="46" t="s">
        <v>184</v>
      </c>
      <c r="D153" s="47">
        <v>5</v>
      </c>
      <c r="E153" s="48">
        <f>'BM 04'!G153</f>
        <v>5</v>
      </c>
      <c r="F153" s="59"/>
      <c r="G153" s="48">
        <f t="shared" si="23"/>
        <v>5</v>
      </c>
      <c r="H153" s="47">
        <f t="shared" si="24"/>
        <v>0</v>
      </c>
      <c r="I153" s="48">
        <v>101.86</v>
      </c>
      <c r="J153" s="50">
        <f t="shared" si="34"/>
        <v>509.30000000000001</v>
      </c>
      <c r="K153" s="50">
        <f t="shared" si="34"/>
        <v>509.30000000000001</v>
      </c>
      <c r="L153" s="50">
        <f t="shared" si="34"/>
        <v>0</v>
      </c>
      <c r="M153" s="50">
        <f t="shared" si="34"/>
        <v>509.30000000000001</v>
      </c>
      <c r="N153" s="50">
        <f t="shared" si="33"/>
        <v>0</v>
      </c>
      <c r="O153" s="51">
        <f t="shared" si="22"/>
        <v>1</v>
      </c>
    </row>
    <row r="154" ht="28">
      <c r="A154" s="44" t="s">
        <v>323</v>
      </c>
      <c r="B154" s="45" t="s">
        <v>324</v>
      </c>
      <c r="C154" s="46" t="s">
        <v>184</v>
      </c>
      <c r="D154" s="47">
        <v>3</v>
      </c>
      <c r="E154" s="48">
        <f>'BM 04'!G154</f>
        <v>3</v>
      </c>
      <c r="F154" s="59"/>
      <c r="G154" s="48">
        <f t="shared" si="23"/>
        <v>3</v>
      </c>
      <c r="H154" s="47">
        <f t="shared" si="24"/>
        <v>0</v>
      </c>
      <c r="I154" s="48">
        <v>89.030000000000001</v>
      </c>
      <c r="J154" s="50">
        <f t="shared" si="34"/>
        <v>267.08999999999997</v>
      </c>
      <c r="K154" s="50">
        <f t="shared" si="34"/>
        <v>267.08999999999997</v>
      </c>
      <c r="L154" s="50">
        <f t="shared" si="34"/>
        <v>0</v>
      </c>
      <c r="M154" s="50">
        <f t="shared" si="34"/>
        <v>267.08999999999997</v>
      </c>
      <c r="N154" s="50">
        <f t="shared" si="33"/>
        <v>0</v>
      </c>
      <c r="O154" s="51">
        <f t="shared" si="22"/>
        <v>1</v>
      </c>
    </row>
    <row r="155" ht="42">
      <c r="A155" s="44" t="s">
        <v>325</v>
      </c>
      <c r="B155" s="45" t="s">
        <v>326</v>
      </c>
      <c r="C155" s="46" t="s">
        <v>64</v>
      </c>
      <c r="D155" s="47">
        <v>1</v>
      </c>
      <c r="E155" s="48">
        <f>'BM 04'!G155</f>
        <v>1</v>
      </c>
      <c r="F155" s="59"/>
      <c r="G155" s="48">
        <f t="shared" si="23"/>
        <v>1</v>
      </c>
      <c r="H155" s="47">
        <f t="shared" si="24"/>
        <v>0</v>
      </c>
      <c r="I155" s="48">
        <v>72.109999999999999</v>
      </c>
      <c r="J155" s="50">
        <f t="shared" si="34"/>
        <v>72.109999999999999</v>
      </c>
      <c r="K155" s="50">
        <f t="shared" si="34"/>
        <v>72.109999999999999</v>
      </c>
      <c r="L155" s="50">
        <f t="shared" si="34"/>
        <v>0</v>
      </c>
      <c r="M155" s="50">
        <f t="shared" si="34"/>
        <v>72.109999999999999</v>
      </c>
      <c r="N155" s="50">
        <f t="shared" si="33"/>
        <v>0</v>
      </c>
      <c r="O155" s="51">
        <f t="shared" si="22"/>
        <v>1</v>
      </c>
    </row>
    <row r="156" ht="42">
      <c r="A156" s="44" t="s">
        <v>327</v>
      </c>
      <c r="B156" s="45" t="s">
        <v>328</v>
      </c>
      <c r="C156" s="46" t="s">
        <v>64</v>
      </c>
      <c r="D156" s="47">
        <v>1</v>
      </c>
      <c r="E156" s="48">
        <f>'BM 04'!G156</f>
        <v>1</v>
      </c>
      <c r="F156" s="59"/>
      <c r="G156" s="48">
        <f t="shared" si="23"/>
        <v>1</v>
      </c>
      <c r="H156" s="47">
        <f t="shared" si="24"/>
        <v>0</v>
      </c>
      <c r="I156" s="48">
        <v>663.75999999999999</v>
      </c>
      <c r="J156" s="50">
        <f t="shared" si="34"/>
        <v>663.75999999999999</v>
      </c>
      <c r="K156" s="50">
        <f t="shared" si="34"/>
        <v>663.75999999999999</v>
      </c>
      <c r="L156" s="50">
        <f t="shared" si="34"/>
        <v>0</v>
      </c>
      <c r="M156" s="50">
        <f t="shared" si="34"/>
        <v>663.75999999999999</v>
      </c>
      <c r="N156" s="50">
        <f t="shared" si="33"/>
        <v>0</v>
      </c>
      <c r="O156" s="51">
        <f t="shared" si="22"/>
        <v>1</v>
      </c>
    </row>
    <row r="157" ht="42">
      <c r="A157" s="44" t="s">
        <v>329</v>
      </c>
      <c r="B157" s="45" t="s">
        <v>330</v>
      </c>
      <c r="C157" s="46" t="s">
        <v>64</v>
      </c>
      <c r="D157" s="47">
        <v>1</v>
      </c>
      <c r="E157" s="48">
        <f>'BM 04'!G157</f>
        <v>1</v>
      </c>
      <c r="F157" s="59"/>
      <c r="G157" s="48">
        <f t="shared" si="23"/>
        <v>1</v>
      </c>
      <c r="H157" s="47">
        <f t="shared" si="24"/>
        <v>0</v>
      </c>
      <c r="I157" s="48">
        <v>473.42000000000002</v>
      </c>
      <c r="J157" s="50">
        <f t="shared" si="34"/>
        <v>473.42000000000002</v>
      </c>
      <c r="K157" s="50">
        <f t="shared" si="34"/>
        <v>473.42000000000002</v>
      </c>
      <c r="L157" s="50">
        <f t="shared" si="34"/>
        <v>0</v>
      </c>
      <c r="M157" s="50">
        <f t="shared" si="34"/>
        <v>473.42000000000002</v>
      </c>
      <c r="N157" s="50">
        <f t="shared" si="33"/>
        <v>0</v>
      </c>
      <c r="O157" s="51">
        <f t="shared" si="22"/>
        <v>1</v>
      </c>
    </row>
    <row r="158" ht="14">
      <c r="A158" s="33" t="s">
        <v>331</v>
      </c>
      <c r="B158" s="34" t="s">
        <v>332</v>
      </c>
      <c r="C158" s="35"/>
      <c r="D158" s="35"/>
      <c r="E158" s="35"/>
      <c r="F158" s="56"/>
      <c r="G158" s="42"/>
      <c r="H158" s="54"/>
      <c r="I158" s="35"/>
      <c r="J158" s="37">
        <f>J159+J167+J175+J179+J184</f>
        <v>20487.099999999999</v>
      </c>
      <c r="K158" s="37">
        <f>K159+K167+K175+K179+K184</f>
        <v>16373.48</v>
      </c>
      <c r="L158" s="37">
        <f>L159+L167+L175+L179+L184</f>
        <v>4113.6199999999999</v>
      </c>
      <c r="M158" s="37">
        <f>M159+M167+M175+M179+M184</f>
        <v>20487.099999999999</v>
      </c>
      <c r="N158" s="37">
        <f t="shared" si="33"/>
        <v>0</v>
      </c>
      <c r="O158" s="60">
        <f t="shared" si="22"/>
        <v>1</v>
      </c>
    </row>
    <row r="159" ht="14">
      <c r="A159" s="33" t="s">
        <v>333</v>
      </c>
      <c r="B159" s="34" t="s">
        <v>334</v>
      </c>
      <c r="C159" s="35"/>
      <c r="D159" s="35"/>
      <c r="E159" s="35"/>
      <c r="F159" s="56"/>
      <c r="G159" s="42"/>
      <c r="H159" s="54"/>
      <c r="I159" s="35"/>
      <c r="J159" s="37">
        <f>SUM(J160:J166)</f>
        <v>5738.5799999999999</v>
      </c>
      <c r="K159" s="37">
        <f>SUM(K160:K166)</f>
        <v>5738.5799999999999</v>
      </c>
      <c r="L159" s="37">
        <f>SUM(L160:L166)</f>
        <v>0</v>
      </c>
      <c r="M159" s="37">
        <f>SUM(M160:M166)</f>
        <v>5738.5799999999999</v>
      </c>
      <c r="N159" s="37">
        <f>SUM(N160:N166)</f>
        <v>0</v>
      </c>
      <c r="O159" s="55">
        <f t="shared" si="22"/>
        <v>1</v>
      </c>
    </row>
    <row r="160" ht="28">
      <c r="A160" s="44" t="s">
        <v>335</v>
      </c>
      <c r="B160" s="45" t="s">
        <v>336</v>
      </c>
      <c r="C160" s="46" t="s">
        <v>184</v>
      </c>
      <c r="D160" s="47">
        <v>1</v>
      </c>
      <c r="E160" s="48">
        <f>'BM 04'!G160</f>
        <v>1</v>
      </c>
      <c r="F160" s="59"/>
      <c r="G160" s="48">
        <f t="shared" si="23"/>
        <v>1</v>
      </c>
      <c r="H160" s="47">
        <f t="shared" si="24"/>
        <v>0</v>
      </c>
      <c r="I160" s="48">
        <v>2268.0999999999999</v>
      </c>
      <c r="J160" s="50">
        <f t="shared" ref="J160:M166" si="35">TRUNC($I160*D160,2)</f>
        <v>2268.0999999999999</v>
      </c>
      <c r="K160" s="50">
        <f t="shared" si="35"/>
        <v>2268.0999999999999</v>
      </c>
      <c r="L160" s="50">
        <f t="shared" si="35"/>
        <v>0</v>
      </c>
      <c r="M160" s="50">
        <f t="shared" si="35"/>
        <v>2268.0999999999999</v>
      </c>
      <c r="N160" s="50">
        <f t="shared" si="33"/>
        <v>0</v>
      </c>
      <c r="O160" s="51">
        <f t="shared" si="22"/>
        <v>1</v>
      </c>
    </row>
    <row r="161" ht="14">
      <c r="A161" s="44" t="s">
        <v>337</v>
      </c>
      <c r="B161" s="45" t="s">
        <v>338</v>
      </c>
      <c r="C161" s="46" t="s">
        <v>64</v>
      </c>
      <c r="D161" s="47">
        <v>3</v>
      </c>
      <c r="E161" s="48">
        <f>'BM 04'!G161</f>
        <v>3</v>
      </c>
      <c r="F161" s="59"/>
      <c r="G161" s="48">
        <f t="shared" si="23"/>
        <v>3</v>
      </c>
      <c r="H161" s="47">
        <f t="shared" si="24"/>
        <v>0</v>
      </c>
      <c r="I161" s="48">
        <v>118.34999999999999</v>
      </c>
      <c r="J161" s="50">
        <f t="shared" si="35"/>
        <v>355.05000000000001</v>
      </c>
      <c r="K161" s="50">
        <f t="shared" si="35"/>
        <v>355.05000000000001</v>
      </c>
      <c r="L161" s="50">
        <f t="shared" si="35"/>
        <v>0</v>
      </c>
      <c r="M161" s="50">
        <f t="shared" si="35"/>
        <v>355.05000000000001</v>
      </c>
      <c r="N161" s="50">
        <f t="shared" si="33"/>
        <v>0</v>
      </c>
      <c r="O161" s="51">
        <f t="shared" si="22"/>
        <v>1</v>
      </c>
    </row>
    <row r="162" ht="28">
      <c r="A162" s="44" t="s">
        <v>339</v>
      </c>
      <c r="B162" s="45" t="s">
        <v>340</v>
      </c>
      <c r="C162" s="46" t="s">
        <v>184</v>
      </c>
      <c r="D162" s="47">
        <v>10</v>
      </c>
      <c r="E162" s="48">
        <f>'BM 04'!G162</f>
        <v>10</v>
      </c>
      <c r="F162" s="59"/>
      <c r="G162" s="48">
        <f t="shared" si="23"/>
        <v>10</v>
      </c>
      <c r="H162" s="47">
        <f t="shared" si="24"/>
        <v>0</v>
      </c>
      <c r="I162" s="48">
        <v>269.86000000000001</v>
      </c>
      <c r="J162" s="50">
        <f t="shared" si="35"/>
        <v>2698.5999999999999</v>
      </c>
      <c r="K162" s="50">
        <f t="shared" si="35"/>
        <v>2698.5999999999999</v>
      </c>
      <c r="L162" s="50">
        <f t="shared" si="35"/>
        <v>0</v>
      </c>
      <c r="M162" s="50">
        <f t="shared" si="35"/>
        <v>2698.5999999999999</v>
      </c>
      <c r="N162" s="50">
        <f t="shared" si="33"/>
        <v>0</v>
      </c>
      <c r="O162" s="51">
        <f t="shared" si="22"/>
        <v>1</v>
      </c>
    </row>
    <row r="163" ht="28">
      <c r="A163" s="44" t="s">
        <v>341</v>
      </c>
      <c r="B163" s="45" t="s">
        <v>342</v>
      </c>
      <c r="C163" s="46" t="s">
        <v>64</v>
      </c>
      <c r="D163" s="47">
        <v>1</v>
      </c>
      <c r="E163" s="48">
        <f>'BM 04'!G163</f>
        <v>1</v>
      </c>
      <c r="F163" s="59"/>
      <c r="G163" s="48">
        <f t="shared" si="23"/>
        <v>1</v>
      </c>
      <c r="H163" s="47">
        <f t="shared" si="24"/>
        <v>0</v>
      </c>
      <c r="I163" s="48">
        <v>44.090000000000003</v>
      </c>
      <c r="J163" s="50">
        <f t="shared" si="35"/>
        <v>44.090000000000003</v>
      </c>
      <c r="K163" s="50">
        <f t="shared" si="35"/>
        <v>44.090000000000003</v>
      </c>
      <c r="L163" s="50">
        <f t="shared" si="35"/>
        <v>0</v>
      </c>
      <c r="M163" s="50">
        <f t="shared" si="35"/>
        <v>44.090000000000003</v>
      </c>
      <c r="N163" s="50">
        <f t="shared" si="33"/>
        <v>0</v>
      </c>
      <c r="O163" s="51">
        <f t="shared" si="22"/>
        <v>1</v>
      </c>
    </row>
    <row r="164" ht="28">
      <c r="A164" s="44" t="s">
        <v>343</v>
      </c>
      <c r="B164" s="45" t="s">
        <v>344</v>
      </c>
      <c r="C164" s="46" t="s">
        <v>64</v>
      </c>
      <c r="D164" s="47">
        <v>5</v>
      </c>
      <c r="E164" s="48">
        <f>'BM 04'!G164</f>
        <v>5</v>
      </c>
      <c r="F164" s="59"/>
      <c r="G164" s="48">
        <f t="shared" si="23"/>
        <v>5</v>
      </c>
      <c r="H164" s="47">
        <f t="shared" si="24"/>
        <v>0</v>
      </c>
      <c r="I164" s="48">
        <v>45.130000000000003</v>
      </c>
      <c r="J164" s="50">
        <f t="shared" si="35"/>
        <v>225.65000000000001</v>
      </c>
      <c r="K164" s="50">
        <f t="shared" si="35"/>
        <v>225.65000000000001</v>
      </c>
      <c r="L164" s="50">
        <f t="shared" si="35"/>
        <v>0</v>
      </c>
      <c r="M164" s="50">
        <f t="shared" si="35"/>
        <v>225.65000000000001</v>
      </c>
      <c r="N164" s="50">
        <f t="shared" si="33"/>
        <v>0</v>
      </c>
      <c r="O164" s="51">
        <f t="shared" si="22"/>
        <v>1</v>
      </c>
    </row>
    <row r="165" ht="28">
      <c r="A165" s="44" t="s">
        <v>345</v>
      </c>
      <c r="B165" s="45" t="s">
        <v>346</v>
      </c>
      <c r="C165" s="46" t="s">
        <v>64</v>
      </c>
      <c r="D165" s="47">
        <v>1</v>
      </c>
      <c r="E165" s="48">
        <f>'BM 04'!G165</f>
        <v>1</v>
      </c>
      <c r="F165" s="59"/>
      <c r="G165" s="48">
        <f t="shared" si="23"/>
        <v>1</v>
      </c>
      <c r="H165" s="47">
        <f t="shared" si="24"/>
        <v>0</v>
      </c>
      <c r="I165" s="48">
        <v>49.789999999999999</v>
      </c>
      <c r="J165" s="50">
        <f t="shared" si="35"/>
        <v>49.789999999999999</v>
      </c>
      <c r="K165" s="50">
        <f t="shared" si="35"/>
        <v>49.789999999999999</v>
      </c>
      <c r="L165" s="50">
        <f t="shared" si="35"/>
        <v>0</v>
      </c>
      <c r="M165" s="50">
        <f t="shared" si="35"/>
        <v>49.789999999999999</v>
      </c>
      <c r="N165" s="50">
        <f t="shared" si="33"/>
        <v>0</v>
      </c>
      <c r="O165" s="51">
        <f t="shared" si="22"/>
        <v>1</v>
      </c>
    </row>
    <row r="166" ht="28">
      <c r="A166" s="44" t="s">
        <v>347</v>
      </c>
      <c r="B166" s="45" t="s">
        <v>348</v>
      </c>
      <c r="C166" s="46" t="s">
        <v>64</v>
      </c>
      <c r="D166" s="47">
        <v>10</v>
      </c>
      <c r="E166" s="48">
        <f>'BM 04'!G166</f>
        <v>10</v>
      </c>
      <c r="F166" s="59"/>
      <c r="G166" s="48">
        <f t="shared" si="23"/>
        <v>10</v>
      </c>
      <c r="H166" s="47">
        <f t="shared" si="24"/>
        <v>0</v>
      </c>
      <c r="I166" s="48">
        <v>9.7300000000000004</v>
      </c>
      <c r="J166" s="50">
        <f t="shared" si="35"/>
        <v>97.299999999999997</v>
      </c>
      <c r="K166" s="50">
        <f t="shared" si="35"/>
        <v>97.299999999999997</v>
      </c>
      <c r="L166" s="50">
        <f t="shared" si="35"/>
        <v>0</v>
      </c>
      <c r="M166" s="50">
        <f t="shared" si="35"/>
        <v>97.299999999999997</v>
      </c>
      <c r="N166" s="50">
        <f t="shared" si="33"/>
        <v>0</v>
      </c>
      <c r="O166" s="51">
        <f t="shared" si="22"/>
        <v>1</v>
      </c>
    </row>
    <row r="167" ht="14">
      <c r="A167" s="33" t="s">
        <v>349</v>
      </c>
      <c r="B167" s="34" t="s">
        <v>350</v>
      </c>
      <c r="C167" s="35"/>
      <c r="D167" s="35"/>
      <c r="E167" s="35"/>
      <c r="F167" s="56"/>
      <c r="G167" s="42"/>
      <c r="H167" s="54"/>
      <c r="I167" s="35"/>
      <c r="J167" s="37">
        <f>SUM(J168:J174)</f>
        <v>1555.99</v>
      </c>
      <c r="K167" s="37">
        <f>SUM(K168:K174)</f>
        <v>1555.99</v>
      </c>
      <c r="L167" s="37">
        <f>SUM(L168:L174)</f>
        <v>0</v>
      </c>
      <c r="M167" s="37">
        <f>SUM(M168:M174)</f>
        <v>1555.99</v>
      </c>
      <c r="N167" s="37">
        <f>SUM(N168:N174)</f>
        <v>0</v>
      </c>
      <c r="O167" s="60">
        <f t="shared" ref="O167:O190" si="36">M167/J167</f>
        <v>1</v>
      </c>
    </row>
    <row r="168" ht="28">
      <c r="A168" s="44" t="s">
        <v>351</v>
      </c>
      <c r="B168" s="45" t="s">
        <v>352</v>
      </c>
      <c r="C168" s="46" t="s">
        <v>64</v>
      </c>
      <c r="D168" s="47">
        <v>3</v>
      </c>
      <c r="E168" s="48">
        <f>'BM 04'!G168</f>
        <v>3</v>
      </c>
      <c r="F168" s="59"/>
      <c r="G168" s="48">
        <f t="shared" si="23"/>
        <v>3</v>
      </c>
      <c r="H168" s="47">
        <f t="shared" si="24"/>
        <v>0</v>
      </c>
      <c r="I168" s="48">
        <v>28.210000000000001</v>
      </c>
      <c r="J168" s="50">
        <f t="shared" ref="J168:M174" si="37">TRUNC($I168*D168,2)</f>
        <v>84.629999999999995</v>
      </c>
      <c r="K168" s="50">
        <f t="shared" si="37"/>
        <v>84.629999999999995</v>
      </c>
      <c r="L168" s="50">
        <f t="shared" si="37"/>
        <v>0</v>
      </c>
      <c r="M168" s="50">
        <f t="shared" si="37"/>
        <v>84.629999999999995</v>
      </c>
      <c r="N168" s="50">
        <f t="shared" si="33"/>
        <v>0</v>
      </c>
      <c r="O168" s="51">
        <f t="shared" si="36"/>
        <v>1</v>
      </c>
    </row>
    <row r="169" ht="28">
      <c r="A169" s="44" t="s">
        <v>353</v>
      </c>
      <c r="B169" s="45" t="s">
        <v>354</v>
      </c>
      <c r="C169" s="46" t="s">
        <v>64</v>
      </c>
      <c r="D169" s="47">
        <v>8</v>
      </c>
      <c r="E169" s="48">
        <f>'BM 04'!G169</f>
        <v>8</v>
      </c>
      <c r="F169" s="59"/>
      <c r="G169" s="48">
        <f t="shared" ref="G169:G189" si="38">E169+F169</f>
        <v>8</v>
      </c>
      <c r="H169" s="47">
        <f t="shared" ref="H169:H189" si="39">D169-G169</f>
        <v>0</v>
      </c>
      <c r="I169" s="48">
        <v>23.170000000000002</v>
      </c>
      <c r="J169" s="50">
        <f t="shared" si="37"/>
        <v>185.36000000000001</v>
      </c>
      <c r="K169" s="50">
        <f t="shared" si="37"/>
        <v>185.36000000000001</v>
      </c>
      <c r="L169" s="50">
        <f t="shared" si="37"/>
        <v>0</v>
      </c>
      <c r="M169" s="50">
        <f t="shared" si="37"/>
        <v>185.36000000000001</v>
      </c>
      <c r="N169" s="50">
        <f t="shared" si="33"/>
        <v>0</v>
      </c>
      <c r="O169" s="51">
        <f t="shared" si="36"/>
        <v>1</v>
      </c>
    </row>
    <row r="170" ht="28">
      <c r="A170" s="44" t="s">
        <v>355</v>
      </c>
      <c r="B170" s="45" t="s">
        <v>356</v>
      </c>
      <c r="C170" s="46" t="s">
        <v>64</v>
      </c>
      <c r="D170" s="47">
        <v>1</v>
      </c>
      <c r="E170" s="48">
        <f>'BM 04'!G170</f>
        <v>1</v>
      </c>
      <c r="F170" s="59"/>
      <c r="G170" s="48">
        <f t="shared" si="38"/>
        <v>1</v>
      </c>
      <c r="H170" s="47">
        <f t="shared" si="39"/>
        <v>0</v>
      </c>
      <c r="I170" s="48">
        <v>45.289999999999999</v>
      </c>
      <c r="J170" s="50">
        <f t="shared" si="37"/>
        <v>45.289999999999999</v>
      </c>
      <c r="K170" s="50">
        <f t="shared" si="37"/>
        <v>45.289999999999999</v>
      </c>
      <c r="L170" s="50">
        <f t="shared" si="37"/>
        <v>0</v>
      </c>
      <c r="M170" s="50">
        <f t="shared" si="37"/>
        <v>45.289999999999999</v>
      </c>
      <c r="N170" s="50">
        <f t="shared" si="33"/>
        <v>0</v>
      </c>
      <c r="O170" s="51">
        <f t="shared" si="36"/>
        <v>1</v>
      </c>
    </row>
    <row r="171" ht="42">
      <c r="A171" s="44" t="s">
        <v>357</v>
      </c>
      <c r="B171" s="45" t="s">
        <v>358</v>
      </c>
      <c r="C171" s="46" t="s">
        <v>64</v>
      </c>
      <c r="D171" s="47">
        <v>7</v>
      </c>
      <c r="E171" s="48">
        <f>'BM 04'!G171</f>
        <v>7</v>
      </c>
      <c r="F171" s="59"/>
      <c r="G171" s="48">
        <f t="shared" si="38"/>
        <v>7</v>
      </c>
      <c r="H171" s="47">
        <f t="shared" si="39"/>
        <v>0</v>
      </c>
      <c r="I171" s="48">
        <v>39.380000000000003</v>
      </c>
      <c r="J171" s="50">
        <f t="shared" si="37"/>
        <v>275.66000000000003</v>
      </c>
      <c r="K171" s="50">
        <f t="shared" si="37"/>
        <v>275.66000000000003</v>
      </c>
      <c r="L171" s="50">
        <f t="shared" si="37"/>
        <v>0</v>
      </c>
      <c r="M171" s="50">
        <f t="shared" si="37"/>
        <v>275.66000000000003</v>
      </c>
      <c r="N171" s="50">
        <f t="shared" si="33"/>
        <v>0</v>
      </c>
      <c r="O171" s="51">
        <f t="shared" si="36"/>
        <v>1</v>
      </c>
    </row>
    <row r="172" ht="28">
      <c r="A172" s="44" t="s">
        <v>359</v>
      </c>
      <c r="B172" s="45" t="s">
        <v>360</v>
      </c>
      <c r="C172" s="46" t="s">
        <v>64</v>
      </c>
      <c r="D172" s="47">
        <v>1</v>
      </c>
      <c r="E172" s="48">
        <f>'BM 04'!G172</f>
        <v>1</v>
      </c>
      <c r="F172" s="59"/>
      <c r="G172" s="48">
        <f t="shared" si="38"/>
        <v>1</v>
      </c>
      <c r="H172" s="47">
        <f t="shared" si="39"/>
        <v>0</v>
      </c>
      <c r="I172" s="48">
        <v>4.6500000000000004</v>
      </c>
      <c r="J172" s="50">
        <f t="shared" si="37"/>
        <v>4.6500000000000004</v>
      </c>
      <c r="K172" s="50">
        <f t="shared" si="37"/>
        <v>4.6500000000000004</v>
      </c>
      <c r="L172" s="50">
        <f t="shared" si="37"/>
        <v>0</v>
      </c>
      <c r="M172" s="50">
        <f t="shared" si="37"/>
        <v>4.6500000000000004</v>
      </c>
      <c r="N172" s="50">
        <f t="shared" si="33"/>
        <v>0</v>
      </c>
      <c r="O172" s="51">
        <f t="shared" si="36"/>
        <v>1</v>
      </c>
    </row>
    <row r="173" ht="14">
      <c r="A173" s="44" t="s">
        <v>361</v>
      </c>
      <c r="B173" s="45" t="s">
        <v>362</v>
      </c>
      <c r="C173" s="46" t="s">
        <v>184</v>
      </c>
      <c r="D173" s="47">
        <v>62</v>
      </c>
      <c r="E173" s="48">
        <f>'BM 04'!G173</f>
        <v>62</v>
      </c>
      <c r="F173" s="59"/>
      <c r="G173" s="48">
        <f t="shared" si="38"/>
        <v>62</v>
      </c>
      <c r="H173" s="47">
        <f t="shared" si="39"/>
        <v>0</v>
      </c>
      <c r="I173" s="48">
        <v>12.32</v>
      </c>
      <c r="J173" s="50">
        <f t="shared" si="37"/>
        <v>763.84000000000003</v>
      </c>
      <c r="K173" s="50">
        <f t="shared" si="37"/>
        <v>763.84000000000003</v>
      </c>
      <c r="L173" s="50">
        <f t="shared" si="37"/>
        <v>0</v>
      </c>
      <c r="M173" s="50">
        <f t="shared" si="37"/>
        <v>763.84000000000003</v>
      </c>
      <c r="N173" s="50">
        <f t="shared" si="33"/>
        <v>0</v>
      </c>
      <c r="O173" s="51">
        <f t="shared" si="36"/>
        <v>1</v>
      </c>
    </row>
    <row r="174" ht="14">
      <c r="A174" s="44" t="s">
        <v>363</v>
      </c>
      <c r="B174" s="45" t="s">
        <v>364</v>
      </c>
      <c r="C174" s="46" t="s">
        <v>184</v>
      </c>
      <c r="D174" s="47">
        <v>21</v>
      </c>
      <c r="E174" s="48">
        <f>'BM 04'!G174</f>
        <v>21</v>
      </c>
      <c r="F174" s="59"/>
      <c r="G174" s="48">
        <f t="shared" si="38"/>
        <v>21</v>
      </c>
      <c r="H174" s="47">
        <f t="shared" si="39"/>
        <v>0</v>
      </c>
      <c r="I174" s="48">
        <v>9.3599999999999994</v>
      </c>
      <c r="J174" s="50">
        <f t="shared" si="37"/>
        <v>196.56</v>
      </c>
      <c r="K174" s="50">
        <f t="shared" si="37"/>
        <v>196.56</v>
      </c>
      <c r="L174" s="50">
        <f t="shared" si="37"/>
        <v>0</v>
      </c>
      <c r="M174" s="50">
        <f t="shared" si="37"/>
        <v>196.56</v>
      </c>
      <c r="N174" s="50">
        <f t="shared" si="33"/>
        <v>0</v>
      </c>
      <c r="O174" s="51">
        <f t="shared" si="36"/>
        <v>1</v>
      </c>
    </row>
    <row r="175" ht="14">
      <c r="A175" s="33" t="s">
        <v>365</v>
      </c>
      <c r="B175" s="34" t="s">
        <v>366</v>
      </c>
      <c r="C175" s="35"/>
      <c r="D175" s="35"/>
      <c r="E175" s="35"/>
      <c r="F175" s="56"/>
      <c r="G175" s="42"/>
      <c r="H175" s="54"/>
      <c r="I175" s="35"/>
      <c r="J175" s="37">
        <f>SUM(J176:J178)</f>
        <v>4378.5300000000007</v>
      </c>
      <c r="K175" s="37">
        <f>SUM(K176:K178)</f>
        <v>4378.5300000000007</v>
      </c>
      <c r="L175" s="37">
        <f>SUM(L176:L178)</f>
        <v>0</v>
      </c>
      <c r="M175" s="37">
        <f>SUM(M176:M178)</f>
        <v>4378.5300000000007</v>
      </c>
      <c r="N175" s="37">
        <f>SUM(N176:N178)</f>
        <v>0</v>
      </c>
      <c r="O175" s="60">
        <f t="shared" si="36"/>
        <v>1</v>
      </c>
    </row>
    <row r="176" ht="42">
      <c r="A176" s="44" t="s">
        <v>367</v>
      </c>
      <c r="B176" s="45" t="s">
        <v>368</v>
      </c>
      <c r="C176" s="46" t="s">
        <v>99</v>
      </c>
      <c r="D176" s="47">
        <v>20.859999999999999</v>
      </c>
      <c r="E176" s="48">
        <f>'BM 04'!G176</f>
        <v>20.859999999999999</v>
      </c>
      <c r="F176" s="57"/>
      <c r="G176" s="48">
        <f t="shared" si="38"/>
        <v>20.859999999999999</v>
      </c>
      <c r="H176" s="47">
        <f t="shared" si="39"/>
        <v>0</v>
      </c>
      <c r="I176" s="48">
        <v>9.9800000000000004</v>
      </c>
      <c r="J176" s="50">
        <f t="shared" ref="J176:M178" si="40">TRUNC($I176*D176,2)</f>
        <v>208.18000000000001</v>
      </c>
      <c r="K176" s="50">
        <f t="shared" si="40"/>
        <v>208.18000000000001</v>
      </c>
      <c r="L176" s="50">
        <f t="shared" si="40"/>
        <v>0</v>
      </c>
      <c r="M176" s="50">
        <f t="shared" si="40"/>
        <v>208.18000000000001</v>
      </c>
      <c r="N176" s="50">
        <f t="shared" si="33"/>
        <v>0</v>
      </c>
      <c r="O176" s="51">
        <f t="shared" si="36"/>
        <v>1</v>
      </c>
    </row>
    <row r="177" ht="42">
      <c r="A177" s="44" t="s">
        <v>369</v>
      </c>
      <c r="B177" s="45" t="s">
        <v>370</v>
      </c>
      <c r="C177" s="46" t="s">
        <v>99</v>
      </c>
      <c r="D177" s="47">
        <v>467.68000000000001</v>
      </c>
      <c r="E177" s="48">
        <f>'BM 04'!G177</f>
        <v>467.68000000000001</v>
      </c>
      <c r="F177" s="57"/>
      <c r="G177" s="48">
        <f t="shared" si="38"/>
        <v>467.68000000000001</v>
      </c>
      <c r="H177" s="47">
        <f t="shared" si="39"/>
        <v>0</v>
      </c>
      <c r="I177" s="48">
        <v>8.6799999999999997</v>
      </c>
      <c r="J177" s="50">
        <f t="shared" si="40"/>
        <v>4059.46</v>
      </c>
      <c r="K177" s="50">
        <f t="shared" si="40"/>
        <v>4059.46</v>
      </c>
      <c r="L177" s="50">
        <f t="shared" si="40"/>
        <v>0</v>
      </c>
      <c r="M177" s="50">
        <f t="shared" si="40"/>
        <v>4059.46</v>
      </c>
      <c r="N177" s="50">
        <f t="shared" si="33"/>
        <v>0</v>
      </c>
      <c r="O177" s="51">
        <f t="shared" si="36"/>
        <v>1</v>
      </c>
    </row>
    <row r="178" ht="42">
      <c r="A178" s="44" t="s">
        <v>371</v>
      </c>
      <c r="B178" s="45" t="s">
        <v>372</v>
      </c>
      <c r="C178" s="46" t="s">
        <v>99</v>
      </c>
      <c r="D178" s="47">
        <v>6.4400000000000004</v>
      </c>
      <c r="E178" s="48">
        <f>'BM 04'!G178</f>
        <v>6.4400000000000004</v>
      </c>
      <c r="F178" s="57"/>
      <c r="G178" s="48">
        <f t="shared" si="38"/>
        <v>6.4400000000000004</v>
      </c>
      <c r="H178" s="47">
        <f t="shared" si="39"/>
        <v>0</v>
      </c>
      <c r="I178" s="48">
        <v>17.219999999999999</v>
      </c>
      <c r="J178" s="50">
        <f t="shared" si="40"/>
        <v>110.89</v>
      </c>
      <c r="K178" s="50">
        <f t="shared" si="40"/>
        <v>110.89</v>
      </c>
      <c r="L178" s="50">
        <f t="shared" si="40"/>
        <v>0</v>
      </c>
      <c r="M178" s="50">
        <f t="shared" si="40"/>
        <v>110.89</v>
      </c>
      <c r="N178" s="50">
        <f t="shared" si="33"/>
        <v>0</v>
      </c>
      <c r="O178" s="51">
        <f t="shared" si="36"/>
        <v>1</v>
      </c>
    </row>
    <row r="179" ht="14">
      <c r="A179" s="33" t="s">
        <v>373</v>
      </c>
      <c r="B179" s="34" t="s">
        <v>374</v>
      </c>
      <c r="C179" s="35"/>
      <c r="D179" s="35"/>
      <c r="E179" s="35"/>
      <c r="F179" s="56"/>
      <c r="G179" s="42"/>
      <c r="H179" s="54"/>
      <c r="I179" s="35"/>
      <c r="J179" s="37">
        <f>SUM(J180:J183)</f>
        <v>4700.3800000000001</v>
      </c>
      <c r="K179" s="37">
        <f>SUM(K180:K183)</f>
        <v>4700.3800000000001</v>
      </c>
      <c r="L179" s="37">
        <f>SUM(L180:L183)</f>
        <v>0</v>
      </c>
      <c r="M179" s="37">
        <f>SUM(M180:M183)</f>
        <v>4700.3800000000001</v>
      </c>
      <c r="N179" s="37">
        <f>SUM(N180:N183)</f>
        <v>0</v>
      </c>
      <c r="O179" s="55">
        <f t="shared" si="36"/>
        <v>1</v>
      </c>
    </row>
    <row r="180" ht="42">
      <c r="A180" s="44" t="s">
        <v>375</v>
      </c>
      <c r="B180" s="45" t="s">
        <v>376</v>
      </c>
      <c r="C180" s="46" t="s">
        <v>99</v>
      </c>
      <c r="D180" s="47">
        <v>1029</v>
      </c>
      <c r="E180" s="48">
        <f>'BM 04'!G180</f>
        <v>1029</v>
      </c>
      <c r="F180" s="59"/>
      <c r="G180" s="48">
        <f t="shared" si="38"/>
        <v>1029</v>
      </c>
      <c r="H180" s="47">
        <f t="shared" si="39"/>
        <v>0</v>
      </c>
      <c r="I180" s="48">
        <v>3.77</v>
      </c>
      <c r="J180" s="50">
        <f t="shared" ref="J180:M183" si="41">TRUNC($I180*D180,2)</f>
        <v>3879.3299999999999</v>
      </c>
      <c r="K180" s="50">
        <f t="shared" si="41"/>
        <v>3879.3299999999999</v>
      </c>
      <c r="L180" s="50">
        <f t="shared" si="41"/>
        <v>0</v>
      </c>
      <c r="M180" s="50">
        <f t="shared" si="41"/>
        <v>3879.3299999999999</v>
      </c>
      <c r="N180" s="50">
        <f t="shared" si="33"/>
        <v>0</v>
      </c>
      <c r="O180" s="51">
        <f t="shared" si="36"/>
        <v>1</v>
      </c>
    </row>
    <row r="181" ht="14">
      <c r="A181" s="44" t="s">
        <v>377</v>
      </c>
      <c r="B181" s="45" t="s">
        <v>378</v>
      </c>
      <c r="C181" s="46" t="s">
        <v>114</v>
      </c>
      <c r="D181" s="47">
        <v>16.300000000000001</v>
      </c>
      <c r="E181" s="48">
        <f>'BM 04'!G181</f>
        <v>16.300000000000001</v>
      </c>
      <c r="F181" s="59"/>
      <c r="G181" s="48">
        <f t="shared" si="38"/>
        <v>16.300000000000001</v>
      </c>
      <c r="H181" s="47">
        <f t="shared" si="39"/>
        <v>0</v>
      </c>
      <c r="I181" s="48">
        <v>8.0399999999999991</v>
      </c>
      <c r="J181" s="50">
        <f t="shared" si="41"/>
        <v>131.05000000000001</v>
      </c>
      <c r="K181" s="50">
        <f t="shared" si="41"/>
        <v>131.05000000000001</v>
      </c>
      <c r="L181" s="50">
        <f t="shared" si="41"/>
        <v>0</v>
      </c>
      <c r="M181" s="50">
        <f t="shared" si="41"/>
        <v>131.05000000000001</v>
      </c>
      <c r="N181" s="50">
        <f t="shared" si="33"/>
        <v>0</v>
      </c>
      <c r="O181" s="51">
        <f t="shared" si="36"/>
        <v>1</v>
      </c>
    </row>
    <row r="182" ht="28">
      <c r="A182" s="44" t="s">
        <v>379</v>
      </c>
      <c r="B182" s="45" t="s">
        <v>380</v>
      </c>
      <c r="C182" s="46" t="s">
        <v>114</v>
      </c>
      <c r="D182" s="47">
        <v>18</v>
      </c>
      <c r="E182" s="48">
        <f>'BM 04'!G182</f>
        <v>18</v>
      </c>
      <c r="F182" s="59"/>
      <c r="G182" s="48">
        <f t="shared" si="38"/>
        <v>18</v>
      </c>
      <c r="H182" s="47">
        <f t="shared" si="39"/>
        <v>0</v>
      </c>
      <c r="I182" s="48">
        <v>31.18</v>
      </c>
      <c r="J182" s="50">
        <f t="shared" si="41"/>
        <v>561.24000000000001</v>
      </c>
      <c r="K182" s="50">
        <f t="shared" si="41"/>
        <v>561.24000000000001</v>
      </c>
      <c r="L182" s="50">
        <f t="shared" si="41"/>
        <v>0</v>
      </c>
      <c r="M182" s="50">
        <f t="shared" si="41"/>
        <v>561.24000000000001</v>
      </c>
      <c r="N182" s="50">
        <f t="shared" si="33"/>
        <v>0</v>
      </c>
      <c r="O182" s="51">
        <f t="shared" si="36"/>
        <v>1</v>
      </c>
    </row>
    <row r="183" ht="28">
      <c r="A183" s="44" t="s">
        <v>381</v>
      </c>
      <c r="B183" s="45" t="s">
        <v>382</v>
      </c>
      <c r="C183" s="46" t="s">
        <v>114</v>
      </c>
      <c r="D183" s="47">
        <v>6.4000000000000004</v>
      </c>
      <c r="E183" s="48">
        <f>'BM 04'!G183</f>
        <v>6.4000000000000004</v>
      </c>
      <c r="F183" s="59"/>
      <c r="G183" s="48">
        <f t="shared" si="38"/>
        <v>6.4000000000000004</v>
      </c>
      <c r="H183" s="47">
        <f t="shared" si="39"/>
        <v>0</v>
      </c>
      <c r="I183" s="48">
        <v>20.120000000000001</v>
      </c>
      <c r="J183" s="50">
        <f t="shared" si="41"/>
        <v>128.75999999999999</v>
      </c>
      <c r="K183" s="50">
        <f t="shared" si="41"/>
        <v>128.75999999999999</v>
      </c>
      <c r="L183" s="50">
        <f t="shared" si="41"/>
        <v>0</v>
      </c>
      <c r="M183" s="50">
        <f t="shared" si="41"/>
        <v>128.75999999999999</v>
      </c>
      <c r="N183" s="50">
        <f t="shared" si="33"/>
        <v>0</v>
      </c>
      <c r="O183" s="51">
        <f t="shared" si="36"/>
        <v>1</v>
      </c>
    </row>
    <row r="184" ht="14">
      <c r="A184" s="33" t="s">
        <v>383</v>
      </c>
      <c r="B184" s="34" t="s">
        <v>384</v>
      </c>
      <c r="C184" s="35"/>
      <c r="D184" s="35"/>
      <c r="E184" s="35"/>
      <c r="F184" s="56"/>
      <c r="G184" s="42"/>
      <c r="H184" s="54"/>
      <c r="I184" s="35"/>
      <c r="J184" s="37">
        <f>SUM(J185:J186)</f>
        <v>4113.6199999999999</v>
      </c>
      <c r="K184" s="37">
        <f>SUM(K185:K186)</f>
        <v>0</v>
      </c>
      <c r="L184" s="37">
        <f>SUM(L185:L186)</f>
        <v>4113.6199999999999</v>
      </c>
      <c r="M184" s="37">
        <f>SUM(M185:M186)</f>
        <v>4113.6199999999999</v>
      </c>
      <c r="N184" s="37">
        <f>SUM(N185:N186)</f>
        <v>0</v>
      </c>
      <c r="O184" s="55">
        <f t="shared" si="36"/>
        <v>1</v>
      </c>
    </row>
    <row r="185" ht="42">
      <c r="A185" s="44" t="s">
        <v>385</v>
      </c>
      <c r="B185" s="45" t="s">
        <v>386</v>
      </c>
      <c r="C185" s="46" t="s">
        <v>184</v>
      </c>
      <c r="D185" s="47">
        <v>7</v>
      </c>
      <c r="E185" s="48">
        <f>'BM 04'!G185</f>
        <v>0</v>
      </c>
      <c r="F185" s="59">
        <v>7</v>
      </c>
      <c r="G185" s="48">
        <f t="shared" si="38"/>
        <v>7</v>
      </c>
      <c r="H185" s="47">
        <f t="shared" si="39"/>
        <v>0</v>
      </c>
      <c r="I185" s="48">
        <v>118.64</v>
      </c>
      <c r="J185" s="50">
        <f t="shared" ref="J185:M186" si="42">TRUNC($I185*D185,2)</f>
        <v>830.48000000000002</v>
      </c>
      <c r="K185" s="50">
        <f t="shared" si="42"/>
        <v>0</v>
      </c>
      <c r="L185" s="50">
        <f t="shared" si="42"/>
        <v>830.48000000000002</v>
      </c>
      <c r="M185" s="50">
        <f t="shared" si="42"/>
        <v>830.48000000000002</v>
      </c>
      <c r="N185" s="50">
        <f t="shared" si="33"/>
        <v>0</v>
      </c>
      <c r="O185" s="51">
        <f t="shared" si="36"/>
        <v>1</v>
      </c>
    </row>
    <row r="186" ht="42">
      <c r="A186" s="44" t="s">
        <v>387</v>
      </c>
      <c r="B186" s="45" t="s">
        <v>388</v>
      </c>
      <c r="C186" s="46" t="s">
        <v>184</v>
      </c>
      <c r="D186" s="47">
        <v>21</v>
      </c>
      <c r="E186" s="48">
        <f>'BM 04'!G186</f>
        <v>0</v>
      </c>
      <c r="F186" s="59">
        <v>21</v>
      </c>
      <c r="G186" s="48">
        <f t="shared" si="38"/>
        <v>21</v>
      </c>
      <c r="H186" s="47">
        <f t="shared" si="39"/>
        <v>0</v>
      </c>
      <c r="I186" s="48">
        <v>156.34</v>
      </c>
      <c r="J186" s="50">
        <f t="shared" si="42"/>
        <v>3283.1399999999999</v>
      </c>
      <c r="K186" s="50">
        <f t="shared" si="42"/>
        <v>0</v>
      </c>
      <c r="L186" s="50">
        <f t="shared" si="42"/>
        <v>3283.1399999999999</v>
      </c>
      <c r="M186" s="50">
        <f t="shared" si="42"/>
        <v>3283.1399999999999</v>
      </c>
      <c r="N186" s="50">
        <f t="shared" si="33"/>
        <v>0</v>
      </c>
      <c r="O186" s="51">
        <f t="shared" si="36"/>
        <v>1</v>
      </c>
    </row>
    <row r="187" ht="14">
      <c r="A187" s="33" t="s">
        <v>389</v>
      </c>
      <c r="B187" s="34" t="s">
        <v>390</v>
      </c>
      <c r="C187" s="35"/>
      <c r="D187" s="35"/>
      <c r="E187" s="35"/>
      <c r="F187" s="56"/>
      <c r="G187" s="42"/>
      <c r="H187" s="54"/>
      <c r="I187" s="35"/>
      <c r="J187" s="37">
        <f>SUM(J188:J189)</f>
        <v>2325.1599999999999</v>
      </c>
      <c r="K187" s="37">
        <f>SUM(K188:K189)</f>
        <v>0</v>
      </c>
      <c r="L187" s="37">
        <f>SUM(L188:L189)</f>
        <v>0</v>
      </c>
      <c r="M187" s="37">
        <f>SUM(M188:M189)</f>
        <v>0</v>
      </c>
      <c r="N187" s="37">
        <f>SUM(N188:N189)</f>
        <v>2325.1599999999999</v>
      </c>
      <c r="O187" s="55">
        <f t="shared" si="36"/>
        <v>0</v>
      </c>
    </row>
    <row r="188" ht="14">
      <c r="A188" s="44" t="s">
        <v>391</v>
      </c>
      <c r="B188" s="45" t="s">
        <v>392</v>
      </c>
      <c r="C188" s="46" t="s">
        <v>39</v>
      </c>
      <c r="D188" s="47">
        <v>248.21000000000001</v>
      </c>
      <c r="E188" s="48">
        <f>'BM 04'!G188</f>
        <v>0</v>
      </c>
      <c r="F188" s="59"/>
      <c r="G188" s="48">
        <f t="shared" si="38"/>
        <v>0</v>
      </c>
      <c r="H188" s="47">
        <f t="shared" si="39"/>
        <v>248.21000000000001</v>
      </c>
      <c r="I188" s="48">
        <v>2.1200000000000001</v>
      </c>
      <c r="J188" s="50">
        <f t="shared" ref="J188:M189" si="43">TRUNC($I188*D188,2)</f>
        <v>526.20000000000005</v>
      </c>
      <c r="K188" s="50">
        <f t="shared" si="43"/>
        <v>0</v>
      </c>
      <c r="L188" s="50">
        <f t="shared" si="43"/>
        <v>0</v>
      </c>
      <c r="M188" s="50">
        <f t="shared" si="43"/>
        <v>0</v>
      </c>
      <c r="N188" s="50">
        <f t="shared" si="33"/>
        <v>526.20000000000005</v>
      </c>
      <c r="O188" s="51">
        <f t="shared" si="36"/>
        <v>0</v>
      </c>
    </row>
    <row r="189" ht="14">
      <c r="A189" s="44" t="s">
        <v>393</v>
      </c>
      <c r="B189" s="45" t="s">
        <v>394</v>
      </c>
      <c r="C189" s="46" t="s">
        <v>184</v>
      </c>
      <c r="D189" s="47">
        <v>1</v>
      </c>
      <c r="E189" s="48">
        <f>'BM 04'!G189</f>
        <v>0</v>
      </c>
      <c r="F189" s="59"/>
      <c r="G189" s="48">
        <f t="shared" si="38"/>
        <v>0</v>
      </c>
      <c r="H189" s="47">
        <f t="shared" si="39"/>
        <v>1</v>
      </c>
      <c r="I189" s="48">
        <v>1798.96</v>
      </c>
      <c r="J189" s="50">
        <f t="shared" si="43"/>
        <v>1798.96</v>
      </c>
      <c r="K189" s="50">
        <f t="shared" si="43"/>
        <v>0</v>
      </c>
      <c r="L189" s="50">
        <f t="shared" si="43"/>
        <v>0</v>
      </c>
      <c r="M189" s="50">
        <f t="shared" si="43"/>
        <v>0</v>
      </c>
      <c r="N189" s="50">
        <f t="shared" si="33"/>
        <v>1798.96</v>
      </c>
      <c r="O189" s="51">
        <f t="shared" si="36"/>
        <v>0</v>
      </c>
    </row>
    <row r="190" ht="15">
      <c r="A190" s="61"/>
      <c r="B190" s="62" t="s">
        <v>395</v>
      </c>
      <c r="C190" s="63"/>
      <c r="D190" s="64"/>
      <c r="E190" s="65"/>
      <c r="F190" s="66"/>
      <c r="G190" s="67"/>
      <c r="H190" s="68"/>
      <c r="I190" s="68"/>
      <c r="J190" s="69">
        <f>SUM(J187,J184,J179,J175,J167,J159,J151,J144,J139,J136,J132,J130,J120,J114,J111,J104,J87,J78,J69,J58,J54,J51,J47,J38,J22,J20,J18,J15,J12,J9)</f>
        <v>283812.48999999999</v>
      </c>
      <c r="K190" s="69">
        <f>SUM(K187,K184,K179,K175,K167,K159,K151,K144,K139,K136,K132,K130,K120,K114,K111,K104,K87,K78,K69,K58,K54,K51,K47,K38,K22,K20,K18,K15,K12,K9)</f>
        <v>229519.23000000001</v>
      </c>
      <c r="L190" s="70">
        <f>SUM(L187,L184,L179,L175,L167,L159,L151,L144,L139,L136,L132,L130,L120,L114,L111,L104,L87,L78,L69,L58,L54,L51,L47,L38,L22,L20,L18,L15,L12,L9)</f>
        <v>28297.320000000003</v>
      </c>
      <c r="M190" s="69">
        <f>SUM(M187,M184,M179,M175,M167,M159,M151,M144,M139,M136,M132,M130,M120,M114,M111,M104,M87,M78,M69,M58,M54,M51,M47,M38,M22,M20,M18,M15,M12,M9)</f>
        <v>257816.59999999998</v>
      </c>
      <c r="N190" s="69">
        <f>SUM(N187,N184,N179,N175,N167,N159,N151,N144,N139,N136,N132,N130,N120,N114,N111,N104,N87,N78,N69,N58,N54,N51,N47,N38,N22,N20,N18,N15,N12,N9)</f>
        <v>25995.889999999999</v>
      </c>
      <c r="O190" s="71">
        <f t="shared" si="36"/>
        <v>0.90840470058241618</v>
      </c>
    </row>
    <row r="191">
      <c r="F191" s="72" t="s">
        <v>396</v>
      </c>
      <c r="G191" s="73"/>
      <c r="H191" s="73"/>
      <c r="I191" s="73"/>
      <c r="J191" s="74"/>
      <c r="K191" s="72" t="s">
        <v>397</v>
      </c>
      <c r="L191" s="73"/>
      <c r="M191" s="73"/>
      <c r="N191" s="73"/>
      <c r="O191" s="74"/>
    </row>
    <row r="192">
      <c r="F192" s="75"/>
      <c r="G192" s="76"/>
      <c r="H192" s="76"/>
      <c r="I192" s="76"/>
      <c r="J192" s="77"/>
      <c r="K192" s="75"/>
      <c r="L192" s="76"/>
      <c r="M192" s="76"/>
      <c r="N192" s="76"/>
      <c r="O192" s="77"/>
    </row>
    <row r="193">
      <c r="F193" s="75"/>
      <c r="G193" s="76"/>
      <c r="H193" s="76"/>
      <c r="I193" s="76"/>
      <c r="J193" s="77"/>
      <c r="K193" s="75"/>
      <c r="L193" s="76"/>
      <c r="M193" s="76"/>
      <c r="N193" s="76"/>
      <c r="O193" s="77"/>
    </row>
    <row r="194">
      <c r="F194" s="75"/>
      <c r="G194" s="76"/>
      <c r="H194" s="76"/>
      <c r="I194" s="76"/>
      <c r="J194" s="77"/>
      <c r="K194" s="75"/>
      <c r="L194" s="76"/>
      <c r="M194" s="76"/>
      <c r="N194" s="76"/>
      <c r="O194" s="77"/>
    </row>
    <row r="195">
      <c r="F195" s="75"/>
      <c r="G195" s="76"/>
      <c r="H195" s="76"/>
      <c r="I195" s="76"/>
      <c r="J195" s="77"/>
      <c r="K195" s="75"/>
      <c r="L195" s="76"/>
      <c r="M195" s="76"/>
      <c r="N195" s="76"/>
      <c r="O195" s="77"/>
    </row>
    <row r="196">
      <c r="F196" s="75"/>
      <c r="G196" s="76"/>
      <c r="H196" s="76"/>
      <c r="I196" s="76"/>
      <c r="J196" s="77"/>
      <c r="K196" s="75"/>
      <c r="L196" s="76"/>
      <c r="M196" s="76"/>
      <c r="N196" s="76"/>
      <c r="O196" s="77"/>
    </row>
    <row r="197" ht="14">
      <c r="F197" s="78"/>
      <c r="G197" s="79"/>
      <c r="H197" s="79"/>
      <c r="I197" s="79"/>
      <c r="J197" s="80"/>
      <c r="K197" s="78"/>
      <c r="L197" s="79"/>
      <c r="M197" s="79"/>
      <c r="N197" s="79"/>
      <c r="O197" s="80"/>
    </row>
    <row r="199">
      <c r="K199" s="7">
        <f>L190-(L9+L12+L17)</f>
        <v>26518.790000000005</v>
      </c>
      <c r="L199" s="81">
        <f>K199/J190</f>
        <v>9.3437713047794357e-002</v>
      </c>
    </row>
  </sheetData>
  <autoFilter ref="A8:O197"/>
  <mergeCells count="17">
    <mergeCell ref="A1:F1"/>
    <mergeCell ref="H1:K1"/>
    <mergeCell ref="L1:O1"/>
    <mergeCell ref="A2:F2"/>
    <mergeCell ref="H2:K2"/>
    <mergeCell ref="L2:O4"/>
    <mergeCell ref="A3:F4"/>
    <mergeCell ref="H3:K4"/>
    <mergeCell ref="A5:A6"/>
    <mergeCell ref="B5:B6"/>
    <mergeCell ref="C5:C6"/>
    <mergeCell ref="D5:H5"/>
    <mergeCell ref="I5:I6"/>
    <mergeCell ref="J5:N5"/>
    <mergeCell ref="O5:O6"/>
    <mergeCell ref="F191:J197"/>
    <mergeCell ref="K191:O197"/>
  </mergeCells>
  <printOptions headings="0" gridLines="0"/>
  <pageMargins left="0.11811023622047245" right="0.11811023622047245" top="0.51181102362204722" bottom="0.51181102362204722" header="0.31496062992125984" footer="0.31496062992125984"/>
  <pageSetup paperSize="9" scale="66" fitToWidth="1" fitToHeight="7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9" zoomScale="80" workbookViewId="0">
      <selection activeCell="D83" activeCellId="0" sqref="D83:O83"/>
    </sheetView>
  </sheetViews>
  <sheetFormatPr baseColWidth="10" defaultColWidth="9.1640625" defaultRowHeight="13"/>
  <cols>
    <col customWidth="1" min="1" max="1" style="2" width="10.33203125"/>
    <col customWidth="1" min="2" max="2" style="3" width="57.6640625"/>
    <col customWidth="1" min="3" max="3" style="4" width="6.6640625"/>
    <col customWidth="1" min="4" max="4" style="5" width="10.6640625"/>
    <col customWidth="1" min="5" max="5" style="5" width="9.5"/>
    <col customWidth="1" min="6" max="6" style="82" width="10.6640625"/>
    <col customWidth="1" min="7" max="7" style="5" width="13.6640625"/>
    <col min="8" max="8" style="7" width="9.1640625"/>
    <col customWidth="1" min="9" max="9" style="7" width="14.5"/>
    <col customWidth="1" min="10" max="10" style="7" width="14"/>
    <col customWidth="1" min="11" max="11" style="7" width="10.1640625"/>
    <col customWidth="1" min="12" max="12" style="7" width="11.33203125"/>
    <col customWidth="1" min="13" max="13" style="7" width="13.1640625"/>
    <col customWidth="1" min="14" max="14" style="7" width="14.5"/>
    <col customWidth="1" min="15" max="15" style="8" width="8.83203125"/>
    <col min="16" max="16384" style="1" width="9.1640625"/>
  </cols>
  <sheetData>
    <row r="1" ht="38.25" customHeight="1">
      <c r="A1" s="83" t="s">
        <v>0</v>
      </c>
      <c r="B1" s="84"/>
      <c r="C1" s="84"/>
      <c r="D1" s="84"/>
      <c r="E1" s="84"/>
      <c r="F1" s="85"/>
      <c r="G1" s="86"/>
      <c r="H1" s="87" t="s">
        <v>1</v>
      </c>
      <c r="I1" s="88"/>
      <c r="J1" s="88"/>
      <c r="K1" s="89"/>
      <c r="L1" s="90" t="s">
        <v>2</v>
      </c>
      <c r="M1" s="84"/>
      <c r="N1" s="84"/>
      <c r="O1" s="91"/>
    </row>
    <row r="2">
      <c r="A2" s="92" t="s">
        <v>3</v>
      </c>
      <c r="B2" s="93"/>
      <c r="C2" s="93"/>
      <c r="D2" s="93"/>
      <c r="E2" s="93"/>
      <c r="F2" s="94"/>
      <c r="G2" s="95"/>
      <c r="H2" s="96" t="s">
        <v>4</v>
      </c>
      <c r="I2" s="97"/>
      <c r="J2" s="97"/>
      <c r="K2" s="98"/>
      <c r="L2" s="99" t="s">
        <v>5</v>
      </c>
      <c r="M2" s="100"/>
      <c r="N2" s="100"/>
      <c r="O2" s="101"/>
    </row>
    <row r="3">
      <c r="A3" s="102" t="s">
        <v>6</v>
      </c>
      <c r="B3" s="103"/>
      <c r="C3" s="103"/>
      <c r="D3" s="103"/>
      <c r="E3" s="103"/>
      <c r="F3" s="104"/>
      <c r="G3" s="97"/>
      <c r="H3" s="96" t="s">
        <v>7</v>
      </c>
      <c r="I3" s="105"/>
      <c r="J3" s="105"/>
      <c r="K3" s="106"/>
      <c r="L3" s="99"/>
      <c r="M3" s="100"/>
      <c r="N3" s="100"/>
      <c r="O3" s="101"/>
    </row>
    <row r="4">
      <c r="A4" s="107"/>
      <c r="B4" s="108"/>
      <c r="C4" s="108"/>
      <c r="D4" s="108"/>
      <c r="E4" s="108"/>
      <c r="F4" s="109"/>
      <c r="G4" s="110"/>
      <c r="H4" s="111"/>
      <c r="I4" s="112"/>
      <c r="J4" s="112"/>
      <c r="K4" s="113"/>
      <c r="L4" s="114"/>
      <c r="M4" s="115"/>
      <c r="N4" s="115"/>
      <c r="O4" s="116"/>
    </row>
    <row r="5">
      <c r="A5" s="117" t="s">
        <v>8</v>
      </c>
      <c r="B5" s="118" t="s">
        <v>9</v>
      </c>
      <c r="C5" s="25" t="s">
        <v>10</v>
      </c>
      <c r="D5" s="26" t="s">
        <v>398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>
      <c r="A6" s="119"/>
      <c r="B6" s="120"/>
      <c r="C6" s="121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>
      <c r="A7" s="122"/>
      <c r="B7" s="123"/>
      <c r="C7" s="121"/>
      <c r="D7" s="124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6"/>
    </row>
    <row r="8" ht="14">
      <c r="A8" s="127" t="s">
        <v>23</v>
      </c>
      <c r="B8" s="34" t="s">
        <v>24</v>
      </c>
      <c r="C8" s="35"/>
      <c r="D8" s="128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30"/>
    </row>
    <row r="9" ht="14">
      <c r="A9" s="127" t="s">
        <v>25</v>
      </c>
      <c r="B9" s="34" t="s">
        <v>26</v>
      </c>
      <c r="C9" s="35"/>
      <c r="D9" s="128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30"/>
    </row>
    <row r="10" ht="14">
      <c r="A10" s="45" t="s">
        <v>27</v>
      </c>
      <c r="B10" s="45" t="s">
        <v>28</v>
      </c>
      <c r="C10" s="46" t="s">
        <v>29</v>
      </c>
      <c r="D10" s="131" t="s">
        <v>399</v>
      </c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</row>
    <row r="11" ht="28">
      <c r="A11" s="45" t="s">
        <v>30</v>
      </c>
      <c r="B11" s="45" t="s">
        <v>31</v>
      </c>
      <c r="C11" s="46" t="s">
        <v>29</v>
      </c>
      <c r="D11" s="131" t="s">
        <v>399</v>
      </c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3"/>
    </row>
    <row r="12" ht="14">
      <c r="A12" s="127" t="s">
        <v>32</v>
      </c>
      <c r="B12" s="34" t="s">
        <v>33</v>
      </c>
      <c r="C12" s="35"/>
      <c r="D12" s="128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/>
    </row>
    <row r="13" ht="14">
      <c r="A13" s="45" t="s">
        <v>34</v>
      </c>
      <c r="B13" s="45" t="s">
        <v>35</v>
      </c>
      <c r="C13" s="46" t="s">
        <v>36</v>
      </c>
      <c r="D13" s="131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3"/>
    </row>
    <row r="14" ht="14">
      <c r="A14" s="45" t="s">
        <v>37</v>
      </c>
      <c r="B14" s="45" t="s">
        <v>38</v>
      </c>
      <c r="C14" s="46" t="s">
        <v>39</v>
      </c>
      <c r="D14" s="131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3"/>
    </row>
    <row r="15" ht="14">
      <c r="A15" s="127" t="s">
        <v>40</v>
      </c>
      <c r="B15" s="34" t="s">
        <v>41</v>
      </c>
      <c r="C15" s="35"/>
      <c r="D15" s="128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30"/>
    </row>
    <row r="16" ht="14">
      <c r="A16" s="45" t="s">
        <v>42</v>
      </c>
      <c r="B16" s="45" t="s">
        <v>43</v>
      </c>
      <c r="C16" s="46" t="s">
        <v>44</v>
      </c>
      <c r="D16" s="131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3"/>
    </row>
    <row r="17" ht="14">
      <c r="A17" s="127" t="s">
        <v>45</v>
      </c>
      <c r="B17" s="34" t="s">
        <v>46</v>
      </c>
      <c r="C17" s="35"/>
      <c r="D17" s="128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30"/>
    </row>
    <row r="18" ht="14">
      <c r="A18" s="127" t="s">
        <v>47</v>
      </c>
      <c r="B18" s="34" t="s">
        <v>48</v>
      </c>
      <c r="C18" s="35"/>
      <c r="D18" s="128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30"/>
    </row>
    <row r="19" ht="42">
      <c r="A19" s="45" t="s">
        <v>49</v>
      </c>
      <c r="B19" s="45" t="s">
        <v>50</v>
      </c>
      <c r="C19" s="46" t="s">
        <v>51</v>
      </c>
      <c r="D19" s="131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3"/>
    </row>
    <row r="20" ht="14">
      <c r="A20" s="127" t="s">
        <v>52</v>
      </c>
      <c r="B20" s="34" t="s">
        <v>53</v>
      </c>
      <c r="C20" s="35"/>
      <c r="D20" s="128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30"/>
    </row>
    <row r="21" ht="42">
      <c r="A21" s="45" t="s">
        <v>54</v>
      </c>
      <c r="B21" s="45" t="s">
        <v>50</v>
      </c>
      <c r="C21" s="46" t="s">
        <v>51</v>
      </c>
      <c r="D21" s="131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3"/>
    </row>
    <row r="22" ht="14">
      <c r="A22" s="127" t="s">
        <v>55</v>
      </c>
      <c r="B22" s="34" t="s">
        <v>56</v>
      </c>
      <c r="C22" s="35"/>
      <c r="D22" s="128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30"/>
    </row>
    <row r="23" ht="28.25" hidden="1" customHeight="1">
      <c r="A23" s="45" t="s">
        <v>57</v>
      </c>
      <c r="B23" s="45" t="s">
        <v>58</v>
      </c>
      <c r="C23" s="46" t="s">
        <v>39</v>
      </c>
      <c r="D23" s="134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6"/>
    </row>
    <row r="24" ht="27.75" hidden="1" customHeight="1">
      <c r="A24" s="45" t="s">
        <v>59</v>
      </c>
      <c r="B24" s="45" t="s">
        <v>60</v>
      </c>
      <c r="C24" s="46" t="s">
        <v>61</v>
      </c>
      <c r="D24" s="137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9"/>
    </row>
    <row r="25" ht="28" hidden="1">
      <c r="A25" s="45" t="s">
        <v>62</v>
      </c>
      <c r="B25" s="45" t="s">
        <v>63</v>
      </c>
      <c r="C25" s="46" t="s">
        <v>64</v>
      </c>
      <c r="D25" s="140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2"/>
    </row>
    <row r="26" ht="36" customHeight="1">
      <c r="A26" s="45" t="s">
        <v>65</v>
      </c>
      <c r="B26" s="45" t="s">
        <v>66</v>
      </c>
      <c r="C26" s="46" t="s">
        <v>39</v>
      </c>
      <c r="D26" s="134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6"/>
    </row>
    <row r="27" ht="41.25" hidden="1" customHeight="1">
      <c r="A27" s="45" t="s">
        <v>67</v>
      </c>
      <c r="B27" s="143" t="s">
        <v>68</v>
      </c>
      <c r="C27" s="46" t="s">
        <v>39</v>
      </c>
      <c r="D27" s="137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9"/>
    </row>
    <row r="28" ht="48" hidden="1" customHeight="1">
      <c r="A28" s="45" t="s">
        <v>69</v>
      </c>
      <c r="B28" s="45" t="s">
        <v>70</v>
      </c>
      <c r="C28" s="46" t="s">
        <v>39</v>
      </c>
      <c r="D28" s="137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9"/>
    </row>
    <row r="29" ht="45" hidden="1" customHeight="1">
      <c r="A29" s="45" t="s">
        <v>71</v>
      </c>
      <c r="B29" s="45" t="s">
        <v>72</v>
      </c>
      <c r="C29" s="46" t="s">
        <v>39</v>
      </c>
      <c r="D29" s="137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9"/>
    </row>
    <row r="30" ht="19.5" hidden="1" customHeight="1">
      <c r="A30" s="45" t="s">
        <v>73</v>
      </c>
      <c r="B30" s="45" t="s">
        <v>74</v>
      </c>
      <c r="C30" s="46" t="s">
        <v>39</v>
      </c>
      <c r="D30" s="137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9"/>
    </row>
    <row r="31" ht="22.5" hidden="1" customHeight="1">
      <c r="A31" s="45" t="s">
        <v>75</v>
      </c>
      <c r="B31" s="45" t="s">
        <v>76</v>
      </c>
      <c r="C31" s="46" t="s">
        <v>39</v>
      </c>
      <c r="D31" s="137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9"/>
    </row>
    <row r="32" ht="20.25" hidden="1" customHeight="1">
      <c r="A32" s="45" t="s">
        <v>77</v>
      </c>
      <c r="B32" s="45" t="s">
        <v>78</v>
      </c>
      <c r="C32" s="46" t="s">
        <v>39</v>
      </c>
      <c r="D32" s="137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9"/>
    </row>
    <row r="33" ht="20.25" hidden="1" customHeight="1">
      <c r="A33" s="45" t="s">
        <v>79</v>
      </c>
      <c r="B33" s="45" t="s">
        <v>80</v>
      </c>
      <c r="C33" s="46" t="s">
        <v>39</v>
      </c>
      <c r="D33" s="137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9"/>
    </row>
    <row r="34" ht="19.5" hidden="1" customHeight="1">
      <c r="A34" s="45" t="s">
        <v>81</v>
      </c>
      <c r="B34" s="45" t="s">
        <v>82</v>
      </c>
      <c r="C34" s="46" t="s">
        <v>61</v>
      </c>
      <c r="D34" s="137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9"/>
    </row>
    <row r="35" ht="14" hidden="1">
      <c r="A35" s="45" t="s">
        <v>83</v>
      </c>
      <c r="B35" s="45" t="s">
        <v>84</v>
      </c>
      <c r="C35" s="46" t="s">
        <v>61</v>
      </c>
      <c r="D35" s="137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9"/>
    </row>
    <row r="36" ht="28" hidden="1">
      <c r="A36" s="45" t="s">
        <v>85</v>
      </c>
      <c r="B36" s="45" t="s">
        <v>50</v>
      </c>
      <c r="C36" s="46" t="s">
        <v>51</v>
      </c>
      <c r="D36" s="131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3"/>
    </row>
    <row r="37" ht="14">
      <c r="A37" s="127" t="s">
        <v>89</v>
      </c>
      <c r="B37" s="34" t="s">
        <v>90</v>
      </c>
      <c r="C37" s="35"/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</row>
    <row r="38" ht="28" hidden="1">
      <c r="A38" s="45" t="s">
        <v>91</v>
      </c>
      <c r="B38" s="45" t="s">
        <v>92</v>
      </c>
      <c r="C38" s="46" t="s">
        <v>61</v>
      </c>
      <c r="D38" s="131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3"/>
    </row>
    <row r="39" ht="28" hidden="1">
      <c r="A39" s="45" t="s">
        <v>93</v>
      </c>
      <c r="B39" s="45" t="s">
        <v>94</v>
      </c>
      <c r="C39" s="46" t="s">
        <v>61</v>
      </c>
      <c r="D39" s="131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3"/>
    </row>
    <row r="40" ht="42" hidden="1">
      <c r="A40" s="45" t="s">
        <v>95</v>
      </c>
      <c r="B40" s="45" t="s">
        <v>96</v>
      </c>
      <c r="C40" s="46" t="s">
        <v>61</v>
      </c>
      <c r="D40" s="131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3"/>
    </row>
    <row r="41" ht="42" hidden="1">
      <c r="A41" s="45" t="s">
        <v>97</v>
      </c>
      <c r="B41" s="45" t="s">
        <v>98</v>
      </c>
      <c r="C41" s="46" t="s">
        <v>99</v>
      </c>
      <c r="D41" s="131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3"/>
    </row>
    <row r="42" ht="28" hidden="1">
      <c r="A42" s="45" t="s">
        <v>100</v>
      </c>
      <c r="B42" s="45" t="s">
        <v>101</v>
      </c>
      <c r="C42" s="46" t="s">
        <v>39</v>
      </c>
      <c r="D42" s="131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3"/>
    </row>
    <row r="43" ht="42" hidden="1">
      <c r="A43" s="45" t="s">
        <v>102</v>
      </c>
      <c r="B43" s="45" t="s">
        <v>103</v>
      </c>
      <c r="C43" s="46" t="s">
        <v>39</v>
      </c>
      <c r="D43" s="131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3"/>
    </row>
    <row r="44" ht="42" hidden="1">
      <c r="A44" s="45" t="s">
        <v>104</v>
      </c>
      <c r="B44" s="45" t="s">
        <v>105</v>
      </c>
      <c r="C44" s="46" t="s">
        <v>39</v>
      </c>
      <c r="D44" s="131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3"/>
    </row>
    <row r="45" ht="42" hidden="1">
      <c r="A45" s="45" t="s">
        <v>106</v>
      </c>
      <c r="B45" s="45" t="s">
        <v>107</v>
      </c>
      <c r="C45" s="46" t="s">
        <v>61</v>
      </c>
      <c r="D45" s="131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3"/>
    </row>
    <row r="46" ht="14">
      <c r="A46" s="127" t="s">
        <v>108</v>
      </c>
      <c r="B46" s="34" t="s">
        <v>109</v>
      </c>
      <c r="C46" s="35"/>
      <c r="D46" s="128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30"/>
    </row>
    <row r="47" ht="72" hidden="1" customHeight="1">
      <c r="A47" s="45" t="s">
        <v>110</v>
      </c>
      <c r="B47" s="45" t="s">
        <v>111</v>
      </c>
      <c r="C47" s="46" t="s">
        <v>39</v>
      </c>
      <c r="D47" s="137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9"/>
    </row>
    <row r="48" ht="28" hidden="1">
      <c r="A48" s="45" t="s">
        <v>112</v>
      </c>
      <c r="B48" s="45" t="s">
        <v>113</v>
      </c>
      <c r="C48" s="46" t="s">
        <v>114</v>
      </c>
      <c r="D48" s="131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3"/>
    </row>
    <row r="49" ht="14">
      <c r="A49" s="127" t="s">
        <v>115</v>
      </c>
      <c r="B49" s="34" t="s">
        <v>116</v>
      </c>
      <c r="C49" s="35"/>
      <c r="D49" s="128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30"/>
    </row>
    <row r="50" ht="12.25" customHeight="1">
      <c r="A50" s="127" t="s">
        <v>117</v>
      </c>
      <c r="B50" s="34" t="s">
        <v>118</v>
      </c>
      <c r="C50" s="35"/>
      <c r="D50" s="128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30"/>
    </row>
    <row r="51" ht="42">
      <c r="A51" s="45" t="s">
        <v>119</v>
      </c>
      <c r="B51" s="45" t="s">
        <v>120</v>
      </c>
      <c r="C51" s="46" t="s">
        <v>39</v>
      </c>
      <c r="D51" s="131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3"/>
    </row>
    <row r="52" ht="42">
      <c r="A52" s="45" t="s">
        <v>121</v>
      </c>
      <c r="B52" s="45" t="s">
        <v>122</v>
      </c>
      <c r="C52" s="46" t="s">
        <v>39</v>
      </c>
      <c r="D52" s="131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3"/>
    </row>
    <row r="53" ht="14">
      <c r="A53" s="127" t="s">
        <v>123</v>
      </c>
      <c r="B53" s="34" t="s">
        <v>124</v>
      </c>
      <c r="C53" s="35"/>
      <c r="D53" s="128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30"/>
    </row>
    <row r="54" ht="42">
      <c r="A54" s="45" t="s">
        <v>125</v>
      </c>
      <c r="B54" s="45" t="s">
        <v>126</v>
      </c>
      <c r="C54" s="46" t="s">
        <v>39</v>
      </c>
      <c r="D54" s="131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3"/>
    </row>
    <row r="55" ht="42">
      <c r="A55" s="45" t="s">
        <v>127</v>
      </c>
      <c r="B55" s="45" t="s">
        <v>128</v>
      </c>
      <c r="C55" s="46" t="s">
        <v>114</v>
      </c>
      <c r="D55" s="131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3"/>
    </row>
    <row r="56" ht="42">
      <c r="A56" s="45" t="s">
        <v>129</v>
      </c>
      <c r="B56" s="45" t="s">
        <v>130</v>
      </c>
      <c r="C56" s="46" t="s">
        <v>39</v>
      </c>
      <c r="D56" s="131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3"/>
    </row>
    <row r="57" ht="14">
      <c r="A57" s="127" t="s">
        <v>131</v>
      </c>
      <c r="B57" s="34" t="s">
        <v>132</v>
      </c>
      <c r="C57" s="35"/>
      <c r="D57" s="128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30"/>
    </row>
    <row r="58" ht="42" hidden="1">
      <c r="A58" s="45" t="s">
        <v>133</v>
      </c>
      <c r="B58" s="45" t="s">
        <v>134</v>
      </c>
      <c r="C58" s="46" t="s">
        <v>114</v>
      </c>
      <c r="D58" s="131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3"/>
    </row>
    <row r="59" ht="42" hidden="1">
      <c r="A59" s="45" t="s">
        <v>135</v>
      </c>
      <c r="B59" s="45" t="s">
        <v>136</v>
      </c>
      <c r="C59" s="46" t="s">
        <v>114</v>
      </c>
      <c r="D59" s="131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3"/>
    </row>
    <row r="60" ht="42" hidden="1">
      <c r="A60" s="45" t="s">
        <v>137</v>
      </c>
      <c r="B60" s="45" t="s">
        <v>138</v>
      </c>
      <c r="C60" s="46" t="s">
        <v>114</v>
      </c>
      <c r="D60" s="131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3"/>
    </row>
    <row r="61" ht="42" hidden="1">
      <c r="A61" s="45" t="s">
        <v>139</v>
      </c>
      <c r="B61" s="45" t="s">
        <v>140</v>
      </c>
      <c r="C61" s="46" t="s">
        <v>114</v>
      </c>
      <c r="D61" s="131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3"/>
    </row>
    <row r="62" ht="42" hidden="1">
      <c r="A62" s="45" t="s">
        <v>141</v>
      </c>
      <c r="B62" s="45" t="s">
        <v>142</v>
      </c>
      <c r="C62" s="46" t="s">
        <v>39</v>
      </c>
      <c r="D62" s="131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3"/>
    </row>
    <row r="63" ht="42" hidden="1">
      <c r="A63" s="45" t="s">
        <v>143</v>
      </c>
      <c r="B63" s="45" t="s">
        <v>144</v>
      </c>
      <c r="C63" s="46" t="s">
        <v>39</v>
      </c>
      <c r="D63" s="131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3"/>
    </row>
    <row r="64" ht="42" hidden="1">
      <c r="A64" s="45" t="s">
        <v>145</v>
      </c>
      <c r="B64" s="45" t="s">
        <v>146</v>
      </c>
      <c r="C64" s="46" t="s">
        <v>114</v>
      </c>
      <c r="D64" s="131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3"/>
    </row>
    <row r="65" ht="42" hidden="1">
      <c r="A65" s="45" t="s">
        <v>147</v>
      </c>
      <c r="B65" s="45" t="s">
        <v>148</v>
      </c>
      <c r="C65" s="46" t="s">
        <v>39</v>
      </c>
      <c r="D65" s="131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3"/>
    </row>
    <row r="66" ht="42" hidden="1">
      <c r="A66" s="45" t="s">
        <v>149</v>
      </c>
      <c r="B66" s="45" t="s">
        <v>128</v>
      </c>
      <c r="C66" s="46" t="s">
        <v>114</v>
      </c>
      <c r="D66" s="131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3"/>
    </row>
    <row r="67" ht="42" hidden="1">
      <c r="A67" s="45" t="s">
        <v>150</v>
      </c>
      <c r="B67" s="45" t="s">
        <v>151</v>
      </c>
      <c r="C67" s="46" t="s">
        <v>114</v>
      </c>
      <c r="D67" s="131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3"/>
    </row>
    <row r="68" ht="14">
      <c r="A68" s="127" t="s">
        <v>152</v>
      </c>
      <c r="B68" s="34" t="s">
        <v>153</v>
      </c>
      <c r="C68" s="35"/>
      <c r="D68" s="128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30"/>
    </row>
    <row r="69" ht="48.75" hidden="1" customHeight="1">
      <c r="A69" s="45" t="s">
        <v>154</v>
      </c>
      <c r="B69" s="45" t="s">
        <v>155</v>
      </c>
      <c r="C69" s="46" t="s">
        <v>39</v>
      </c>
      <c r="D69" s="137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9"/>
    </row>
    <row r="70" ht="28" hidden="1">
      <c r="A70" s="45" t="s">
        <v>156</v>
      </c>
      <c r="B70" s="45" t="s">
        <v>157</v>
      </c>
      <c r="C70" s="46" t="s">
        <v>39</v>
      </c>
      <c r="D70" s="137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9"/>
    </row>
    <row r="71" ht="49.75" hidden="1" customHeight="1">
      <c r="A71" s="45" t="s">
        <v>158</v>
      </c>
      <c r="B71" s="45" t="s">
        <v>159</v>
      </c>
      <c r="C71" s="46" t="s">
        <v>39</v>
      </c>
      <c r="D71" s="137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9"/>
    </row>
    <row r="72" ht="28" hidden="1">
      <c r="A72" s="45" t="s">
        <v>160</v>
      </c>
      <c r="B72" s="45" t="s">
        <v>161</v>
      </c>
      <c r="C72" s="46" t="s">
        <v>39</v>
      </c>
      <c r="D72" s="131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3"/>
    </row>
    <row r="73" ht="14" hidden="1">
      <c r="A73" s="45" t="s">
        <v>162</v>
      </c>
      <c r="B73" s="45" t="s">
        <v>163</v>
      </c>
      <c r="C73" s="46" t="s">
        <v>39</v>
      </c>
      <c r="D73" s="131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3"/>
    </row>
    <row r="74" ht="45" hidden="1" customHeight="1">
      <c r="A74" s="45" t="s">
        <v>164</v>
      </c>
      <c r="B74" s="45" t="s">
        <v>165</v>
      </c>
      <c r="C74" s="46" t="s">
        <v>39</v>
      </c>
      <c r="D74" s="137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9"/>
    </row>
    <row r="75" ht="28" hidden="1">
      <c r="A75" s="45" t="s">
        <v>166</v>
      </c>
      <c r="B75" s="45" t="s">
        <v>167</v>
      </c>
      <c r="C75" s="46" t="s">
        <v>39</v>
      </c>
      <c r="D75" s="131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3"/>
    </row>
    <row r="76" ht="42" hidden="1">
      <c r="A76" s="45" t="s">
        <v>168</v>
      </c>
      <c r="B76" s="45" t="s">
        <v>169</v>
      </c>
      <c r="C76" s="46" t="s">
        <v>39</v>
      </c>
      <c r="D76" s="131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3"/>
    </row>
    <row r="77" ht="14">
      <c r="A77" s="127" t="s">
        <v>170</v>
      </c>
      <c r="B77" s="34" t="s">
        <v>171</v>
      </c>
      <c r="C77" s="35"/>
      <c r="D77" s="128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30"/>
    </row>
    <row r="78" ht="28" hidden="1">
      <c r="A78" s="45" t="s">
        <v>172</v>
      </c>
      <c r="B78" s="45" t="s">
        <v>173</v>
      </c>
      <c r="C78" s="46" t="s">
        <v>39</v>
      </c>
      <c r="D78" s="131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3"/>
    </row>
    <row r="79" ht="28" hidden="1">
      <c r="A79" s="45" t="s">
        <v>174</v>
      </c>
      <c r="B79" s="45" t="s">
        <v>175</v>
      </c>
      <c r="C79" s="46" t="s">
        <v>39</v>
      </c>
      <c r="D79" s="131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3"/>
    </row>
    <row r="80" ht="56" hidden="1">
      <c r="A80" s="45" t="s">
        <v>176</v>
      </c>
      <c r="B80" s="45" t="s">
        <v>177</v>
      </c>
      <c r="C80" s="46" t="s">
        <v>39</v>
      </c>
      <c r="D80" s="131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3"/>
    </row>
    <row r="81" ht="56" hidden="1">
      <c r="A81" s="45" t="s">
        <v>178</v>
      </c>
      <c r="B81" s="45" t="s">
        <v>179</v>
      </c>
      <c r="C81" s="46" t="s">
        <v>39</v>
      </c>
      <c r="D81" s="131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3"/>
    </row>
    <row r="82" ht="43" hidden="1">
      <c r="A82" s="45" t="s">
        <v>180</v>
      </c>
      <c r="B82" s="45" t="s">
        <v>181</v>
      </c>
      <c r="C82" s="46" t="s">
        <v>61</v>
      </c>
      <c r="D82" s="144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6"/>
    </row>
    <row r="83" ht="42">
      <c r="A83" s="45" t="s">
        <v>182</v>
      </c>
      <c r="B83" s="45" t="s">
        <v>183</v>
      </c>
      <c r="C83" s="46" t="s">
        <v>184</v>
      </c>
      <c r="D83" s="131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3"/>
    </row>
    <row r="84" ht="28">
      <c r="A84" s="45" t="s">
        <v>185</v>
      </c>
      <c r="B84" s="45" t="s">
        <v>186</v>
      </c>
      <c r="C84" s="46" t="s">
        <v>39</v>
      </c>
      <c r="D84" s="131" t="s">
        <v>400</v>
      </c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3"/>
    </row>
    <row r="85" ht="28">
      <c r="A85" s="45" t="s">
        <v>187</v>
      </c>
      <c r="B85" s="45" t="s">
        <v>188</v>
      </c>
      <c r="C85" s="46" t="s">
        <v>99</v>
      </c>
      <c r="D85" s="131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3"/>
    </row>
    <row r="86" ht="14">
      <c r="A86" s="127" t="s">
        <v>189</v>
      </c>
      <c r="B86" s="34" t="s">
        <v>190</v>
      </c>
      <c r="C86" s="35"/>
      <c r="D86" s="128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30"/>
    </row>
    <row r="87" ht="14">
      <c r="A87" s="45" t="s">
        <v>191</v>
      </c>
      <c r="B87" s="45" t="s">
        <v>192</v>
      </c>
      <c r="C87" s="46" t="s">
        <v>184</v>
      </c>
      <c r="D87" s="131" t="s">
        <v>401</v>
      </c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3"/>
    </row>
    <row r="88" ht="28">
      <c r="A88" s="45" t="s">
        <v>193</v>
      </c>
      <c r="B88" s="45" t="s">
        <v>194</v>
      </c>
      <c r="C88" s="46" t="s">
        <v>184</v>
      </c>
      <c r="D88" s="131" t="s">
        <v>402</v>
      </c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3"/>
    </row>
    <row r="89" ht="14">
      <c r="A89" s="45" t="s">
        <v>195</v>
      </c>
      <c r="B89" s="45" t="s">
        <v>196</v>
      </c>
      <c r="C89" s="46" t="s">
        <v>184</v>
      </c>
      <c r="D89" s="131" t="s">
        <v>403</v>
      </c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3"/>
    </row>
    <row r="90" ht="14">
      <c r="A90" s="45" t="s">
        <v>197</v>
      </c>
      <c r="B90" s="45" t="s">
        <v>198</v>
      </c>
      <c r="C90" s="46" t="s">
        <v>64</v>
      </c>
      <c r="D90" s="131" t="s">
        <v>404</v>
      </c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3"/>
    </row>
    <row r="91" ht="14">
      <c r="A91" s="45" t="s">
        <v>199</v>
      </c>
      <c r="B91" s="45" t="s">
        <v>200</v>
      </c>
      <c r="C91" s="46" t="s">
        <v>64</v>
      </c>
      <c r="D91" s="131" t="s">
        <v>405</v>
      </c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3"/>
    </row>
    <row r="92" ht="14">
      <c r="A92" s="45" t="s">
        <v>201</v>
      </c>
      <c r="B92" s="45" t="s">
        <v>202</v>
      </c>
      <c r="C92" s="46" t="s">
        <v>184</v>
      </c>
      <c r="D92" s="131" t="s">
        <v>406</v>
      </c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3"/>
    </row>
    <row r="93" ht="14">
      <c r="A93" s="45" t="s">
        <v>203</v>
      </c>
      <c r="B93" s="45" t="s">
        <v>204</v>
      </c>
      <c r="C93" s="46" t="s">
        <v>184</v>
      </c>
      <c r="D93" s="131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3"/>
    </row>
    <row r="94" ht="14">
      <c r="A94" s="45" t="s">
        <v>205</v>
      </c>
      <c r="B94" s="45" t="s">
        <v>206</v>
      </c>
      <c r="C94" s="46" t="s">
        <v>64</v>
      </c>
      <c r="D94" s="131" t="s">
        <v>407</v>
      </c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3"/>
    </row>
    <row r="95" ht="34" customHeight="1">
      <c r="A95" s="45" t="s">
        <v>207</v>
      </c>
      <c r="B95" s="45" t="s">
        <v>208</v>
      </c>
      <c r="C95" s="46" t="s">
        <v>39</v>
      </c>
      <c r="D95" s="131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3"/>
    </row>
    <row r="96" ht="28">
      <c r="A96" s="45" t="s">
        <v>209</v>
      </c>
      <c r="B96" s="45" t="s">
        <v>210</v>
      </c>
      <c r="C96" s="46" t="s">
        <v>114</v>
      </c>
      <c r="D96" s="131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3"/>
    </row>
    <row r="97" ht="28">
      <c r="A97" s="45" t="s">
        <v>211</v>
      </c>
      <c r="B97" s="45" t="s">
        <v>212</v>
      </c>
      <c r="C97" s="46" t="s">
        <v>114</v>
      </c>
      <c r="D97" s="131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3"/>
    </row>
    <row r="98" ht="28">
      <c r="A98" s="45" t="s">
        <v>213</v>
      </c>
      <c r="B98" s="45" t="s">
        <v>214</v>
      </c>
      <c r="C98" s="46" t="s">
        <v>64</v>
      </c>
      <c r="D98" s="131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3"/>
    </row>
    <row r="99" ht="28">
      <c r="A99" s="45" t="s">
        <v>215</v>
      </c>
      <c r="B99" s="45" t="s">
        <v>216</v>
      </c>
      <c r="C99" s="46" t="s">
        <v>64</v>
      </c>
      <c r="D99" s="131" t="s">
        <v>408</v>
      </c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3"/>
    </row>
    <row r="100" ht="14">
      <c r="A100" s="45" t="s">
        <v>217</v>
      </c>
      <c r="B100" s="45" t="s">
        <v>218</v>
      </c>
      <c r="C100" s="46" t="s">
        <v>184</v>
      </c>
      <c r="D100" s="131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3"/>
    </row>
    <row r="101" ht="28">
      <c r="A101" s="45" t="s">
        <v>219</v>
      </c>
      <c r="B101" s="45" t="s">
        <v>220</v>
      </c>
      <c r="C101" s="46" t="s">
        <v>64</v>
      </c>
      <c r="D101" s="131" t="s">
        <v>409</v>
      </c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3"/>
    </row>
    <row r="102" ht="14">
      <c r="A102" s="127" t="s">
        <v>221</v>
      </c>
      <c r="B102" s="34" t="s">
        <v>222</v>
      </c>
      <c r="C102" s="35"/>
      <c r="D102" s="128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30"/>
    </row>
    <row r="103" ht="14">
      <c r="A103" s="127" t="s">
        <v>223</v>
      </c>
      <c r="B103" s="34" t="s">
        <v>224</v>
      </c>
      <c r="C103" s="35"/>
      <c r="D103" s="128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30"/>
    </row>
    <row r="104" ht="43">
      <c r="A104" s="45" t="s">
        <v>225</v>
      </c>
      <c r="B104" s="45" t="s">
        <v>226</v>
      </c>
      <c r="C104" s="46" t="s">
        <v>184</v>
      </c>
      <c r="D104" s="147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6"/>
    </row>
    <row r="105" ht="43">
      <c r="A105" s="45" t="s">
        <v>227</v>
      </c>
      <c r="B105" s="45" t="s">
        <v>228</v>
      </c>
      <c r="C105" s="46" t="s">
        <v>184</v>
      </c>
      <c r="D105" s="147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6"/>
    </row>
    <row r="106" ht="43" customHeight="1">
      <c r="A106" s="45" t="s">
        <v>229</v>
      </c>
      <c r="B106" s="45" t="s">
        <v>230</v>
      </c>
      <c r="C106" s="46" t="s">
        <v>184</v>
      </c>
      <c r="D106" s="147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6"/>
    </row>
    <row r="107" ht="43">
      <c r="A107" s="45" t="s">
        <v>231</v>
      </c>
      <c r="B107" s="45" t="s">
        <v>232</v>
      </c>
      <c r="C107" s="46" t="s">
        <v>39</v>
      </c>
      <c r="D107" s="147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6"/>
    </row>
    <row r="108" ht="43">
      <c r="A108" s="45" t="s">
        <v>233</v>
      </c>
      <c r="B108" s="45" t="s">
        <v>234</v>
      </c>
      <c r="C108" s="46" t="s">
        <v>184</v>
      </c>
      <c r="D108" s="147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6"/>
    </row>
    <row r="109" ht="77" customHeight="1">
      <c r="A109" s="45" t="s">
        <v>235</v>
      </c>
      <c r="B109" s="45" t="s">
        <v>236</v>
      </c>
      <c r="C109" s="46" t="s">
        <v>99</v>
      </c>
      <c r="D109" s="144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9"/>
    </row>
    <row r="110" ht="14">
      <c r="A110" s="127" t="s">
        <v>237</v>
      </c>
      <c r="B110" s="34" t="s">
        <v>238</v>
      </c>
      <c r="C110" s="35"/>
      <c r="D110" s="128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30"/>
    </row>
    <row r="111" ht="68" customHeight="1">
      <c r="A111" s="45" t="s">
        <v>239</v>
      </c>
      <c r="B111" s="45" t="s">
        <v>240</v>
      </c>
      <c r="C111" s="46" t="s">
        <v>39</v>
      </c>
      <c r="D111" s="144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6"/>
    </row>
    <row r="112" ht="42">
      <c r="A112" s="45" t="s">
        <v>241</v>
      </c>
      <c r="B112" s="45" t="s">
        <v>242</v>
      </c>
      <c r="C112" s="46" t="s">
        <v>39</v>
      </c>
      <c r="D112" s="131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3"/>
    </row>
    <row r="113" ht="14">
      <c r="A113" s="127" t="s">
        <v>243</v>
      </c>
      <c r="B113" s="34" t="s">
        <v>244</v>
      </c>
      <c r="C113" s="35"/>
      <c r="D113" s="128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30"/>
    </row>
    <row r="114" ht="42">
      <c r="A114" s="45" t="s">
        <v>245</v>
      </c>
      <c r="B114" s="45" t="s">
        <v>246</v>
      </c>
      <c r="C114" s="46" t="s">
        <v>39</v>
      </c>
      <c r="D114" s="131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3"/>
    </row>
    <row r="115" ht="42">
      <c r="A115" s="45" t="s">
        <v>247</v>
      </c>
      <c r="B115" s="45" t="s">
        <v>248</v>
      </c>
      <c r="C115" s="46" t="s">
        <v>39</v>
      </c>
      <c r="D115" s="131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3"/>
    </row>
    <row r="116" ht="42">
      <c r="A116" s="45" t="s">
        <v>249</v>
      </c>
      <c r="B116" s="45" t="s">
        <v>250</v>
      </c>
      <c r="C116" s="46" t="s">
        <v>39</v>
      </c>
      <c r="D116" s="131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3"/>
    </row>
    <row r="117" ht="42">
      <c r="A117" s="45" t="s">
        <v>251</v>
      </c>
      <c r="B117" s="45" t="s">
        <v>252</v>
      </c>
      <c r="C117" s="46" t="s">
        <v>39</v>
      </c>
      <c r="D117" s="131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3"/>
    </row>
    <row r="118" ht="54" customHeight="1">
      <c r="A118" s="45" t="s">
        <v>253</v>
      </c>
      <c r="B118" s="45" t="s">
        <v>254</v>
      </c>
      <c r="C118" s="46" t="s">
        <v>39</v>
      </c>
      <c r="D118" s="131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3"/>
    </row>
    <row r="119" ht="14">
      <c r="A119" s="127" t="s">
        <v>255</v>
      </c>
      <c r="B119" s="34" t="s">
        <v>256</v>
      </c>
      <c r="C119" s="35"/>
      <c r="D119" s="128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30"/>
    </row>
    <row r="120" ht="28">
      <c r="A120" s="45" t="s">
        <v>257</v>
      </c>
      <c r="B120" s="45" t="s">
        <v>258</v>
      </c>
      <c r="C120" s="46" t="s">
        <v>64</v>
      </c>
      <c r="D120" s="131" t="s">
        <v>410</v>
      </c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3"/>
    </row>
    <row r="121" ht="42">
      <c r="A121" s="45" t="s">
        <v>259</v>
      </c>
      <c r="B121" s="45" t="s">
        <v>260</v>
      </c>
      <c r="C121" s="46" t="s">
        <v>39</v>
      </c>
      <c r="D121" s="131" t="s">
        <v>411</v>
      </c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3"/>
    </row>
    <row r="122" ht="42">
      <c r="A122" s="45" t="s">
        <v>261</v>
      </c>
      <c r="B122" s="45" t="s">
        <v>262</v>
      </c>
      <c r="C122" s="46" t="s">
        <v>39</v>
      </c>
      <c r="D122" s="131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3"/>
    </row>
    <row r="123" ht="28">
      <c r="A123" s="45" t="s">
        <v>263</v>
      </c>
      <c r="B123" s="45" t="s">
        <v>175</v>
      </c>
      <c r="C123" s="46" t="s">
        <v>39</v>
      </c>
      <c r="D123" s="131" t="s">
        <v>412</v>
      </c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3"/>
    </row>
    <row r="124" ht="28">
      <c r="A124" s="45" t="s">
        <v>264</v>
      </c>
      <c r="B124" s="45" t="s">
        <v>265</v>
      </c>
      <c r="C124" s="46" t="s">
        <v>184</v>
      </c>
      <c r="D124" s="131" t="s">
        <v>413</v>
      </c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3"/>
    </row>
    <row r="125" ht="28">
      <c r="A125" s="45" t="s">
        <v>266</v>
      </c>
      <c r="B125" s="45" t="s">
        <v>267</v>
      </c>
      <c r="C125" s="46" t="s">
        <v>184</v>
      </c>
      <c r="D125" s="131" t="s">
        <v>413</v>
      </c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3"/>
    </row>
    <row r="126" ht="28">
      <c r="A126" s="45" t="s">
        <v>268</v>
      </c>
      <c r="B126" s="45" t="s">
        <v>269</v>
      </c>
      <c r="C126" s="46" t="s">
        <v>184</v>
      </c>
      <c r="D126" s="131" t="s">
        <v>413</v>
      </c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3"/>
    </row>
    <row r="127" ht="42">
      <c r="A127" s="45" t="s">
        <v>270</v>
      </c>
      <c r="B127" s="45" t="s">
        <v>271</v>
      </c>
      <c r="C127" s="46" t="s">
        <v>64</v>
      </c>
      <c r="D127" s="131" t="s">
        <v>414</v>
      </c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3"/>
    </row>
    <row r="128" ht="14">
      <c r="A128" s="127" t="s">
        <v>272</v>
      </c>
      <c r="B128" s="34" t="s">
        <v>273</v>
      </c>
      <c r="C128" s="35"/>
      <c r="D128" s="128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30"/>
    </row>
    <row r="129" ht="14">
      <c r="A129" s="127" t="s">
        <v>274</v>
      </c>
      <c r="B129" s="34" t="s">
        <v>275</v>
      </c>
      <c r="C129" s="35"/>
      <c r="D129" s="128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30"/>
    </row>
    <row r="130" ht="57">
      <c r="A130" s="45" t="s">
        <v>276</v>
      </c>
      <c r="B130" s="45" t="s">
        <v>277</v>
      </c>
      <c r="C130" s="46" t="s">
        <v>39</v>
      </c>
      <c r="D130" s="147" t="s">
        <v>415</v>
      </c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6"/>
    </row>
    <row r="131" ht="14">
      <c r="A131" s="127" t="s">
        <v>278</v>
      </c>
      <c r="B131" s="34" t="s">
        <v>279</v>
      </c>
      <c r="C131" s="35"/>
      <c r="D131" s="128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30"/>
    </row>
    <row r="132" ht="43">
      <c r="A132" s="45" t="s">
        <v>280</v>
      </c>
      <c r="B132" s="45" t="s">
        <v>281</v>
      </c>
      <c r="C132" s="46" t="s">
        <v>39</v>
      </c>
      <c r="D132" s="147" t="s">
        <v>416</v>
      </c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6"/>
    </row>
    <row r="133" ht="43">
      <c r="A133" s="45" t="s">
        <v>282</v>
      </c>
      <c r="B133" s="45" t="s">
        <v>283</v>
      </c>
      <c r="C133" s="46" t="s">
        <v>39</v>
      </c>
      <c r="D133" s="147"/>
      <c r="E133" s="145"/>
      <c r="F133" s="145"/>
      <c r="G133" s="145"/>
      <c r="H133" s="145"/>
      <c r="I133" s="145"/>
      <c r="J133" s="145"/>
      <c r="K133" s="145"/>
      <c r="L133" s="145"/>
      <c r="M133" s="145"/>
      <c r="N133" s="145"/>
      <c r="O133" s="146"/>
    </row>
    <row r="134" ht="43">
      <c r="A134" s="45" t="s">
        <v>284</v>
      </c>
      <c r="B134" s="45" t="s">
        <v>285</v>
      </c>
      <c r="C134" s="46" t="s">
        <v>39</v>
      </c>
      <c r="D134" s="147"/>
      <c r="E134" s="145"/>
      <c r="F134" s="145"/>
      <c r="G134" s="145"/>
      <c r="H134" s="145"/>
      <c r="I134" s="145"/>
      <c r="J134" s="145"/>
      <c r="K134" s="145"/>
      <c r="L134" s="145"/>
      <c r="M134" s="145"/>
      <c r="N134" s="145"/>
      <c r="O134" s="146"/>
    </row>
    <row r="135" ht="14">
      <c r="A135" s="127" t="s">
        <v>286</v>
      </c>
      <c r="B135" s="34" t="s">
        <v>287</v>
      </c>
      <c r="C135" s="35"/>
      <c r="D135" s="128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30"/>
    </row>
    <row r="136" ht="43">
      <c r="A136" s="45" t="s">
        <v>288</v>
      </c>
      <c r="B136" s="45" t="s">
        <v>289</v>
      </c>
      <c r="C136" s="46" t="s">
        <v>39</v>
      </c>
      <c r="D136" s="147" t="s">
        <v>417</v>
      </c>
      <c r="E136" s="145"/>
      <c r="F136" s="145"/>
      <c r="G136" s="145"/>
      <c r="H136" s="145"/>
      <c r="I136" s="145"/>
      <c r="J136" s="145"/>
      <c r="K136" s="145"/>
      <c r="L136" s="145"/>
      <c r="M136" s="145"/>
      <c r="N136" s="145"/>
      <c r="O136" s="146"/>
    </row>
    <row r="137" ht="43">
      <c r="A137" s="45" t="s">
        <v>290</v>
      </c>
      <c r="B137" s="45" t="s">
        <v>291</v>
      </c>
      <c r="C137" s="46" t="s">
        <v>39</v>
      </c>
      <c r="D137" s="147" t="s">
        <v>418</v>
      </c>
      <c r="E137" s="145"/>
      <c r="F137" s="145"/>
      <c r="G137" s="145"/>
      <c r="H137" s="145"/>
      <c r="I137" s="145"/>
      <c r="J137" s="145"/>
      <c r="K137" s="145"/>
      <c r="L137" s="145"/>
      <c r="M137" s="145"/>
      <c r="N137" s="145"/>
      <c r="O137" s="146"/>
    </row>
    <row r="138" ht="14">
      <c r="A138" s="127" t="s">
        <v>292</v>
      </c>
      <c r="B138" s="34" t="s">
        <v>293</v>
      </c>
      <c r="C138" s="35"/>
      <c r="D138" s="128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30"/>
    </row>
    <row r="139" ht="43">
      <c r="A139" s="45" t="s">
        <v>295</v>
      </c>
      <c r="B139" s="45" t="s">
        <v>296</v>
      </c>
      <c r="C139" s="46" t="s">
        <v>99</v>
      </c>
      <c r="D139" s="147"/>
      <c r="E139" s="145"/>
      <c r="F139" s="145"/>
      <c r="G139" s="145"/>
      <c r="H139" s="145"/>
      <c r="I139" s="145"/>
      <c r="J139" s="145"/>
      <c r="K139" s="145"/>
      <c r="L139" s="145"/>
      <c r="M139" s="145"/>
      <c r="N139" s="145"/>
      <c r="O139" s="146"/>
    </row>
    <row r="140" ht="43">
      <c r="A140" s="45" t="s">
        <v>297</v>
      </c>
      <c r="B140" s="45" t="s">
        <v>298</v>
      </c>
      <c r="C140" s="46" t="s">
        <v>39</v>
      </c>
      <c r="D140" s="147"/>
      <c r="E140" s="145"/>
      <c r="F140" s="145"/>
      <c r="G140" s="145"/>
      <c r="H140" s="145"/>
      <c r="I140" s="145"/>
      <c r="J140" s="145"/>
      <c r="K140" s="145"/>
      <c r="L140" s="145"/>
      <c r="M140" s="145"/>
      <c r="N140" s="145"/>
      <c r="O140" s="146"/>
    </row>
    <row r="141" ht="43">
      <c r="A141" s="45" t="s">
        <v>299</v>
      </c>
      <c r="B141" s="45" t="s">
        <v>300</v>
      </c>
      <c r="C141" s="46" t="s">
        <v>39</v>
      </c>
      <c r="D141" s="147" t="s">
        <v>419</v>
      </c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6"/>
    </row>
    <row r="142" ht="43">
      <c r="A142" s="45" t="s">
        <v>301</v>
      </c>
      <c r="B142" s="45" t="s">
        <v>302</v>
      </c>
      <c r="C142" s="46" t="s">
        <v>39</v>
      </c>
      <c r="D142" s="147" t="s">
        <v>420</v>
      </c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6"/>
    </row>
    <row r="143" ht="14">
      <c r="A143" s="127" t="s">
        <v>303</v>
      </c>
      <c r="B143" s="34" t="s">
        <v>304</v>
      </c>
      <c r="C143" s="35"/>
      <c r="D143" s="128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30"/>
    </row>
    <row r="144" ht="16">
      <c r="A144" s="45" t="s">
        <v>305</v>
      </c>
      <c r="B144" s="45" t="s">
        <v>306</v>
      </c>
      <c r="C144" s="46" t="s">
        <v>184</v>
      </c>
      <c r="D144" s="147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6"/>
    </row>
    <row r="145" ht="29">
      <c r="A145" s="45" t="s">
        <v>307</v>
      </c>
      <c r="B145" s="45" t="s">
        <v>308</v>
      </c>
      <c r="C145" s="46" t="s">
        <v>184</v>
      </c>
      <c r="D145" s="147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6"/>
    </row>
    <row r="146" ht="29">
      <c r="A146" s="45" t="s">
        <v>309</v>
      </c>
      <c r="B146" s="45" t="s">
        <v>310</v>
      </c>
      <c r="C146" s="46" t="s">
        <v>184</v>
      </c>
      <c r="D146" s="147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6"/>
    </row>
    <row r="147" ht="16">
      <c r="A147" s="45" t="s">
        <v>311</v>
      </c>
      <c r="B147" s="45" t="s">
        <v>312</v>
      </c>
      <c r="C147" s="46" t="s">
        <v>114</v>
      </c>
      <c r="D147" s="147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6"/>
    </row>
    <row r="148" ht="29">
      <c r="A148" s="45" t="s">
        <v>313</v>
      </c>
      <c r="B148" s="45" t="s">
        <v>314</v>
      </c>
      <c r="C148" s="46" t="s">
        <v>114</v>
      </c>
      <c r="D148" s="147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6"/>
    </row>
    <row r="149" ht="16">
      <c r="A149" s="45" t="s">
        <v>315</v>
      </c>
      <c r="B149" s="45" t="s">
        <v>316</v>
      </c>
      <c r="C149" s="46" t="s">
        <v>114</v>
      </c>
      <c r="D149" s="147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6"/>
    </row>
    <row r="150" ht="14">
      <c r="A150" s="127" t="s">
        <v>317</v>
      </c>
      <c r="B150" s="34" t="s">
        <v>318</v>
      </c>
      <c r="C150" s="35"/>
      <c r="D150" s="128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30"/>
    </row>
    <row r="151" ht="16">
      <c r="A151" s="45" t="s">
        <v>319</v>
      </c>
      <c r="B151" s="45" t="s">
        <v>320</v>
      </c>
      <c r="C151" s="46" t="s">
        <v>184</v>
      </c>
      <c r="D151" s="147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6"/>
    </row>
    <row r="152" ht="23" customHeight="1">
      <c r="A152" s="45" t="s">
        <v>321</v>
      </c>
      <c r="B152" s="45" t="s">
        <v>322</v>
      </c>
      <c r="C152" s="46" t="s">
        <v>184</v>
      </c>
      <c r="D152" s="147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6"/>
    </row>
    <row r="153" ht="29" customHeight="1">
      <c r="A153" s="45" t="s">
        <v>323</v>
      </c>
      <c r="B153" s="45" t="s">
        <v>324</v>
      </c>
      <c r="C153" s="46" t="s">
        <v>184</v>
      </c>
      <c r="D153" s="147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6"/>
    </row>
    <row r="154" ht="43">
      <c r="A154" s="45" t="s">
        <v>325</v>
      </c>
      <c r="B154" s="45" t="s">
        <v>326</v>
      </c>
      <c r="C154" s="46" t="s">
        <v>64</v>
      </c>
      <c r="D154" s="147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6"/>
    </row>
    <row r="155" ht="43">
      <c r="A155" s="45" t="s">
        <v>327</v>
      </c>
      <c r="B155" s="45" t="s">
        <v>328</v>
      </c>
      <c r="C155" s="46" t="s">
        <v>64</v>
      </c>
      <c r="D155" s="147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6"/>
    </row>
    <row r="156" ht="43">
      <c r="A156" s="45" t="s">
        <v>329</v>
      </c>
      <c r="B156" s="45" t="s">
        <v>330</v>
      </c>
      <c r="C156" s="46" t="s">
        <v>64</v>
      </c>
      <c r="D156" s="147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6"/>
    </row>
    <row r="157" ht="14">
      <c r="A157" s="127" t="s">
        <v>331</v>
      </c>
      <c r="B157" s="34" t="s">
        <v>332</v>
      </c>
      <c r="C157" s="35"/>
      <c r="D157" s="128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30"/>
    </row>
    <row r="158" ht="14">
      <c r="A158" s="127" t="s">
        <v>333</v>
      </c>
      <c r="B158" s="34" t="s">
        <v>334</v>
      </c>
      <c r="C158" s="35"/>
      <c r="D158" s="128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30"/>
    </row>
    <row r="159" ht="42">
      <c r="A159" s="45" t="s">
        <v>335</v>
      </c>
      <c r="B159" s="45" t="s">
        <v>336</v>
      </c>
      <c r="C159" s="46" t="s">
        <v>184</v>
      </c>
      <c r="D159" s="131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3"/>
    </row>
    <row r="160" ht="42">
      <c r="A160" s="45" t="s">
        <v>337</v>
      </c>
      <c r="B160" s="45" t="s">
        <v>338</v>
      </c>
      <c r="C160" s="46" t="s">
        <v>64</v>
      </c>
      <c r="D160" s="131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3"/>
    </row>
    <row r="161" ht="42">
      <c r="A161" s="45" t="s">
        <v>339</v>
      </c>
      <c r="B161" s="45" t="s">
        <v>340</v>
      </c>
      <c r="C161" s="46" t="s">
        <v>184</v>
      </c>
      <c r="D161" s="131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3"/>
    </row>
    <row r="162" ht="42">
      <c r="A162" s="45" t="s">
        <v>341</v>
      </c>
      <c r="B162" s="45" t="s">
        <v>342</v>
      </c>
      <c r="C162" s="46" t="s">
        <v>64</v>
      </c>
      <c r="D162" s="131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3"/>
    </row>
    <row r="163" ht="42">
      <c r="A163" s="45" t="s">
        <v>343</v>
      </c>
      <c r="B163" s="45" t="s">
        <v>344</v>
      </c>
      <c r="C163" s="46" t="s">
        <v>64</v>
      </c>
      <c r="D163" s="131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3"/>
    </row>
    <row r="164" ht="42">
      <c r="A164" s="45" t="s">
        <v>345</v>
      </c>
      <c r="B164" s="45" t="s">
        <v>346</v>
      </c>
      <c r="C164" s="46" t="s">
        <v>64</v>
      </c>
      <c r="D164" s="131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3"/>
    </row>
    <row r="165" ht="42">
      <c r="A165" s="45" t="s">
        <v>347</v>
      </c>
      <c r="B165" s="45" t="s">
        <v>348</v>
      </c>
      <c r="C165" s="46" t="s">
        <v>64</v>
      </c>
      <c r="D165" s="131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3"/>
    </row>
    <row r="166" ht="14">
      <c r="A166" s="127" t="s">
        <v>349</v>
      </c>
      <c r="B166" s="34" t="s">
        <v>350</v>
      </c>
      <c r="C166" s="35"/>
      <c r="D166" s="128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30"/>
    </row>
    <row r="167" ht="42">
      <c r="A167" s="45" t="s">
        <v>351</v>
      </c>
      <c r="B167" s="45" t="s">
        <v>352</v>
      </c>
      <c r="C167" s="46" t="s">
        <v>64</v>
      </c>
      <c r="D167" s="131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3"/>
    </row>
    <row r="168" ht="42">
      <c r="A168" s="45" t="s">
        <v>353</v>
      </c>
      <c r="B168" s="45" t="s">
        <v>354</v>
      </c>
      <c r="C168" s="46" t="s">
        <v>64</v>
      </c>
      <c r="D168" s="131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3"/>
    </row>
    <row r="169" ht="42">
      <c r="A169" s="45" t="s">
        <v>355</v>
      </c>
      <c r="B169" s="45" t="s">
        <v>356</v>
      </c>
      <c r="C169" s="46" t="s">
        <v>64</v>
      </c>
      <c r="D169" s="131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3"/>
    </row>
    <row r="170" ht="42">
      <c r="A170" s="45" t="s">
        <v>357</v>
      </c>
      <c r="B170" s="45" t="s">
        <v>358</v>
      </c>
      <c r="C170" s="46" t="s">
        <v>64</v>
      </c>
      <c r="D170" s="131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3"/>
    </row>
    <row r="171" ht="42">
      <c r="A171" s="45" t="s">
        <v>359</v>
      </c>
      <c r="B171" s="45" t="s">
        <v>360</v>
      </c>
      <c r="C171" s="46" t="s">
        <v>64</v>
      </c>
      <c r="D171" s="131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3"/>
    </row>
    <row r="172" ht="42">
      <c r="A172" s="45" t="s">
        <v>361</v>
      </c>
      <c r="B172" s="45" t="s">
        <v>362</v>
      </c>
      <c r="C172" s="46" t="s">
        <v>184</v>
      </c>
      <c r="D172" s="131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3"/>
    </row>
    <row r="173" ht="42">
      <c r="A173" s="45" t="s">
        <v>363</v>
      </c>
      <c r="B173" s="45" t="s">
        <v>364</v>
      </c>
      <c r="C173" s="46" t="s">
        <v>184</v>
      </c>
      <c r="D173" s="131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3"/>
    </row>
    <row r="174" ht="14">
      <c r="A174" s="127" t="s">
        <v>365</v>
      </c>
      <c r="B174" s="34" t="s">
        <v>366</v>
      </c>
      <c r="C174" s="35"/>
      <c r="D174" s="128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30"/>
    </row>
    <row r="175" ht="42">
      <c r="A175" s="45" t="s">
        <v>367</v>
      </c>
      <c r="B175" s="45" t="s">
        <v>368</v>
      </c>
      <c r="C175" s="46" t="s">
        <v>99</v>
      </c>
      <c r="D175" s="131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3"/>
    </row>
    <row r="176" ht="42">
      <c r="A176" s="45" t="s">
        <v>369</v>
      </c>
      <c r="B176" s="45" t="s">
        <v>370</v>
      </c>
      <c r="C176" s="46" t="s">
        <v>99</v>
      </c>
      <c r="D176" s="131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3"/>
    </row>
    <row r="177" ht="42">
      <c r="A177" s="45" t="s">
        <v>371</v>
      </c>
      <c r="B177" s="45" t="s">
        <v>372</v>
      </c>
      <c r="C177" s="46" t="s">
        <v>99</v>
      </c>
      <c r="D177" s="131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3"/>
    </row>
    <row r="178" ht="14">
      <c r="A178" s="127" t="s">
        <v>373</v>
      </c>
      <c r="B178" s="34" t="s">
        <v>374</v>
      </c>
      <c r="C178" s="35"/>
      <c r="D178" s="128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30"/>
    </row>
    <row r="179" ht="42">
      <c r="A179" s="45" t="s">
        <v>375</v>
      </c>
      <c r="B179" s="45" t="s">
        <v>376</v>
      </c>
      <c r="C179" s="46" t="s">
        <v>99</v>
      </c>
      <c r="D179" s="131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3"/>
    </row>
    <row r="180" ht="42">
      <c r="A180" s="45" t="s">
        <v>377</v>
      </c>
      <c r="B180" s="45" t="s">
        <v>378</v>
      </c>
      <c r="C180" s="46" t="s">
        <v>114</v>
      </c>
      <c r="D180" s="131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3"/>
    </row>
    <row r="181" ht="42">
      <c r="A181" s="45" t="s">
        <v>379</v>
      </c>
      <c r="B181" s="45" t="s">
        <v>380</v>
      </c>
      <c r="C181" s="46" t="s">
        <v>114</v>
      </c>
      <c r="D181" s="131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3"/>
    </row>
    <row r="182" ht="42">
      <c r="A182" s="45" t="s">
        <v>381</v>
      </c>
      <c r="B182" s="45" t="s">
        <v>382</v>
      </c>
      <c r="C182" s="46" t="s">
        <v>114</v>
      </c>
      <c r="D182" s="131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3"/>
    </row>
    <row r="183" ht="14">
      <c r="A183" s="127" t="s">
        <v>383</v>
      </c>
      <c r="B183" s="34" t="s">
        <v>384</v>
      </c>
      <c r="C183" s="35"/>
      <c r="D183" s="128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30"/>
    </row>
    <row r="184" ht="42">
      <c r="A184" s="45" t="s">
        <v>385</v>
      </c>
      <c r="B184" s="45" t="s">
        <v>386</v>
      </c>
      <c r="C184" s="46" t="s">
        <v>184</v>
      </c>
      <c r="D184" s="150" t="s">
        <v>421</v>
      </c>
      <c r="E184" s="151"/>
      <c r="F184" s="151"/>
      <c r="G184" s="151"/>
      <c r="H184" s="151"/>
      <c r="I184" s="151"/>
      <c r="J184" s="151"/>
      <c r="K184" s="151"/>
      <c r="L184" s="151"/>
      <c r="M184" s="151"/>
      <c r="N184" s="151"/>
      <c r="O184" s="152"/>
    </row>
    <row r="185" ht="42">
      <c r="A185" s="45" t="s">
        <v>387</v>
      </c>
      <c r="B185" s="45" t="s">
        <v>388</v>
      </c>
      <c r="C185" s="46" t="s">
        <v>184</v>
      </c>
      <c r="D185" s="150" t="s">
        <v>422</v>
      </c>
      <c r="E185" s="151"/>
      <c r="F185" s="151"/>
      <c r="G185" s="151"/>
      <c r="H185" s="151"/>
      <c r="I185" s="151"/>
      <c r="J185" s="151"/>
      <c r="K185" s="151"/>
      <c r="L185" s="151"/>
      <c r="M185" s="151"/>
      <c r="N185" s="151"/>
      <c r="O185" s="152"/>
    </row>
    <row r="186" ht="14">
      <c r="A186" s="127" t="s">
        <v>389</v>
      </c>
      <c r="B186" s="34" t="s">
        <v>390</v>
      </c>
      <c r="C186" s="35"/>
      <c r="D186" s="128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30"/>
    </row>
    <row r="187" ht="14">
      <c r="A187" s="45" t="s">
        <v>391</v>
      </c>
      <c r="B187" s="45" t="s">
        <v>392</v>
      </c>
      <c r="C187" s="46" t="s">
        <v>39</v>
      </c>
      <c r="D187" s="131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3"/>
    </row>
    <row r="188" ht="14">
      <c r="A188" s="45" t="s">
        <v>393</v>
      </c>
      <c r="B188" s="45" t="s">
        <v>394</v>
      </c>
      <c r="C188" s="46" t="s">
        <v>184</v>
      </c>
      <c r="D188" s="131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3"/>
    </row>
    <row r="189">
      <c r="F189" s="76" t="s">
        <v>396</v>
      </c>
      <c r="G189" s="76"/>
      <c r="H189" s="76"/>
      <c r="I189" s="76"/>
      <c r="J189" s="76"/>
      <c r="K189" s="76" t="s">
        <v>397</v>
      </c>
      <c r="L189" s="76"/>
      <c r="M189" s="76"/>
      <c r="N189" s="76"/>
      <c r="O189" s="76"/>
    </row>
    <row r="190">
      <c r="F190" s="76"/>
      <c r="G190" s="76"/>
      <c r="H190" s="76"/>
      <c r="I190" s="76"/>
      <c r="J190" s="76"/>
      <c r="K190" s="76"/>
      <c r="L190" s="76"/>
      <c r="M190" s="76"/>
      <c r="N190" s="76"/>
      <c r="O190" s="76"/>
    </row>
    <row r="191">
      <c r="F191" s="76"/>
      <c r="G191" s="76"/>
      <c r="H191" s="76"/>
      <c r="I191" s="76"/>
      <c r="J191" s="76"/>
      <c r="K191" s="76"/>
      <c r="L191" s="76"/>
      <c r="M191" s="76"/>
      <c r="N191" s="76"/>
      <c r="O191" s="76"/>
    </row>
    <row r="192">
      <c r="F192" s="76"/>
      <c r="G192" s="76"/>
      <c r="H192" s="76"/>
      <c r="I192" s="76"/>
      <c r="J192" s="76"/>
      <c r="K192" s="76"/>
      <c r="L192" s="76"/>
      <c r="M192" s="76"/>
      <c r="N192" s="76"/>
      <c r="O192" s="76"/>
    </row>
    <row r="193">
      <c r="F193" s="76"/>
      <c r="G193" s="76"/>
      <c r="H193" s="76"/>
      <c r="I193" s="76"/>
      <c r="J193" s="76"/>
      <c r="K193" s="76"/>
      <c r="L193" s="76"/>
      <c r="M193" s="76"/>
      <c r="N193" s="76"/>
      <c r="O193" s="76"/>
    </row>
    <row r="194">
      <c r="F194" s="76"/>
      <c r="G194" s="76"/>
      <c r="H194" s="76"/>
      <c r="I194" s="76"/>
      <c r="J194" s="76"/>
      <c r="K194" s="76"/>
      <c r="L194" s="76"/>
      <c r="M194" s="76"/>
      <c r="N194" s="76"/>
      <c r="O194" s="76"/>
    </row>
    <row r="195">
      <c r="F195" s="76"/>
      <c r="G195" s="76"/>
      <c r="H195" s="76"/>
      <c r="I195" s="76"/>
      <c r="J195" s="76"/>
      <c r="K195" s="76"/>
      <c r="L195" s="76"/>
      <c r="M195" s="76"/>
      <c r="N195" s="76"/>
      <c r="O195" s="76"/>
    </row>
  </sheetData>
  <mergeCells count="196">
    <mergeCell ref="F189:J195"/>
    <mergeCell ref="K189:O195"/>
    <mergeCell ref="D183:O183"/>
    <mergeCell ref="D184:O184"/>
    <mergeCell ref="D185:O185"/>
    <mergeCell ref="D186:O186"/>
    <mergeCell ref="D187:O187"/>
    <mergeCell ref="D188:O188"/>
    <mergeCell ref="D177:O177"/>
    <mergeCell ref="D178:O178"/>
    <mergeCell ref="D179:O179"/>
    <mergeCell ref="D180:O180"/>
    <mergeCell ref="D181:O181"/>
    <mergeCell ref="D182:O182"/>
    <mergeCell ref="D171:O171"/>
    <mergeCell ref="D172:O172"/>
    <mergeCell ref="D173:O173"/>
    <mergeCell ref="D174:O174"/>
    <mergeCell ref="D175:O175"/>
    <mergeCell ref="D176:O176"/>
    <mergeCell ref="D165:O165"/>
    <mergeCell ref="D166:O166"/>
    <mergeCell ref="D167:O167"/>
    <mergeCell ref="D168:O168"/>
    <mergeCell ref="D169:O169"/>
    <mergeCell ref="D170:O170"/>
    <mergeCell ref="D159:O159"/>
    <mergeCell ref="D160:O160"/>
    <mergeCell ref="D161:O161"/>
    <mergeCell ref="D162:O162"/>
    <mergeCell ref="D163:O163"/>
    <mergeCell ref="D164:O164"/>
    <mergeCell ref="D153:O153"/>
    <mergeCell ref="D154:O154"/>
    <mergeCell ref="D155:O155"/>
    <mergeCell ref="D156:O156"/>
    <mergeCell ref="D157:O157"/>
    <mergeCell ref="D158:O158"/>
    <mergeCell ref="D147:O147"/>
    <mergeCell ref="D148:O148"/>
    <mergeCell ref="D149:O149"/>
    <mergeCell ref="D150:O150"/>
    <mergeCell ref="D151:O151"/>
    <mergeCell ref="D152:O152"/>
    <mergeCell ref="D141:O141"/>
    <mergeCell ref="D142:O142"/>
    <mergeCell ref="D143:O143"/>
    <mergeCell ref="D144:O144"/>
    <mergeCell ref="D145:O145"/>
    <mergeCell ref="D146:O146"/>
    <mergeCell ref="D135:O135"/>
    <mergeCell ref="D136:O136"/>
    <mergeCell ref="D137:O137"/>
    <mergeCell ref="D138:O138"/>
    <mergeCell ref="D139:O139"/>
    <mergeCell ref="D140:O140"/>
    <mergeCell ref="D129:O129"/>
    <mergeCell ref="D130:O130"/>
    <mergeCell ref="D131:O131"/>
    <mergeCell ref="D132:O132"/>
    <mergeCell ref="D133:O133"/>
    <mergeCell ref="D134:O134"/>
    <mergeCell ref="D123:O123"/>
    <mergeCell ref="D124:O124"/>
    <mergeCell ref="D125:O125"/>
    <mergeCell ref="D126:O126"/>
    <mergeCell ref="D127:O127"/>
    <mergeCell ref="D128:O128"/>
    <mergeCell ref="D117:O117"/>
    <mergeCell ref="D118:O118"/>
    <mergeCell ref="D119:O119"/>
    <mergeCell ref="D120:O120"/>
    <mergeCell ref="D121:O121"/>
    <mergeCell ref="D122:O122"/>
    <mergeCell ref="D111:O111"/>
    <mergeCell ref="D112:O112"/>
    <mergeCell ref="D113:O113"/>
    <mergeCell ref="D114:O114"/>
    <mergeCell ref="D115:O115"/>
    <mergeCell ref="D116:O116"/>
    <mergeCell ref="D105:O105"/>
    <mergeCell ref="D106:O106"/>
    <mergeCell ref="D107:O107"/>
    <mergeCell ref="D108:O108"/>
    <mergeCell ref="D109:O109"/>
    <mergeCell ref="D110:O110"/>
    <mergeCell ref="D99:O99"/>
    <mergeCell ref="D100:O100"/>
    <mergeCell ref="D101:O101"/>
    <mergeCell ref="D102:O102"/>
    <mergeCell ref="D103:O103"/>
    <mergeCell ref="D104:O104"/>
    <mergeCell ref="D93:O93"/>
    <mergeCell ref="D94:O94"/>
    <mergeCell ref="D95:O95"/>
    <mergeCell ref="D96:O96"/>
    <mergeCell ref="D97:O97"/>
    <mergeCell ref="D98:O98"/>
    <mergeCell ref="D87:O87"/>
    <mergeCell ref="D88:O88"/>
    <mergeCell ref="D89:O89"/>
    <mergeCell ref="D90:O90"/>
    <mergeCell ref="D91:O91"/>
    <mergeCell ref="D92:O92"/>
    <mergeCell ref="D81:O81"/>
    <mergeCell ref="D82:O82"/>
    <mergeCell ref="D83:O83"/>
    <mergeCell ref="D84:O84"/>
    <mergeCell ref="D85:O85"/>
    <mergeCell ref="D86:O86"/>
    <mergeCell ref="D75:O75"/>
    <mergeCell ref="D76:O76"/>
    <mergeCell ref="D77:O77"/>
    <mergeCell ref="D78:O78"/>
    <mergeCell ref="D79:O79"/>
    <mergeCell ref="D80:O80"/>
    <mergeCell ref="D69:O69"/>
    <mergeCell ref="D70:O70"/>
    <mergeCell ref="D71:O71"/>
    <mergeCell ref="D72:O72"/>
    <mergeCell ref="D73:O73"/>
    <mergeCell ref="D74:O74"/>
    <mergeCell ref="D63:O63"/>
    <mergeCell ref="D64:O64"/>
    <mergeCell ref="D65:O65"/>
    <mergeCell ref="D66:O66"/>
    <mergeCell ref="D67:O67"/>
    <mergeCell ref="D68:O68"/>
    <mergeCell ref="D57:O57"/>
    <mergeCell ref="D58:O58"/>
    <mergeCell ref="D59:O59"/>
    <mergeCell ref="D60:O60"/>
    <mergeCell ref="D61:O61"/>
    <mergeCell ref="D62:O62"/>
    <mergeCell ref="D51:O51"/>
    <mergeCell ref="D52:O52"/>
    <mergeCell ref="D53:O53"/>
    <mergeCell ref="D54:O54"/>
    <mergeCell ref="D55:O55"/>
    <mergeCell ref="D56:O56"/>
    <mergeCell ref="D45:O45"/>
    <mergeCell ref="D46:O46"/>
    <mergeCell ref="D47:O47"/>
    <mergeCell ref="D48:O48"/>
    <mergeCell ref="D49:O49"/>
    <mergeCell ref="D50:O50"/>
    <mergeCell ref="D39:O39"/>
    <mergeCell ref="D40:O40"/>
    <mergeCell ref="D41:O41"/>
    <mergeCell ref="D42:O42"/>
    <mergeCell ref="D43:O43"/>
    <mergeCell ref="D44:O44"/>
    <mergeCell ref="D33:O33"/>
    <mergeCell ref="D34:O34"/>
    <mergeCell ref="D35:O35"/>
    <mergeCell ref="D36:O36"/>
    <mergeCell ref="D37:O37"/>
    <mergeCell ref="D38:O38"/>
    <mergeCell ref="D27:O27"/>
    <mergeCell ref="D28:O28"/>
    <mergeCell ref="D29:O29"/>
    <mergeCell ref="D30:O30"/>
    <mergeCell ref="D31:O31"/>
    <mergeCell ref="D32:O32"/>
    <mergeCell ref="D21:O21"/>
    <mergeCell ref="D22:O22"/>
    <mergeCell ref="D23:O23"/>
    <mergeCell ref="D24:O24"/>
    <mergeCell ref="D25:O25"/>
    <mergeCell ref="D26:O26"/>
    <mergeCell ref="D15:O15"/>
    <mergeCell ref="D16:O16"/>
    <mergeCell ref="D17:O17"/>
    <mergeCell ref="D18:O18"/>
    <mergeCell ref="D19:O19"/>
    <mergeCell ref="D20:O20"/>
    <mergeCell ref="D9:O9"/>
    <mergeCell ref="D10:O10"/>
    <mergeCell ref="D11:O11"/>
    <mergeCell ref="D12:O12"/>
    <mergeCell ref="D13:O13"/>
    <mergeCell ref="D14:O14"/>
    <mergeCell ref="A5:A6"/>
    <mergeCell ref="B5:B6"/>
    <mergeCell ref="C5:C6"/>
    <mergeCell ref="D5:O6"/>
    <mergeCell ref="D7:O7"/>
    <mergeCell ref="D8:O8"/>
    <mergeCell ref="A1:F1"/>
    <mergeCell ref="H1:K1"/>
    <mergeCell ref="L1:O1"/>
    <mergeCell ref="A2:F2"/>
    <mergeCell ref="H2:K2"/>
    <mergeCell ref="L2:O4"/>
    <mergeCell ref="A3:F4"/>
    <mergeCell ref="H3:K4"/>
  </mergeCells>
  <printOptions headings="0" gridLines="0"/>
  <pageMargins left="0.11811023622047245" right="0.11811023622047245" top="0.51181102362204722" bottom="0.51181102362204722" header="0.31496062992125984" footer="0.31496062992125984"/>
  <pageSetup paperSize="9" scale="68" fitToWidth="1" fitToHeight="7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122" zoomScale="90" workbookViewId="0">
      <selection activeCell="F143" activeCellId="0" sqref="F143"/>
    </sheetView>
  </sheetViews>
  <sheetFormatPr baseColWidth="10" defaultColWidth="9.1640625" defaultRowHeight="13"/>
  <cols>
    <col customWidth="1" min="1" max="1" style="2" width="13.5"/>
    <col customWidth="1" min="2" max="2" style="3" width="57.6640625"/>
    <col customWidth="1" min="3" max="3" style="4" width="6.6640625"/>
    <col customWidth="1" min="4" max="4" style="5" width="10.6640625"/>
    <col customWidth="1" min="5" max="5" style="5" width="9.5"/>
    <col customWidth="1" min="6" max="6" style="6" width="10.6640625"/>
    <col customWidth="1" min="7" max="7" style="5" width="13.6640625"/>
    <col min="8" max="8" style="7" width="9.1640625"/>
    <col customWidth="1" min="9" max="9" style="7" width="14.5"/>
    <col customWidth="1" min="10" max="10" style="7" width="14"/>
    <col customWidth="1" min="11" max="11" style="7" width="10.1640625"/>
    <col customWidth="1" min="12" max="12" style="7" width="11.33203125"/>
    <col customWidth="1" min="13" max="13" style="7" width="13.1640625"/>
    <col customWidth="1" min="14" max="14" style="7" width="14.5"/>
    <col customWidth="1" min="15" max="15" style="8" width="8.83203125"/>
    <col bestFit="1" customWidth="1" min="16" max="16" style="1" width="11.5"/>
    <col min="17" max="16384" style="1" width="9.1640625"/>
  </cols>
  <sheetData>
    <row r="1" ht="38.25" customHeight="1">
      <c r="A1" s="9" t="s">
        <v>0</v>
      </c>
      <c r="B1" s="10"/>
      <c r="C1" s="10"/>
      <c r="D1" s="10"/>
      <c r="E1" s="10"/>
      <c r="F1" s="10"/>
      <c r="G1" s="11"/>
      <c r="H1" s="12" t="s">
        <v>1</v>
      </c>
      <c r="I1" s="12"/>
      <c r="J1" s="12"/>
      <c r="K1" s="12"/>
      <c r="L1" s="10" t="s">
        <v>2</v>
      </c>
      <c r="M1" s="10"/>
      <c r="N1" s="10"/>
      <c r="O1" s="13"/>
    </row>
    <row r="2">
      <c r="A2" s="14" t="s">
        <v>3</v>
      </c>
      <c r="B2" s="15"/>
      <c r="C2" s="15"/>
      <c r="D2" s="15"/>
      <c r="E2" s="15"/>
      <c r="F2" s="15"/>
      <c r="G2" s="16"/>
      <c r="H2" s="17" t="s">
        <v>423</v>
      </c>
      <c r="I2" s="17"/>
      <c r="J2" s="17"/>
      <c r="K2" s="17"/>
      <c r="L2" s="18" t="s">
        <v>5</v>
      </c>
      <c r="M2" s="18"/>
      <c r="N2" s="18"/>
      <c r="O2" s="19"/>
    </row>
    <row r="3">
      <c r="A3" s="20" t="s">
        <v>6</v>
      </c>
      <c r="B3" s="21"/>
      <c r="C3" s="21"/>
      <c r="D3" s="21"/>
      <c r="E3" s="21"/>
      <c r="F3" s="21"/>
      <c r="G3" s="17"/>
      <c r="H3" s="17" t="s">
        <v>424</v>
      </c>
      <c r="I3" s="22"/>
      <c r="J3" s="22"/>
      <c r="K3" s="22"/>
      <c r="L3" s="18"/>
      <c r="M3" s="18"/>
      <c r="N3" s="18"/>
      <c r="O3" s="19"/>
    </row>
    <row r="4">
      <c r="A4" s="20"/>
      <c r="B4" s="21"/>
      <c r="C4" s="21"/>
      <c r="D4" s="21"/>
      <c r="E4" s="21"/>
      <c r="F4" s="21"/>
      <c r="G4" s="17"/>
      <c r="H4" s="22"/>
      <c r="I4" s="22"/>
      <c r="J4" s="22"/>
      <c r="K4" s="22"/>
      <c r="L4" s="18"/>
      <c r="M4" s="18"/>
      <c r="N4" s="18"/>
      <c r="O4" s="19"/>
    </row>
    <row r="5">
      <c r="A5" s="23" t="s">
        <v>8</v>
      </c>
      <c r="B5" s="24" t="s">
        <v>9</v>
      </c>
      <c r="C5" s="25" t="s">
        <v>10</v>
      </c>
      <c r="D5" s="26" t="s">
        <v>11</v>
      </c>
      <c r="E5" s="26"/>
      <c r="F5" s="26"/>
      <c r="G5" s="26"/>
      <c r="H5" s="26"/>
      <c r="I5" s="27" t="s">
        <v>12</v>
      </c>
      <c r="J5" s="26" t="s">
        <v>13</v>
      </c>
      <c r="K5" s="26"/>
      <c r="L5" s="26"/>
      <c r="M5" s="26"/>
      <c r="N5" s="26"/>
      <c r="O5" s="28" t="s">
        <v>14</v>
      </c>
    </row>
    <row r="6" ht="26">
      <c r="A6" s="23"/>
      <c r="B6" s="24"/>
      <c r="C6" s="25"/>
      <c r="D6" s="29" t="s">
        <v>15</v>
      </c>
      <c r="E6" s="29" t="s">
        <v>16</v>
      </c>
      <c r="F6" s="30" t="s">
        <v>17</v>
      </c>
      <c r="G6" s="29" t="s">
        <v>18</v>
      </c>
      <c r="H6" s="29" t="s">
        <v>19</v>
      </c>
      <c r="I6" s="27"/>
      <c r="J6" s="31" t="s">
        <v>20</v>
      </c>
      <c r="K6" s="31" t="s">
        <v>21</v>
      </c>
      <c r="L6" s="31" t="s">
        <v>17</v>
      </c>
      <c r="M6" s="31" t="s">
        <v>22</v>
      </c>
      <c r="N6" s="31" t="s">
        <v>19</v>
      </c>
      <c r="O6" s="28"/>
    </row>
    <row r="7">
      <c r="A7" s="23"/>
      <c r="B7" s="32"/>
      <c r="C7" s="25"/>
      <c r="D7" s="29"/>
      <c r="E7" s="29"/>
      <c r="F7" s="30"/>
      <c r="G7" s="29"/>
      <c r="H7" s="29"/>
      <c r="I7" s="27"/>
      <c r="J7" s="31"/>
      <c r="K7" s="31"/>
      <c r="L7" s="31"/>
      <c r="M7" s="31"/>
      <c r="N7" s="31"/>
      <c r="O7" s="28"/>
    </row>
    <row r="8" ht="14">
      <c r="A8" s="33" t="s">
        <v>23</v>
      </c>
      <c r="B8" s="34" t="s">
        <v>24</v>
      </c>
      <c r="C8" s="35"/>
      <c r="D8" s="35"/>
      <c r="E8" s="35"/>
      <c r="F8" s="36"/>
      <c r="G8" s="35"/>
      <c r="H8" s="37"/>
      <c r="I8" s="38"/>
      <c r="J8" s="37">
        <f>J9+J12+J15+J17+J22+J38+J47+J50+J69+J78+J87+J103+J120+J129+J144+J151+J158+J187</f>
        <v>283812.48999999999</v>
      </c>
      <c r="K8" s="37">
        <f>K9+K12+K15+K17+K22+K38+K47+K50+K69+K78+K87+K103+K120+K129+K144+K151+K158+K187</f>
        <v>199763.39000000001</v>
      </c>
      <c r="L8" s="37">
        <f>L9+L12+L15+L17+L22+L38+L47+L50+L69+L78+L87+L103+L120+L129+L144+L151+L158+L187</f>
        <v>29755.829999999998</v>
      </c>
      <c r="M8" s="37">
        <f>M9+M12+M15+M17+M22+M38+M47+M50+M69+M78+M87+M103+M120+M129+M144+M151+M158+M187</f>
        <v>229519.23000000001</v>
      </c>
      <c r="N8" s="37">
        <f>N9+N12+N15+N17+N22+N38+N47+N50+N69+N78+N87+N103+N120+N129+N144+N151+N158+N187</f>
        <v>54293.260000000009</v>
      </c>
      <c r="O8" s="39"/>
      <c r="P8" s="40">
        <v>171312.64999999999</v>
      </c>
      <c r="Q8" s="41">
        <f>P8-K8</f>
        <v>-28450.74000000002</v>
      </c>
    </row>
    <row r="9" ht="14">
      <c r="A9" s="33" t="s">
        <v>25</v>
      </c>
      <c r="B9" s="34" t="s">
        <v>26</v>
      </c>
      <c r="C9" s="35"/>
      <c r="D9" s="35"/>
      <c r="E9" s="35"/>
      <c r="F9" s="36"/>
      <c r="G9" s="42"/>
      <c r="H9" s="43"/>
      <c r="I9" s="38"/>
      <c r="J9" s="37">
        <f>SUM(J10:J11)</f>
        <v>17040</v>
      </c>
      <c r="K9" s="37">
        <f>SUM(K10:K11)</f>
        <v>12050.360000000001</v>
      </c>
      <c r="L9" s="37">
        <f>SUM(L10:L11)</f>
        <v>1648.24</v>
      </c>
      <c r="M9" s="37">
        <f>SUM(M10:M11)</f>
        <v>13698.6</v>
      </c>
      <c r="N9" s="37">
        <f>SUM(N10:N11)</f>
        <v>3341.3999999999996</v>
      </c>
      <c r="O9" s="39">
        <f>M10/J10</f>
        <v>0.80479913916786228</v>
      </c>
    </row>
    <row r="10" ht="14">
      <c r="A10" s="44" t="s">
        <v>27</v>
      </c>
      <c r="B10" s="45" t="s">
        <v>28</v>
      </c>
      <c r="C10" s="46" t="s">
        <v>29</v>
      </c>
      <c r="D10" s="47">
        <v>150</v>
      </c>
      <c r="E10" s="48">
        <f>'BM 03'!G10</f>
        <v>106.72</v>
      </c>
      <c r="F10" s="49">
        <v>14</v>
      </c>
      <c r="G10" s="48">
        <f t="shared" ref="G10:G73" si="44">E10+F10</f>
        <v>120.72</v>
      </c>
      <c r="H10" s="47">
        <f t="shared" ref="H10:H73" si="45">D10-G10</f>
        <v>29.280000000000001</v>
      </c>
      <c r="I10" s="48">
        <v>55.759999999999998</v>
      </c>
      <c r="J10" s="50">
        <f t="shared" ref="J10:M11" si="46">TRUNC($I10*D10,2)</f>
        <v>8364</v>
      </c>
      <c r="K10" s="50">
        <f t="shared" si="46"/>
        <v>5950.6999999999998</v>
      </c>
      <c r="L10" s="50">
        <f t="shared" si="46"/>
        <v>780.63999999999999</v>
      </c>
      <c r="M10" s="50">
        <f t="shared" si="46"/>
        <v>6731.3400000000001</v>
      </c>
      <c r="N10" s="50">
        <f t="shared" ref="N10:N11" si="47">J10-M10</f>
        <v>1632.6599999999999</v>
      </c>
      <c r="O10" s="51">
        <f t="shared" ref="O10:O16" si="48">M10/J10</f>
        <v>0.80479913916786228</v>
      </c>
      <c r="P10" s="1">
        <f>0.099*150</f>
        <v>14.850000000000001</v>
      </c>
    </row>
    <row r="11" ht="28">
      <c r="A11" s="44" t="s">
        <v>30</v>
      </c>
      <c r="B11" s="45" t="s">
        <v>31</v>
      </c>
      <c r="C11" s="46" t="s">
        <v>29</v>
      </c>
      <c r="D11" s="47">
        <v>80</v>
      </c>
      <c r="E11" s="48">
        <f>'BM 03'!G11</f>
        <v>56.244</v>
      </c>
      <c r="F11" s="49">
        <v>8</v>
      </c>
      <c r="G11" s="48">
        <f t="shared" si="44"/>
        <v>64.244</v>
      </c>
      <c r="H11" s="47">
        <f t="shared" si="45"/>
        <v>15.756</v>
      </c>
      <c r="I11" s="48">
        <v>108.45</v>
      </c>
      <c r="J11" s="50">
        <f t="shared" si="46"/>
        <v>8676</v>
      </c>
      <c r="K11" s="50">
        <f t="shared" si="46"/>
        <v>6099.6599999999999</v>
      </c>
      <c r="L11" s="50">
        <f t="shared" si="46"/>
        <v>867.60000000000002</v>
      </c>
      <c r="M11" s="50">
        <f t="shared" si="46"/>
        <v>6967.2600000000002</v>
      </c>
      <c r="N11" s="50">
        <f t="shared" si="47"/>
        <v>1708.7399999999998</v>
      </c>
      <c r="O11" s="51">
        <f t="shared" si="48"/>
        <v>0.80304979253112041</v>
      </c>
      <c r="P11" s="1">
        <f>0.099*80</f>
        <v>7.9199999999999999</v>
      </c>
    </row>
    <row r="12" ht="14">
      <c r="A12" s="33" t="s">
        <v>32</v>
      </c>
      <c r="B12" s="34" t="s">
        <v>33</v>
      </c>
      <c r="C12" s="35"/>
      <c r="D12" s="35"/>
      <c r="E12" s="35"/>
      <c r="F12" s="53"/>
      <c r="G12" s="42"/>
      <c r="H12" s="54"/>
      <c r="I12" s="35"/>
      <c r="J12" s="37">
        <f>SUM(J13:J14)</f>
        <v>5106.1199999999999</v>
      </c>
      <c r="K12" s="37">
        <f>SUM(K13:K14)</f>
        <v>5076.5500000000002</v>
      </c>
      <c r="L12" s="37">
        <f>SUM(L13:L14)</f>
        <v>29.559999999999999</v>
      </c>
      <c r="M12" s="37">
        <f>SUM(M13:M14)</f>
        <v>5106.1199999999999</v>
      </c>
      <c r="N12" s="37">
        <f>SUM(N13:N14)</f>
        <v>0</v>
      </c>
      <c r="O12" s="39">
        <f t="shared" si="48"/>
        <v>1</v>
      </c>
      <c r="P12" s="1">
        <f>0.08*80</f>
        <v>6.4000000000000004</v>
      </c>
    </row>
    <row r="13" ht="14">
      <c r="A13" s="44" t="s">
        <v>34</v>
      </c>
      <c r="B13" s="45" t="s">
        <v>35</v>
      </c>
      <c r="C13" s="46" t="s">
        <v>36</v>
      </c>
      <c r="D13" s="47">
        <v>3000</v>
      </c>
      <c r="E13" s="48">
        <f>'BM 03'!G13</f>
        <v>2934.3000000000002</v>
      </c>
      <c r="F13" s="49">
        <v>65.700000000000003</v>
      </c>
      <c r="G13" s="48">
        <f t="shared" si="44"/>
        <v>3000</v>
      </c>
      <c r="H13" s="47">
        <f t="shared" si="45"/>
        <v>0</v>
      </c>
      <c r="I13" s="48">
        <v>0.45000000000000001</v>
      </c>
      <c r="J13" s="50">
        <f t="shared" ref="J13:M14" si="49">TRUNC($I13*D13,2)</f>
        <v>1350</v>
      </c>
      <c r="K13" s="50">
        <f t="shared" si="49"/>
        <v>1320.4300000000001</v>
      </c>
      <c r="L13" s="50">
        <f t="shared" si="49"/>
        <v>29.559999999999999</v>
      </c>
      <c r="M13" s="50">
        <f t="shared" si="49"/>
        <v>1350</v>
      </c>
      <c r="N13" s="50">
        <f t="shared" ref="N13:N14" si="50">J13-M13</f>
        <v>0</v>
      </c>
      <c r="O13" s="51">
        <f t="shared" si="48"/>
        <v>1</v>
      </c>
      <c r="P13" s="1">
        <f>0.08*3000</f>
        <v>240</v>
      </c>
    </row>
    <row r="14" ht="14">
      <c r="A14" s="44" t="s">
        <v>37</v>
      </c>
      <c r="B14" s="45" t="s">
        <v>38</v>
      </c>
      <c r="C14" s="46" t="s">
        <v>39</v>
      </c>
      <c r="D14" s="47">
        <v>12</v>
      </c>
      <c r="E14" s="48">
        <f>'BM 03'!G14</f>
        <v>12</v>
      </c>
      <c r="F14" s="49"/>
      <c r="G14" s="48">
        <f t="shared" si="44"/>
        <v>12</v>
      </c>
      <c r="H14" s="47">
        <f t="shared" si="45"/>
        <v>0</v>
      </c>
      <c r="I14" s="48">
        <v>313.00999999999999</v>
      </c>
      <c r="J14" s="50">
        <f t="shared" si="49"/>
        <v>3756.1199999999999</v>
      </c>
      <c r="K14" s="50">
        <f t="shared" si="49"/>
        <v>3756.1199999999999</v>
      </c>
      <c r="L14" s="50">
        <f t="shared" si="49"/>
        <v>0</v>
      </c>
      <c r="M14" s="50">
        <f t="shared" si="49"/>
        <v>3756.1199999999999</v>
      </c>
      <c r="N14" s="50">
        <f t="shared" si="50"/>
        <v>0</v>
      </c>
      <c r="O14" s="51">
        <f t="shared" si="48"/>
        <v>1</v>
      </c>
    </row>
    <row r="15" ht="14">
      <c r="A15" s="33" t="s">
        <v>40</v>
      </c>
      <c r="B15" s="34" t="s">
        <v>41</v>
      </c>
      <c r="C15" s="35"/>
      <c r="D15" s="35"/>
      <c r="E15" s="35"/>
      <c r="F15" s="53"/>
      <c r="G15" s="42"/>
      <c r="H15" s="54"/>
      <c r="I15" s="35"/>
      <c r="J15" s="37">
        <f>SUM(J16)</f>
        <v>428</v>
      </c>
      <c r="K15" s="37">
        <f>SUM(K16)</f>
        <v>428</v>
      </c>
      <c r="L15" s="37">
        <f>SUM(L16)</f>
        <v>0</v>
      </c>
      <c r="M15" s="37">
        <f>SUM(M16)</f>
        <v>428</v>
      </c>
      <c r="N15" s="37">
        <f>SUM(N16)</f>
        <v>0</v>
      </c>
      <c r="O15" s="39">
        <f t="shared" si="48"/>
        <v>1</v>
      </c>
    </row>
    <row r="16" ht="14">
      <c r="A16" s="44" t="s">
        <v>42</v>
      </c>
      <c r="B16" s="45" t="s">
        <v>43</v>
      </c>
      <c r="C16" s="46" t="s">
        <v>44</v>
      </c>
      <c r="D16" s="47">
        <v>5</v>
      </c>
      <c r="E16" s="48">
        <f>'BM 03'!G16</f>
        <v>5</v>
      </c>
      <c r="F16" s="49"/>
      <c r="G16" s="48">
        <f t="shared" si="44"/>
        <v>5</v>
      </c>
      <c r="H16" s="47">
        <f t="shared" si="45"/>
        <v>0</v>
      </c>
      <c r="I16" s="48">
        <v>85.599999999999994</v>
      </c>
      <c r="J16" s="50">
        <f>TRUNC($I16*D16,2)</f>
        <v>428</v>
      </c>
      <c r="K16" s="50">
        <f>TRUNC($I16*E16,2)</f>
        <v>428</v>
      </c>
      <c r="L16" s="50">
        <f>TRUNC($I16*F16,2)</f>
        <v>0</v>
      </c>
      <c r="M16" s="50">
        <f>TRUNC($I16*G16,2)</f>
        <v>428</v>
      </c>
      <c r="N16" s="50">
        <f>J16-M16</f>
        <v>0</v>
      </c>
      <c r="O16" s="51">
        <f t="shared" si="48"/>
        <v>1</v>
      </c>
    </row>
    <row r="17" ht="14">
      <c r="A17" s="33" t="s">
        <v>45</v>
      </c>
      <c r="B17" s="34" t="s">
        <v>46</v>
      </c>
      <c r="C17" s="35"/>
      <c r="D17" s="35"/>
      <c r="E17" s="35"/>
      <c r="F17" s="53"/>
      <c r="G17" s="35"/>
      <c r="H17" s="54"/>
      <c r="I17" s="35"/>
      <c r="J17" s="37">
        <f>SUM(J18,J20)</f>
        <v>1166.6199999999999</v>
      </c>
      <c r="K17" s="37">
        <f>SUM(K18,K20)</f>
        <v>1166.6199999999999</v>
      </c>
      <c r="L17" s="37">
        <f>SUM(L18,L20)</f>
        <v>0</v>
      </c>
      <c r="M17" s="37">
        <f>SUM(M18,M20)</f>
        <v>1166.6199999999999</v>
      </c>
      <c r="N17" s="37">
        <f>SUM(N18,N20)</f>
        <v>0</v>
      </c>
      <c r="O17" s="55">
        <f>TRUNC($I17*I17,2)</f>
        <v>0</v>
      </c>
    </row>
    <row r="18" ht="14">
      <c r="A18" s="33" t="s">
        <v>47</v>
      </c>
      <c r="B18" s="34" t="s">
        <v>48</v>
      </c>
      <c r="C18" s="35"/>
      <c r="D18" s="35"/>
      <c r="E18" s="35"/>
      <c r="F18" s="53"/>
      <c r="G18" s="35"/>
      <c r="H18" s="54"/>
      <c r="I18" s="35"/>
      <c r="J18" s="37">
        <f>SUM(J19)</f>
        <v>746.89999999999998</v>
      </c>
      <c r="K18" s="37">
        <f>SUM(K19)</f>
        <v>746.89999999999998</v>
      </c>
      <c r="L18" s="37">
        <f>SUM(L19)</f>
        <v>0</v>
      </c>
      <c r="M18" s="37">
        <f>SUM(M19)</f>
        <v>746.89999999999998</v>
      </c>
      <c r="N18" s="37">
        <f>SUM(N19)</f>
        <v>0</v>
      </c>
      <c r="O18" s="39">
        <f t="shared" ref="O18:O81" si="51">M18/J18</f>
        <v>1</v>
      </c>
    </row>
    <row r="19" ht="28">
      <c r="A19" s="44" t="s">
        <v>49</v>
      </c>
      <c r="B19" s="45" t="s">
        <v>50</v>
      </c>
      <c r="C19" s="46" t="s">
        <v>51</v>
      </c>
      <c r="D19" s="47">
        <v>1067</v>
      </c>
      <c r="E19" s="48">
        <f>'BM 03'!G19</f>
        <v>1067</v>
      </c>
      <c r="F19" s="49"/>
      <c r="G19" s="48">
        <f t="shared" si="44"/>
        <v>1067</v>
      </c>
      <c r="H19" s="47">
        <f t="shared" si="45"/>
        <v>0</v>
      </c>
      <c r="I19" s="48">
        <v>0.69999999999999996</v>
      </c>
      <c r="J19" s="50">
        <f>TRUNC($I19*D19,2)</f>
        <v>746.89999999999998</v>
      </c>
      <c r="K19" s="50">
        <f>TRUNC($I19*E19,2)</f>
        <v>746.89999999999998</v>
      </c>
      <c r="L19" s="50">
        <f>TRUNC($I19*F19,2)</f>
        <v>0</v>
      </c>
      <c r="M19" s="50">
        <f>TRUNC($I19*G19,2)</f>
        <v>746.89999999999998</v>
      </c>
      <c r="N19" s="50">
        <f t="shared" ref="N19:N82" si="52">J19-M19</f>
        <v>0</v>
      </c>
      <c r="O19" s="51">
        <f t="shared" si="51"/>
        <v>1</v>
      </c>
      <c r="P19" s="1">
        <f>0.08*G19</f>
        <v>85.359999999999999</v>
      </c>
    </row>
    <row r="20" ht="14">
      <c r="A20" s="33" t="s">
        <v>52</v>
      </c>
      <c r="B20" s="34" t="s">
        <v>53</v>
      </c>
      <c r="C20" s="35"/>
      <c r="D20" s="35"/>
      <c r="E20" s="35"/>
      <c r="F20" s="53"/>
      <c r="G20" s="42"/>
      <c r="H20" s="54"/>
      <c r="I20" s="35"/>
      <c r="J20" s="37">
        <f>SUM(J21)</f>
        <v>419.72000000000003</v>
      </c>
      <c r="K20" s="37">
        <f>SUM(K21)</f>
        <v>419.72000000000003</v>
      </c>
      <c r="L20" s="37">
        <f>SUM(L21)</f>
        <v>0</v>
      </c>
      <c r="M20" s="37">
        <f>SUM(M21)</f>
        <v>419.72000000000003</v>
      </c>
      <c r="N20" s="37">
        <f>SUM(N21)</f>
        <v>0</v>
      </c>
      <c r="O20" s="39">
        <f t="shared" si="51"/>
        <v>1</v>
      </c>
    </row>
    <row r="21" ht="28">
      <c r="A21" s="44" t="s">
        <v>54</v>
      </c>
      <c r="B21" s="45" t="s">
        <v>50</v>
      </c>
      <c r="C21" s="46" t="s">
        <v>51</v>
      </c>
      <c r="D21" s="47">
        <v>599.61000000000001</v>
      </c>
      <c r="E21" s="48">
        <f>'BM 03'!G21</f>
        <v>599.61000000000001</v>
      </c>
      <c r="F21" s="49"/>
      <c r="G21" s="48">
        <f t="shared" si="44"/>
        <v>599.61000000000001</v>
      </c>
      <c r="H21" s="47">
        <f t="shared" si="45"/>
        <v>0</v>
      </c>
      <c r="I21" s="48">
        <v>0.69999999999999996</v>
      </c>
      <c r="J21" s="50">
        <f>TRUNC($I21*D21,2)</f>
        <v>419.72000000000003</v>
      </c>
      <c r="K21" s="50">
        <f>TRUNC($I21*E21,2)</f>
        <v>419.72000000000003</v>
      </c>
      <c r="L21" s="50">
        <f>TRUNC($I21*F21,2)</f>
        <v>0</v>
      </c>
      <c r="M21" s="50">
        <f>TRUNC($I21*G21,2)</f>
        <v>419.72000000000003</v>
      </c>
      <c r="N21" s="50">
        <f t="shared" si="52"/>
        <v>0</v>
      </c>
      <c r="O21" s="51">
        <f t="shared" si="51"/>
        <v>1</v>
      </c>
      <c r="P21" s="1">
        <f>0.08*G21</f>
        <v>47.968800000000002</v>
      </c>
    </row>
    <row r="22" ht="14">
      <c r="A22" s="33" t="s">
        <v>55</v>
      </c>
      <c r="B22" s="34" t="s">
        <v>56</v>
      </c>
      <c r="C22" s="35"/>
      <c r="D22" s="35"/>
      <c r="E22" s="35"/>
      <c r="F22" s="56"/>
      <c r="G22" s="42"/>
      <c r="H22" s="54"/>
      <c r="I22" s="35"/>
      <c r="J22" s="37">
        <f>SUM(J23:J37)</f>
        <v>17389.02</v>
      </c>
      <c r="K22" s="37">
        <f>SUM(K23:K37)</f>
        <v>17389.02</v>
      </c>
      <c r="L22" s="37">
        <f>SUM(L23:L37)</f>
        <v>0</v>
      </c>
      <c r="M22" s="37">
        <f>SUM(M23:M37)</f>
        <v>17389.02</v>
      </c>
      <c r="N22" s="37">
        <f>SUM(N23:N37)</f>
        <v>0</v>
      </c>
      <c r="O22" s="39">
        <f t="shared" si="51"/>
        <v>1</v>
      </c>
    </row>
    <row r="23" ht="14">
      <c r="A23" s="44" t="s">
        <v>57</v>
      </c>
      <c r="B23" s="45" t="s">
        <v>58</v>
      </c>
      <c r="C23" s="46" t="s">
        <v>39</v>
      </c>
      <c r="D23" s="47">
        <v>116.81999999999999</v>
      </c>
      <c r="E23" s="48">
        <f>'BM 03'!G23</f>
        <v>116.81999999999999</v>
      </c>
      <c r="F23" s="57"/>
      <c r="G23" s="48">
        <f t="shared" si="44"/>
        <v>116.81999999999999</v>
      </c>
      <c r="H23" s="47">
        <f t="shared" si="45"/>
        <v>0</v>
      </c>
      <c r="I23" s="48">
        <v>7.04</v>
      </c>
      <c r="J23" s="50">
        <f t="shared" ref="J23:M37" si="53">TRUNC($I23*D23,2)</f>
        <v>822.40999999999997</v>
      </c>
      <c r="K23" s="50">
        <f t="shared" si="53"/>
        <v>822.40999999999997</v>
      </c>
      <c r="L23" s="50">
        <f t="shared" si="53"/>
        <v>0</v>
      </c>
      <c r="M23" s="50">
        <f t="shared" si="53"/>
        <v>822.40999999999997</v>
      </c>
      <c r="N23" s="50">
        <f t="shared" si="52"/>
        <v>0</v>
      </c>
      <c r="O23" s="51">
        <f t="shared" si="51"/>
        <v>1</v>
      </c>
    </row>
    <row r="24" ht="14">
      <c r="A24" s="44" t="s">
        <v>59</v>
      </c>
      <c r="B24" s="45" t="s">
        <v>60</v>
      </c>
      <c r="C24" s="46" t="s">
        <v>61</v>
      </c>
      <c r="D24" s="47">
        <v>15.380000000000001</v>
      </c>
      <c r="E24" s="48">
        <f>'BM 03'!G24</f>
        <v>15.380000000000001</v>
      </c>
      <c r="F24" s="57"/>
      <c r="G24" s="48">
        <f t="shared" si="44"/>
        <v>15.380000000000001</v>
      </c>
      <c r="H24" s="47">
        <f t="shared" si="45"/>
        <v>0</v>
      </c>
      <c r="I24" s="48">
        <v>26.5</v>
      </c>
      <c r="J24" s="50">
        <f t="shared" si="53"/>
        <v>407.56999999999999</v>
      </c>
      <c r="K24" s="50">
        <f t="shared" si="53"/>
        <v>407.56999999999999</v>
      </c>
      <c r="L24" s="50">
        <f t="shared" si="53"/>
        <v>0</v>
      </c>
      <c r="M24" s="50">
        <f t="shared" si="53"/>
        <v>407.56999999999999</v>
      </c>
      <c r="N24" s="50">
        <f t="shared" si="52"/>
        <v>0</v>
      </c>
      <c r="O24" s="51">
        <f t="shared" si="51"/>
        <v>1</v>
      </c>
    </row>
    <row r="25" ht="28">
      <c r="A25" s="44" t="s">
        <v>62</v>
      </c>
      <c r="B25" s="45" t="s">
        <v>63</v>
      </c>
      <c r="C25" s="46" t="s">
        <v>64</v>
      </c>
      <c r="D25" s="47">
        <v>5</v>
      </c>
      <c r="E25" s="48">
        <f>'BM 03'!G25</f>
        <v>5</v>
      </c>
      <c r="F25" s="57"/>
      <c r="G25" s="48">
        <f t="shared" si="44"/>
        <v>5</v>
      </c>
      <c r="H25" s="47">
        <f t="shared" si="45"/>
        <v>0</v>
      </c>
      <c r="I25" s="48">
        <v>10.73</v>
      </c>
      <c r="J25" s="50">
        <f t="shared" si="53"/>
        <v>53.649999999999999</v>
      </c>
      <c r="K25" s="50">
        <f t="shared" si="53"/>
        <v>53.649999999999999</v>
      </c>
      <c r="L25" s="50">
        <f t="shared" si="53"/>
        <v>0</v>
      </c>
      <c r="M25" s="50">
        <f t="shared" si="53"/>
        <v>53.649999999999999</v>
      </c>
      <c r="N25" s="50">
        <f t="shared" si="52"/>
        <v>0</v>
      </c>
      <c r="O25" s="51">
        <f t="shared" si="51"/>
        <v>1</v>
      </c>
    </row>
    <row r="26" ht="14">
      <c r="A26" s="44" t="s">
        <v>65</v>
      </c>
      <c r="B26" s="45" t="s">
        <v>66</v>
      </c>
      <c r="C26" s="46" t="s">
        <v>39</v>
      </c>
      <c r="D26" s="47">
        <v>24.890000000000001</v>
      </c>
      <c r="E26" s="48">
        <f>'BM 03'!G26</f>
        <v>24.890000000000001</v>
      </c>
      <c r="F26" s="57"/>
      <c r="G26" s="48">
        <f t="shared" si="44"/>
        <v>24.890000000000001</v>
      </c>
      <c r="H26" s="47">
        <f t="shared" si="45"/>
        <v>0</v>
      </c>
      <c r="I26" s="48">
        <v>49.090000000000003</v>
      </c>
      <c r="J26" s="50">
        <f t="shared" si="53"/>
        <v>1221.8499999999999</v>
      </c>
      <c r="K26" s="50">
        <f t="shared" si="53"/>
        <v>1221.8499999999999</v>
      </c>
      <c r="L26" s="50">
        <f t="shared" si="53"/>
        <v>0</v>
      </c>
      <c r="M26" s="50">
        <f t="shared" si="53"/>
        <v>1221.8499999999999</v>
      </c>
      <c r="N26" s="50">
        <f t="shared" si="52"/>
        <v>0</v>
      </c>
      <c r="O26" s="51">
        <f t="shared" si="51"/>
        <v>1</v>
      </c>
    </row>
    <row r="27" ht="14">
      <c r="A27" s="44" t="s">
        <v>67</v>
      </c>
      <c r="B27" s="45" t="s">
        <v>68</v>
      </c>
      <c r="C27" s="46" t="s">
        <v>39</v>
      </c>
      <c r="D27" s="47">
        <v>62.43</v>
      </c>
      <c r="E27" s="48">
        <f>'BM 03'!G27</f>
        <v>62.43</v>
      </c>
      <c r="F27" s="57"/>
      <c r="G27" s="48">
        <f t="shared" si="44"/>
        <v>62.43</v>
      </c>
      <c r="H27" s="47">
        <f t="shared" si="45"/>
        <v>0</v>
      </c>
      <c r="I27" s="48">
        <v>14.130000000000001</v>
      </c>
      <c r="J27" s="50">
        <f t="shared" si="53"/>
        <v>882.13</v>
      </c>
      <c r="K27" s="50">
        <f t="shared" si="53"/>
        <v>882.13</v>
      </c>
      <c r="L27" s="50">
        <f t="shared" si="53"/>
        <v>0</v>
      </c>
      <c r="M27" s="50">
        <f t="shared" si="53"/>
        <v>882.13</v>
      </c>
      <c r="N27" s="50">
        <f t="shared" si="52"/>
        <v>0</v>
      </c>
      <c r="O27" s="51">
        <f t="shared" si="51"/>
        <v>1</v>
      </c>
    </row>
    <row r="28" ht="28">
      <c r="A28" s="44" t="s">
        <v>69</v>
      </c>
      <c r="B28" s="45" t="s">
        <v>70</v>
      </c>
      <c r="C28" s="46" t="s">
        <v>39</v>
      </c>
      <c r="D28" s="47">
        <v>202.87</v>
      </c>
      <c r="E28" s="48">
        <f>'BM 03'!G28</f>
        <v>202.87</v>
      </c>
      <c r="F28" s="57"/>
      <c r="G28" s="48">
        <f t="shared" si="44"/>
        <v>202.87</v>
      </c>
      <c r="H28" s="47">
        <f t="shared" si="45"/>
        <v>0</v>
      </c>
      <c r="I28" s="48">
        <v>22.960000000000001</v>
      </c>
      <c r="J28" s="50">
        <f t="shared" si="53"/>
        <v>4657.8900000000003</v>
      </c>
      <c r="K28" s="50">
        <f t="shared" si="53"/>
        <v>4657.8900000000003</v>
      </c>
      <c r="L28" s="50">
        <f t="shared" si="53"/>
        <v>0</v>
      </c>
      <c r="M28" s="50">
        <f t="shared" si="53"/>
        <v>4657.8900000000003</v>
      </c>
      <c r="N28" s="50">
        <f t="shared" si="52"/>
        <v>0</v>
      </c>
      <c r="O28" s="51">
        <f t="shared" si="51"/>
        <v>1</v>
      </c>
    </row>
    <row r="29" ht="14">
      <c r="A29" s="44" t="s">
        <v>71</v>
      </c>
      <c r="B29" s="45" t="s">
        <v>72</v>
      </c>
      <c r="C29" s="46" t="s">
        <v>39</v>
      </c>
      <c r="D29" s="47">
        <v>161.75999999999999</v>
      </c>
      <c r="E29" s="48">
        <f>'BM 03'!G29</f>
        <v>161.75999999999999</v>
      </c>
      <c r="F29" s="57"/>
      <c r="G29" s="48">
        <f t="shared" si="44"/>
        <v>161.75999999999999</v>
      </c>
      <c r="H29" s="47">
        <f t="shared" si="45"/>
        <v>0</v>
      </c>
      <c r="I29" s="48">
        <v>12.34</v>
      </c>
      <c r="J29" s="50">
        <f t="shared" si="53"/>
        <v>1996.1099999999999</v>
      </c>
      <c r="K29" s="50">
        <f t="shared" si="53"/>
        <v>1996.1099999999999</v>
      </c>
      <c r="L29" s="50">
        <f t="shared" si="53"/>
        <v>0</v>
      </c>
      <c r="M29" s="50">
        <f t="shared" si="53"/>
        <v>1996.1099999999999</v>
      </c>
      <c r="N29" s="50">
        <f t="shared" si="52"/>
        <v>0</v>
      </c>
      <c r="O29" s="51">
        <f t="shared" si="51"/>
        <v>1</v>
      </c>
    </row>
    <row r="30" ht="14">
      <c r="A30" s="44" t="s">
        <v>73</v>
      </c>
      <c r="B30" s="45" t="s">
        <v>74</v>
      </c>
      <c r="C30" s="46" t="s">
        <v>39</v>
      </c>
      <c r="D30" s="47">
        <v>41.109999999999999</v>
      </c>
      <c r="E30" s="48">
        <f>'BM 03'!G30</f>
        <v>41.109999999999999</v>
      </c>
      <c r="F30" s="57"/>
      <c r="G30" s="48">
        <f t="shared" si="44"/>
        <v>41.109999999999999</v>
      </c>
      <c r="H30" s="47">
        <f t="shared" si="45"/>
        <v>0</v>
      </c>
      <c r="I30" s="48">
        <v>21.190000000000001</v>
      </c>
      <c r="J30" s="50">
        <f t="shared" si="53"/>
        <v>871.12</v>
      </c>
      <c r="K30" s="50">
        <f t="shared" si="53"/>
        <v>871.12</v>
      </c>
      <c r="L30" s="50">
        <f t="shared" si="53"/>
        <v>0</v>
      </c>
      <c r="M30" s="50">
        <f t="shared" si="53"/>
        <v>871.12</v>
      </c>
      <c r="N30" s="50">
        <f t="shared" si="52"/>
        <v>0</v>
      </c>
      <c r="O30" s="51">
        <f t="shared" si="51"/>
        <v>1</v>
      </c>
    </row>
    <row r="31" ht="14">
      <c r="A31" s="44" t="s">
        <v>75</v>
      </c>
      <c r="B31" s="45" t="s">
        <v>76</v>
      </c>
      <c r="C31" s="46" t="s">
        <v>39</v>
      </c>
      <c r="D31" s="47">
        <v>90.989999999999995</v>
      </c>
      <c r="E31" s="48">
        <f>'BM 03'!G31</f>
        <v>90.989999999999995</v>
      </c>
      <c r="F31" s="57"/>
      <c r="G31" s="48">
        <f t="shared" si="44"/>
        <v>90.989999999999995</v>
      </c>
      <c r="H31" s="47">
        <f t="shared" si="45"/>
        <v>0</v>
      </c>
      <c r="I31" s="48">
        <v>17.66</v>
      </c>
      <c r="J31" s="50">
        <f t="shared" si="53"/>
        <v>1606.8800000000001</v>
      </c>
      <c r="K31" s="50">
        <f t="shared" si="53"/>
        <v>1606.8800000000001</v>
      </c>
      <c r="L31" s="50">
        <f t="shared" si="53"/>
        <v>0</v>
      </c>
      <c r="M31" s="50">
        <f t="shared" si="53"/>
        <v>1606.8800000000001</v>
      </c>
      <c r="N31" s="50">
        <f t="shared" si="52"/>
        <v>0</v>
      </c>
      <c r="O31" s="51">
        <f t="shared" si="51"/>
        <v>1</v>
      </c>
    </row>
    <row r="32" ht="14">
      <c r="A32" s="44" t="s">
        <v>77</v>
      </c>
      <c r="B32" s="45" t="s">
        <v>78</v>
      </c>
      <c r="C32" s="46" t="s">
        <v>39</v>
      </c>
      <c r="D32" s="47">
        <v>2.9399999999999999</v>
      </c>
      <c r="E32" s="48">
        <f>'BM 03'!G32</f>
        <v>2.9399999999999999</v>
      </c>
      <c r="F32" s="57"/>
      <c r="G32" s="48">
        <f t="shared" si="44"/>
        <v>2.9399999999999999</v>
      </c>
      <c r="H32" s="47">
        <f t="shared" si="45"/>
        <v>0</v>
      </c>
      <c r="I32" s="48">
        <v>18.68</v>
      </c>
      <c r="J32" s="50">
        <f t="shared" si="53"/>
        <v>54.909999999999997</v>
      </c>
      <c r="K32" s="50">
        <f t="shared" si="53"/>
        <v>54.909999999999997</v>
      </c>
      <c r="L32" s="50">
        <f t="shared" si="53"/>
        <v>0</v>
      </c>
      <c r="M32" s="50">
        <f t="shared" si="53"/>
        <v>54.909999999999997</v>
      </c>
      <c r="N32" s="50">
        <f t="shared" si="52"/>
        <v>0</v>
      </c>
      <c r="O32" s="51">
        <f t="shared" si="51"/>
        <v>1</v>
      </c>
    </row>
    <row r="33" ht="14">
      <c r="A33" s="44" t="s">
        <v>79</v>
      </c>
      <c r="B33" s="45" t="s">
        <v>80</v>
      </c>
      <c r="C33" s="46" t="s">
        <v>39</v>
      </c>
      <c r="D33" s="47">
        <v>2.5299999999999998</v>
      </c>
      <c r="E33" s="48">
        <f>'BM 03'!G33</f>
        <v>2.5299999999999998</v>
      </c>
      <c r="F33" s="57"/>
      <c r="G33" s="48">
        <f t="shared" si="44"/>
        <v>2.5299999999999998</v>
      </c>
      <c r="H33" s="47">
        <f t="shared" si="45"/>
        <v>0</v>
      </c>
      <c r="I33" s="48">
        <v>14.130000000000001</v>
      </c>
      <c r="J33" s="50">
        <f t="shared" si="53"/>
        <v>35.740000000000002</v>
      </c>
      <c r="K33" s="50">
        <f t="shared" si="53"/>
        <v>35.740000000000002</v>
      </c>
      <c r="L33" s="50">
        <f t="shared" si="53"/>
        <v>0</v>
      </c>
      <c r="M33" s="50">
        <f t="shared" si="53"/>
        <v>35.740000000000002</v>
      </c>
      <c r="N33" s="50">
        <f t="shared" si="52"/>
        <v>0</v>
      </c>
      <c r="O33" s="51">
        <f t="shared" si="51"/>
        <v>1</v>
      </c>
    </row>
    <row r="34" ht="14">
      <c r="A34" s="44" t="s">
        <v>81</v>
      </c>
      <c r="B34" s="45" t="s">
        <v>82</v>
      </c>
      <c r="C34" s="46" t="s">
        <v>61</v>
      </c>
      <c r="D34" s="47">
        <v>4.0199999999999996</v>
      </c>
      <c r="E34" s="48">
        <f>'BM 03'!G34</f>
        <v>4.0199999999999996</v>
      </c>
      <c r="F34" s="57"/>
      <c r="G34" s="48">
        <f t="shared" si="44"/>
        <v>4.0199999999999996</v>
      </c>
      <c r="H34" s="47">
        <f t="shared" si="45"/>
        <v>0</v>
      </c>
      <c r="I34" s="48">
        <v>70.640000000000001</v>
      </c>
      <c r="J34" s="50">
        <f t="shared" si="53"/>
        <v>283.97000000000003</v>
      </c>
      <c r="K34" s="50">
        <f t="shared" si="53"/>
        <v>283.97000000000003</v>
      </c>
      <c r="L34" s="50">
        <f t="shared" si="53"/>
        <v>0</v>
      </c>
      <c r="M34" s="50">
        <f t="shared" si="53"/>
        <v>283.97000000000003</v>
      </c>
      <c r="N34" s="50">
        <f t="shared" si="52"/>
        <v>0</v>
      </c>
      <c r="O34" s="51">
        <f t="shared" si="51"/>
        <v>1</v>
      </c>
    </row>
    <row r="35" ht="14">
      <c r="A35" s="44" t="s">
        <v>83</v>
      </c>
      <c r="B35" s="45" t="s">
        <v>84</v>
      </c>
      <c r="C35" s="46" t="s">
        <v>61</v>
      </c>
      <c r="D35" s="47">
        <v>64.129999999999995</v>
      </c>
      <c r="E35" s="48">
        <f>'BM 03'!G35</f>
        <v>64.129999999999995</v>
      </c>
      <c r="F35" s="57"/>
      <c r="G35" s="48">
        <f t="shared" si="44"/>
        <v>64.129999999999995</v>
      </c>
      <c r="H35" s="47">
        <f t="shared" si="45"/>
        <v>0</v>
      </c>
      <c r="I35" s="48">
        <v>15.619999999999999</v>
      </c>
      <c r="J35" s="50">
        <f t="shared" si="53"/>
        <v>1001.71</v>
      </c>
      <c r="K35" s="50">
        <f t="shared" si="53"/>
        <v>1001.71</v>
      </c>
      <c r="L35" s="50">
        <f t="shared" si="53"/>
        <v>0</v>
      </c>
      <c r="M35" s="50">
        <f t="shared" si="53"/>
        <v>1001.71</v>
      </c>
      <c r="N35" s="50">
        <f t="shared" si="52"/>
        <v>0</v>
      </c>
      <c r="O35" s="51">
        <f t="shared" si="51"/>
        <v>1</v>
      </c>
    </row>
    <row r="36" ht="28">
      <c r="A36" s="44" t="s">
        <v>85</v>
      </c>
      <c r="B36" s="45" t="s">
        <v>50</v>
      </c>
      <c r="C36" s="46" t="s">
        <v>51</v>
      </c>
      <c r="D36" s="47">
        <v>2347.0700000000002</v>
      </c>
      <c r="E36" s="48">
        <f>'BM 03'!G36</f>
        <v>2347.0700000000002</v>
      </c>
      <c r="F36" s="57"/>
      <c r="G36" s="48">
        <f t="shared" si="44"/>
        <v>2347.0700000000002</v>
      </c>
      <c r="H36" s="47">
        <f t="shared" si="45"/>
        <v>0</v>
      </c>
      <c r="I36" s="48">
        <v>0.69999999999999996</v>
      </c>
      <c r="J36" s="50">
        <f t="shared" si="53"/>
        <v>1642.9400000000001</v>
      </c>
      <c r="K36" s="50">
        <f t="shared" si="53"/>
        <v>1642.9400000000001</v>
      </c>
      <c r="L36" s="50">
        <f t="shared" si="53"/>
        <v>0</v>
      </c>
      <c r="M36" s="50">
        <f t="shared" si="53"/>
        <v>1642.9400000000001</v>
      </c>
      <c r="N36" s="50">
        <f t="shared" si="52"/>
        <v>0</v>
      </c>
      <c r="O36" s="51">
        <f t="shared" si="51"/>
        <v>1</v>
      </c>
    </row>
    <row r="37" ht="14">
      <c r="A37" s="44" t="s">
        <v>86</v>
      </c>
      <c r="B37" s="45" t="s">
        <v>87</v>
      </c>
      <c r="C37" s="46" t="s">
        <v>88</v>
      </c>
      <c r="D37" s="47">
        <v>69.189999999999998</v>
      </c>
      <c r="E37" s="48">
        <f>'BM 03'!G37</f>
        <v>69.189999999999998</v>
      </c>
      <c r="F37" s="57"/>
      <c r="G37" s="48">
        <f t="shared" si="44"/>
        <v>69.189999999999998</v>
      </c>
      <c r="H37" s="47">
        <f t="shared" si="45"/>
        <v>0</v>
      </c>
      <c r="I37" s="48">
        <v>26.739999999999998</v>
      </c>
      <c r="J37" s="50">
        <f t="shared" si="53"/>
        <v>1850.1400000000001</v>
      </c>
      <c r="K37" s="50">
        <f t="shared" si="53"/>
        <v>1850.1400000000001</v>
      </c>
      <c r="L37" s="50">
        <f t="shared" si="53"/>
        <v>0</v>
      </c>
      <c r="M37" s="50">
        <f t="shared" si="53"/>
        <v>1850.1400000000001</v>
      </c>
      <c r="N37" s="50">
        <f t="shared" si="52"/>
        <v>0</v>
      </c>
      <c r="O37" s="51">
        <f t="shared" si="51"/>
        <v>1</v>
      </c>
    </row>
    <row r="38" ht="14">
      <c r="A38" s="33" t="s">
        <v>89</v>
      </c>
      <c r="B38" s="34" t="s">
        <v>90</v>
      </c>
      <c r="C38" s="35"/>
      <c r="D38" s="35"/>
      <c r="E38" s="35"/>
      <c r="F38" s="56"/>
      <c r="G38" s="42"/>
      <c r="H38" s="54"/>
      <c r="I38" s="35"/>
      <c r="J38" s="37">
        <f>SUM(J39:J46)</f>
        <v>20281.439999999999</v>
      </c>
      <c r="K38" s="37">
        <f>SUM(K39:K46)</f>
        <v>14371.41</v>
      </c>
      <c r="L38" s="37">
        <f>SUM(L39:L46)</f>
        <v>0</v>
      </c>
      <c r="M38" s="37">
        <f>SUM(M39:M46)</f>
        <v>14371.41</v>
      </c>
      <c r="N38" s="37">
        <f>SUM(N39:N46)</f>
        <v>5910.0299999999988</v>
      </c>
      <c r="O38" s="39">
        <f t="shared" si="51"/>
        <v>0.70859909355548722</v>
      </c>
    </row>
    <row r="39" ht="28">
      <c r="A39" s="44" t="s">
        <v>91</v>
      </c>
      <c r="B39" s="45" t="s">
        <v>92</v>
      </c>
      <c r="C39" s="46" t="s">
        <v>61</v>
      </c>
      <c r="D39" s="47">
        <v>4.0199999999999996</v>
      </c>
      <c r="E39" s="48">
        <f>'BM 03'!G39</f>
        <v>1.5</v>
      </c>
      <c r="F39" s="57"/>
      <c r="G39" s="48">
        <f t="shared" si="44"/>
        <v>1.5</v>
      </c>
      <c r="H39" s="47">
        <f t="shared" si="45"/>
        <v>2.5199999999999996</v>
      </c>
      <c r="I39" s="48">
        <v>46.890000000000001</v>
      </c>
      <c r="J39" s="50">
        <f t="shared" ref="J39:M46" si="54">TRUNC($I39*D39,2)</f>
        <v>188.49000000000001</v>
      </c>
      <c r="K39" s="50">
        <f t="shared" si="54"/>
        <v>70.329999999999998</v>
      </c>
      <c r="L39" s="50">
        <f t="shared" si="54"/>
        <v>0</v>
      </c>
      <c r="M39" s="50">
        <f t="shared" si="54"/>
        <v>70.329999999999998</v>
      </c>
      <c r="N39" s="50">
        <f t="shared" si="52"/>
        <v>118.16000000000001</v>
      </c>
      <c r="O39" s="51">
        <f t="shared" si="51"/>
        <v>0.37312324261234014</v>
      </c>
    </row>
    <row r="40" ht="28">
      <c r="A40" s="44" t="s">
        <v>93</v>
      </c>
      <c r="B40" s="45" t="s">
        <v>94</v>
      </c>
      <c r="C40" s="46" t="s">
        <v>61</v>
      </c>
      <c r="D40" s="47">
        <v>2.8799999999999999</v>
      </c>
      <c r="E40" s="48">
        <f>'BM 03'!G40</f>
        <v>2.8799999999999999</v>
      </c>
      <c r="F40" s="57"/>
      <c r="G40" s="48">
        <f t="shared" si="44"/>
        <v>2.8799999999999999</v>
      </c>
      <c r="H40" s="47">
        <f t="shared" si="45"/>
        <v>0</v>
      </c>
      <c r="I40" s="48">
        <v>598.41999999999996</v>
      </c>
      <c r="J40" s="50">
        <f t="shared" si="54"/>
        <v>1723.4400000000001</v>
      </c>
      <c r="K40" s="50">
        <f t="shared" si="54"/>
        <v>1723.4400000000001</v>
      </c>
      <c r="L40" s="50">
        <f t="shared" si="54"/>
        <v>0</v>
      </c>
      <c r="M40" s="50">
        <f t="shared" si="54"/>
        <v>1723.4400000000001</v>
      </c>
      <c r="N40" s="50">
        <f t="shared" si="52"/>
        <v>0</v>
      </c>
      <c r="O40" s="51">
        <f t="shared" si="51"/>
        <v>1</v>
      </c>
    </row>
    <row r="41" ht="42">
      <c r="A41" s="44" t="s">
        <v>95</v>
      </c>
      <c r="B41" s="45" t="s">
        <v>96</v>
      </c>
      <c r="C41" s="46" t="s">
        <v>61</v>
      </c>
      <c r="D41" s="47">
        <v>6.8899999999999997</v>
      </c>
      <c r="E41" s="48">
        <f>'BM 03'!G41</f>
        <v>0</v>
      </c>
      <c r="F41" s="57"/>
      <c r="G41" s="48">
        <f t="shared" si="44"/>
        <v>0</v>
      </c>
      <c r="H41" s="47">
        <f t="shared" si="45"/>
        <v>6.8899999999999997</v>
      </c>
      <c r="I41" s="48">
        <v>452.52999999999997</v>
      </c>
      <c r="J41" s="50">
        <f t="shared" si="54"/>
        <v>3117.9299999999998</v>
      </c>
      <c r="K41" s="50">
        <f t="shared" si="54"/>
        <v>0</v>
      </c>
      <c r="L41" s="50">
        <f t="shared" si="54"/>
        <v>0</v>
      </c>
      <c r="M41" s="50">
        <f t="shared" si="54"/>
        <v>0</v>
      </c>
      <c r="N41" s="50">
        <f t="shared" si="52"/>
        <v>3117.9299999999998</v>
      </c>
      <c r="O41" s="51">
        <f t="shared" si="51"/>
        <v>0</v>
      </c>
    </row>
    <row r="42" ht="42">
      <c r="A42" s="44" t="s">
        <v>97</v>
      </c>
      <c r="B42" s="45" t="s">
        <v>98</v>
      </c>
      <c r="C42" s="46" t="s">
        <v>99</v>
      </c>
      <c r="D42" s="47">
        <v>71.010000000000005</v>
      </c>
      <c r="E42" s="48">
        <f>'BM 03'!G42</f>
        <v>71.010000000000005</v>
      </c>
      <c r="F42" s="57"/>
      <c r="G42" s="48">
        <f t="shared" si="44"/>
        <v>71.010000000000005</v>
      </c>
      <c r="H42" s="47">
        <f t="shared" si="45"/>
        <v>0</v>
      </c>
      <c r="I42" s="48">
        <v>59.020000000000003</v>
      </c>
      <c r="J42" s="50">
        <f t="shared" si="54"/>
        <v>4191.0100000000002</v>
      </c>
      <c r="K42" s="50">
        <f t="shared" si="54"/>
        <v>4191.0100000000002</v>
      </c>
      <c r="L42" s="50">
        <f t="shared" si="54"/>
        <v>0</v>
      </c>
      <c r="M42" s="50">
        <f t="shared" si="54"/>
        <v>4191.0100000000002</v>
      </c>
      <c r="N42" s="50">
        <f t="shared" si="52"/>
        <v>0</v>
      </c>
      <c r="O42" s="51">
        <f t="shared" si="51"/>
        <v>1</v>
      </c>
    </row>
    <row r="43" ht="28">
      <c r="A43" s="44" t="s">
        <v>100</v>
      </c>
      <c r="B43" s="45" t="s">
        <v>101</v>
      </c>
      <c r="C43" s="46" t="s">
        <v>39</v>
      </c>
      <c r="D43" s="47">
        <v>35.490000000000002</v>
      </c>
      <c r="E43" s="48">
        <f>'BM 03'!G43</f>
        <v>0</v>
      </c>
      <c r="F43" s="57"/>
      <c r="G43" s="48">
        <f t="shared" si="44"/>
        <v>0</v>
      </c>
      <c r="H43" s="47">
        <f t="shared" si="45"/>
        <v>35.490000000000002</v>
      </c>
      <c r="I43" s="48">
        <v>47.810000000000002</v>
      </c>
      <c r="J43" s="50">
        <f t="shared" si="54"/>
        <v>1696.77</v>
      </c>
      <c r="K43" s="50">
        <f t="shared" si="54"/>
        <v>0</v>
      </c>
      <c r="L43" s="50">
        <f t="shared" si="54"/>
        <v>0</v>
      </c>
      <c r="M43" s="50">
        <f t="shared" si="54"/>
        <v>0</v>
      </c>
      <c r="N43" s="50">
        <f t="shared" si="52"/>
        <v>1696.77</v>
      </c>
      <c r="O43" s="51">
        <f t="shared" si="51"/>
        <v>0</v>
      </c>
    </row>
    <row r="44" ht="42">
      <c r="A44" s="44" t="s">
        <v>102</v>
      </c>
      <c r="B44" s="45" t="s">
        <v>103</v>
      </c>
      <c r="C44" s="46" t="s">
        <v>39</v>
      </c>
      <c r="D44" s="47">
        <v>4.5</v>
      </c>
      <c r="E44" s="48">
        <f>'BM 03'!G44</f>
        <v>0</v>
      </c>
      <c r="F44" s="57"/>
      <c r="G44" s="48">
        <f t="shared" si="44"/>
        <v>0</v>
      </c>
      <c r="H44" s="47">
        <f t="shared" si="45"/>
        <v>4.5</v>
      </c>
      <c r="I44" s="48">
        <v>183.81999999999999</v>
      </c>
      <c r="J44" s="50">
        <f t="shared" si="54"/>
        <v>827.19000000000005</v>
      </c>
      <c r="K44" s="50">
        <f t="shared" si="54"/>
        <v>0</v>
      </c>
      <c r="L44" s="50">
        <f t="shared" si="54"/>
        <v>0</v>
      </c>
      <c r="M44" s="50">
        <f t="shared" si="54"/>
        <v>0</v>
      </c>
      <c r="N44" s="50">
        <f t="shared" si="52"/>
        <v>827.19000000000005</v>
      </c>
      <c r="O44" s="51">
        <f t="shared" si="51"/>
        <v>0</v>
      </c>
    </row>
    <row r="45" ht="42">
      <c r="A45" s="44" t="s">
        <v>104</v>
      </c>
      <c r="B45" s="45" t="s">
        <v>105</v>
      </c>
      <c r="C45" s="46" t="s">
        <v>39</v>
      </c>
      <c r="D45" s="47">
        <v>4.5</v>
      </c>
      <c r="E45" s="48">
        <f>'BM 03'!G45</f>
        <v>0</v>
      </c>
      <c r="F45" s="57"/>
      <c r="G45" s="48">
        <f t="shared" si="44"/>
        <v>0</v>
      </c>
      <c r="H45" s="47">
        <f t="shared" si="45"/>
        <v>4.5</v>
      </c>
      <c r="I45" s="48">
        <v>33.329999999999998</v>
      </c>
      <c r="J45" s="50">
        <f t="shared" si="54"/>
        <v>149.97999999999999</v>
      </c>
      <c r="K45" s="50">
        <f t="shared" si="54"/>
        <v>0</v>
      </c>
      <c r="L45" s="50">
        <f t="shared" si="54"/>
        <v>0</v>
      </c>
      <c r="M45" s="50">
        <f t="shared" si="54"/>
        <v>0</v>
      </c>
      <c r="N45" s="50">
        <f t="shared" si="52"/>
        <v>149.97999999999999</v>
      </c>
      <c r="O45" s="51">
        <f t="shared" si="51"/>
        <v>0</v>
      </c>
    </row>
    <row r="46" ht="42">
      <c r="A46" s="44" t="s">
        <v>106</v>
      </c>
      <c r="B46" s="45" t="s">
        <v>107</v>
      </c>
      <c r="C46" s="46" t="s">
        <v>61</v>
      </c>
      <c r="D46" s="47">
        <v>3.8399999999999999</v>
      </c>
      <c r="E46" s="48">
        <f>'BM 03'!G46</f>
        <v>3.8399999999999999</v>
      </c>
      <c r="F46" s="57"/>
      <c r="G46" s="48">
        <f t="shared" si="44"/>
        <v>3.8399999999999999</v>
      </c>
      <c r="H46" s="47">
        <f t="shared" si="45"/>
        <v>0</v>
      </c>
      <c r="I46" s="48">
        <v>2184.02</v>
      </c>
      <c r="J46" s="50">
        <f t="shared" si="54"/>
        <v>8386.6299999999992</v>
      </c>
      <c r="K46" s="50">
        <f t="shared" si="54"/>
        <v>8386.6299999999992</v>
      </c>
      <c r="L46" s="50">
        <f t="shared" si="54"/>
        <v>0</v>
      </c>
      <c r="M46" s="50">
        <f t="shared" si="54"/>
        <v>8386.6299999999992</v>
      </c>
      <c r="N46" s="50">
        <f t="shared" si="52"/>
        <v>0</v>
      </c>
      <c r="O46" s="51">
        <f t="shared" si="51"/>
        <v>1</v>
      </c>
    </row>
    <row r="47" ht="14">
      <c r="A47" s="33" t="s">
        <v>108</v>
      </c>
      <c r="B47" s="34" t="s">
        <v>109</v>
      </c>
      <c r="C47" s="35"/>
      <c r="D47" s="35"/>
      <c r="E47" s="35"/>
      <c r="F47" s="56"/>
      <c r="G47" s="42"/>
      <c r="H47" s="54"/>
      <c r="I47" s="35"/>
      <c r="J47" s="37">
        <f>SUM(J48:J49)</f>
        <v>7968.8500000000004</v>
      </c>
      <c r="K47" s="37">
        <f>SUM(K48:K49)</f>
        <v>7968.8500000000004</v>
      </c>
      <c r="L47" s="37">
        <f>SUM(L48:L49)</f>
        <v>0</v>
      </c>
      <c r="M47" s="37">
        <f>SUM(M48:M49)</f>
        <v>7968.8500000000004</v>
      </c>
      <c r="N47" s="37">
        <f>SUM(N48:N49)</f>
        <v>0</v>
      </c>
      <c r="O47" s="39">
        <f t="shared" si="51"/>
        <v>1</v>
      </c>
    </row>
    <row r="48" ht="28">
      <c r="A48" s="44" t="s">
        <v>110</v>
      </c>
      <c r="B48" s="45" t="s">
        <v>111</v>
      </c>
      <c r="C48" s="46" t="s">
        <v>39</v>
      </c>
      <c r="D48" s="47">
        <v>147.22</v>
      </c>
      <c r="E48" s="48">
        <f>'BM 03'!G48</f>
        <v>147.22</v>
      </c>
      <c r="F48" s="57"/>
      <c r="G48" s="48">
        <f t="shared" si="44"/>
        <v>147.22</v>
      </c>
      <c r="H48" s="47">
        <f t="shared" si="45"/>
        <v>0</v>
      </c>
      <c r="I48" s="48">
        <v>45.07</v>
      </c>
      <c r="J48" s="50">
        <f t="shared" ref="J48:M49" si="55">TRUNC($I48*D48,2)</f>
        <v>6635.1999999999998</v>
      </c>
      <c r="K48" s="50">
        <f t="shared" si="55"/>
        <v>6635.1999999999998</v>
      </c>
      <c r="L48" s="50">
        <f t="shared" si="55"/>
        <v>0</v>
      </c>
      <c r="M48" s="50">
        <f t="shared" si="55"/>
        <v>6635.1999999999998</v>
      </c>
      <c r="N48" s="50">
        <f t="shared" si="52"/>
        <v>0</v>
      </c>
      <c r="O48" s="51">
        <f t="shared" si="51"/>
        <v>1</v>
      </c>
    </row>
    <row r="49" ht="28">
      <c r="A49" s="44" t="s">
        <v>112</v>
      </c>
      <c r="B49" s="45" t="s">
        <v>113</v>
      </c>
      <c r="C49" s="46" t="s">
        <v>114</v>
      </c>
      <c r="D49" s="47">
        <v>34.100000000000001</v>
      </c>
      <c r="E49" s="48">
        <f>'BM 03'!G49</f>
        <v>34.100000000000001</v>
      </c>
      <c r="F49" s="57"/>
      <c r="G49" s="48">
        <f t="shared" si="44"/>
        <v>34.100000000000001</v>
      </c>
      <c r="H49" s="47">
        <f t="shared" si="45"/>
        <v>0</v>
      </c>
      <c r="I49" s="48">
        <v>39.109999999999999</v>
      </c>
      <c r="J49" s="50">
        <f t="shared" si="55"/>
        <v>1333.6500000000001</v>
      </c>
      <c r="K49" s="50">
        <f t="shared" si="55"/>
        <v>1333.6500000000001</v>
      </c>
      <c r="L49" s="50">
        <f t="shared" si="55"/>
        <v>0</v>
      </c>
      <c r="M49" s="50">
        <f t="shared" si="55"/>
        <v>1333.6500000000001</v>
      </c>
      <c r="N49" s="50">
        <f t="shared" si="52"/>
        <v>0</v>
      </c>
      <c r="O49" s="51">
        <f t="shared" si="51"/>
        <v>1</v>
      </c>
    </row>
    <row r="50" ht="14">
      <c r="A50" s="33" t="s">
        <v>115</v>
      </c>
      <c r="B50" s="34" t="s">
        <v>116</v>
      </c>
      <c r="C50" s="35"/>
      <c r="D50" s="35"/>
      <c r="E50" s="35"/>
      <c r="F50" s="56"/>
      <c r="G50" s="42"/>
      <c r="H50" s="54"/>
      <c r="I50" s="35"/>
      <c r="J50" s="37">
        <f>SUM(J54,J51,J58)</f>
        <v>46409.719999999994</v>
      </c>
      <c r="K50" s="37">
        <f>SUM(K54,K51,K58)</f>
        <v>44323.719999999994</v>
      </c>
      <c r="L50" s="37">
        <f>SUM(L54,L51,L58)</f>
        <v>0</v>
      </c>
      <c r="M50" s="37">
        <f>SUM(M54,M51,M58)</f>
        <v>44323.719999999994</v>
      </c>
      <c r="N50" s="37">
        <f t="shared" si="52"/>
        <v>2086</v>
      </c>
      <c r="O50" s="39">
        <f t="shared" si="51"/>
        <v>0.955052519170553</v>
      </c>
    </row>
    <row r="51" ht="12.25" customHeight="1">
      <c r="A51" s="33" t="s">
        <v>117</v>
      </c>
      <c r="B51" s="34" t="s">
        <v>118</v>
      </c>
      <c r="C51" s="35"/>
      <c r="D51" s="35"/>
      <c r="E51" s="35"/>
      <c r="F51" s="56"/>
      <c r="G51" s="42"/>
      <c r="H51" s="54"/>
      <c r="I51" s="35"/>
      <c r="J51" s="37">
        <f>SUM(J52:J53)</f>
        <v>13278.76</v>
      </c>
      <c r="K51" s="37">
        <f>SUM(K52:K53)</f>
        <v>13278.76</v>
      </c>
      <c r="L51" s="37">
        <f>SUM(L52:L53)</f>
        <v>0</v>
      </c>
      <c r="M51" s="37">
        <f>SUM(M52:M53)</f>
        <v>13278.76</v>
      </c>
      <c r="N51" s="37">
        <f>SUM(N52:N53)</f>
        <v>0</v>
      </c>
      <c r="O51" s="58">
        <f t="shared" si="51"/>
        <v>1</v>
      </c>
    </row>
    <row r="52" ht="14">
      <c r="A52" s="44" t="s">
        <v>119</v>
      </c>
      <c r="B52" s="45" t="s">
        <v>120</v>
      </c>
      <c r="C52" s="46" t="s">
        <v>39</v>
      </c>
      <c r="D52" s="47">
        <v>1.0800000000000001</v>
      </c>
      <c r="E52" s="48">
        <f>'BM 03'!G52</f>
        <v>1.0800000000000001</v>
      </c>
      <c r="F52" s="59"/>
      <c r="G52" s="48">
        <f t="shared" si="44"/>
        <v>1.0800000000000001</v>
      </c>
      <c r="H52" s="47">
        <f t="shared" si="45"/>
        <v>0</v>
      </c>
      <c r="I52" s="48">
        <v>51.939999999999998</v>
      </c>
      <c r="J52" s="50">
        <f t="shared" ref="J52:M53" si="56">TRUNC($I52*D52,2)</f>
        <v>56.090000000000003</v>
      </c>
      <c r="K52" s="50">
        <f t="shared" si="56"/>
        <v>56.090000000000003</v>
      </c>
      <c r="L52" s="50">
        <f t="shared" si="56"/>
        <v>0</v>
      </c>
      <c r="M52" s="50">
        <f t="shared" si="56"/>
        <v>56.090000000000003</v>
      </c>
      <c r="N52" s="50">
        <f t="shared" si="52"/>
        <v>0</v>
      </c>
      <c r="O52" s="51">
        <f t="shared" si="51"/>
        <v>1</v>
      </c>
    </row>
    <row r="53" ht="42">
      <c r="A53" s="44" t="s">
        <v>121</v>
      </c>
      <c r="B53" s="45" t="s">
        <v>122</v>
      </c>
      <c r="C53" s="46" t="s">
        <v>39</v>
      </c>
      <c r="D53" s="47">
        <v>175.74000000000001</v>
      </c>
      <c r="E53" s="48">
        <f>'BM 03'!G53</f>
        <v>175.74000000000001</v>
      </c>
      <c r="F53" s="59"/>
      <c r="G53" s="48">
        <f t="shared" si="44"/>
        <v>175.74000000000001</v>
      </c>
      <c r="H53" s="47">
        <f t="shared" si="45"/>
        <v>0</v>
      </c>
      <c r="I53" s="48">
        <v>75.239999999999995</v>
      </c>
      <c r="J53" s="50">
        <f t="shared" si="56"/>
        <v>13222.67</v>
      </c>
      <c r="K53" s="50">
        <f t="shared" si="56"/>
        <v>13222.67</v>
      </c>
      <c r="L53" s="50">
        <f t="shared" si="56"/>
        <v>0</v>
      </c>
      <c r="M53" s="50">
        <f t="shared" si="56"/>
        <v>13222.67</v>
      </c>
      <c r="N53" s="50">
        <f t="shared" si="52"/>
        <v>0</v>
      </c>
      <c r="O53" s="51">
        <f t="shared" si="51"/>
        <v>1</v>
      </c>
    </row>
    <row r="54" ht="14">
      <c r="A54" s="33" t="s">
        <v>123</v>
      </c>
      <c r="B54" s="34" t="s">
        <v>124</v>
      </c>
      <c r="C54" s="35"/>
      <c r="D54" s="35"/>
      <c r="E54" s="35"/>
      <c r="F54" s="56"/>
      <c r="G54" s="42"/>
      <c r="H54" s="54"/>
      <c r="I54" s="35"/>
      <c r="J54" s="37">
        <f>SUM(J55:J57)</f>
        <v>17638.689999999999</v>
      </c>
      <c r="K54" s="37">
        <f>SUM(K55:K57)</f>
        <v>15552.689999999999</v>
      </c>
      <c r="L54" s="37">
        <f>SUM(L55:L57)</f>
        <v>0</v>
      </c>
      <c r="M54" s="37">
        <f>SUM(M55:M57)</f>
        <v>15552.689999999999</v>
      </c>
      <c r="N54" s="37">
        <f>SUM(N55:N57)</f>
        <v>2086</v>
      </c>
      <c r="O54" s="39">
        <f t="shared" si="51"/>
        <v>0.88173724919480978</v>
      </c>
    </row>
    <row r="55" ht="14">
      <c r="A55" s="44" t="s">
        <v>125</v>
      </c>
      <c r="B55" s="45" t="s">
        <v>126</v>
      </c>
      <c r="C55" s="46" t="s">
        <v>39</v>
      </c>
      <c r="D55" s="47">
        <v>146.38</v>
      </c>
      <c r="E55" s="48">
        <f>'BM 03'!G55</f>
        <v>146.38</v>
      </c>
      <c r="F55" s="57"/>
      <c r="G55" s="48">
        <f t="shared" si="44"/>
        <v>146.38</v>
      </c>
      <c r="H55" s="47">
        <f t="shared" si="45"/>
        <v>0</v>
      </c>
      <c r="I55" s="48">
        <v>83.840000000000003</v>
      </c>
      <c r="J55" s="50">
        <f t="shared" ref="J55:M57" si="57">TRUNC($I55*D55,2)</f>
        <v>12272.49</v>
      </c>
      <c r="K55" s="50">
        <f t="shared" si="57"/>
        <v>12272.49</v>
      </c>
      <c r="L55" s="50">
        <f t="shared" si="57"/>
        <v>0</v>
      </c>
      <c r="M55" s="50">
        <f t="shared" si="57"/>
        <v>12272.49</v>
      </c>
      <c r="N55" s="50">
        <f t="shared" si="52"/>
        <v>0</v>
      </c>
      <c r="O55" s="51">
        <f t="shared" si="51"/>
        <v>1</v>
      </c>
    </row>
    <row r="56" ht="28">
      <c r="A56" s="44" t="s">
        <v>127</v>
      </c>
      <c r="B56" s="45" t="s">
        <v>128</v>
      </c>
      <c r="C56" s="46" t="s">
        <v>114</v>
      </c>
      <c r="D56" s="47">
        <v>100</v>
      </c>
      <c r="E56" s="48">
        <f>'BM 03'!G56</f>
        <v>30</v>
      </c>
      <c r="F56" s="57"/>
      <c r="G56" s="48">
        <f t="shared" si="44"/>
        <v>30</v>
      </c>
      <c r="H56" s="47">
        <f t="shared" si="45"/>
        <v>70</v>
      </c>
      <c r="I56" s="48">
        <v>29.800000000000001</v>
      </c>
      <c r="J56" s="50">
        <f t="shared" si="57"/>
        <v>2980</v>
      </c>
      <c r="K56" s="50">
        <f t="shared" si="57"/>
        <v>894</v>
      </c>
      <c r="L56" s="50">
        <f t="shared" si="57"/>
        <v>0</v>
      </c>
      <c r="M56" s="50">
        <f t="shared" si="57"/>
        <v>894</v>
      </c>
      <c r="N56" s="50">
        <f t="shared" si="52"/>
        <v>2086</v>
      </c>
      <c r="O56" s="51">
        <f t="shared" si="51"/>
        <v>0.29999999999999999</v>
      </c>
    </row>
    <row r="57" ht="28">
      <c r="A57" s="44" t="s">
        <v>129</v>
      </c>
      <c r="B57" s="45" t="s">
        <v>130</v>
      </c>
      <c r="C57" s="46" t="s">
        <v>39</v>
      </c>
      <c r="D57" s="47">
        <v>244.99000000000001</v>
      </c>
      <c r="E57" s="48">
        <f>'BM 03'!G57</f>
        <v>244.99000000000001</v>
      </c>
      <c r="F57" s="57"/>
      <c r="G57" s="48">
        <f t="shared" si="44"/>
        <v>244.99000000000001</v>
      </c>
      <c r="H57" s="47">
        <f t="shared" si="45"/>
        <v>0</v>
      </c>
      <c r="I57" s="48">
        <v>9.7400000000000002</v>
      </c>
      <c r="J57" s="50">
        <f t="shared" si="57"/>
        <v>2386.1999999999998</v>
      </c>
      <c r="K57" s="50">
        <f t="shared" si="57"/>
        <v>2386.1999999999998</v>
      </c>
      <c r="L57" s="50">
        <f t="shared" si="57"/>
        <v>0</v>
      </c>
      <c r="M57" s="50">
        <f t="shared" si="57"/>
        <v>2386.1999999999998</v>
      </c>
      <c r="N57" s="50">
        <f t="shared" si="52"/>
        <v>0</v>
      </c>
      <c r="O57" s="51">
        <f t="shared" si="51"/>
        <v>1</v>
      </c>
    </row>
    <row r="58" ht="14">
      <c r="A58" s="33" t="s">
        <v>131</v>
      </c>
      <c r="B58" s="34" t="s">
        <v>132</v>
      </c>
      <c r="C58" s="35"/>
      <c r="D58" s="35"/>
      <c r="E58" s="35"/>
      <c r="F58" s="56"/>
      <c r="G58" s="42"/>
      <c r="H58" s="54"/>
      <c r="I58" s="35"/>
      <c r="J58" s="37">
        <f>SUM(J59:J68)</f>
        <v>15492.269999999999</v>
      </c>
      <c r="K58" s="37">
        <f>SUM(K59:K68)</f>
        <v>15492.269999999999</v>
      </c>
      <c r="L58" s="37">
        <f>SUM(L59:L68)</f>
        <v>0</v>
      </c>
      <c r="M58" s="37">
        <f>SUM(M59:M68)</f>
        <v>15492.269999999999</v>
      </c>
      <c r="N58" s="37">
        <f>SUM(N59:N68)</f>
        <v>0</v>
      </c>
      <c r="O58" s="39">
        <f t="shared" si="51"/>
        <v>1</v>
      </c>
    </row>
    <row r="59" ht="14">
      <c r="A59" s="44" t="s">
        <v>133</v>
      </c>
      <c r="B59" s="45" t="s">
        <v>134</v>
      </c>
      <c r="C59" s="46" t="s">
        <v>114</v>
      </c>
      <c r="D59" s="47">
        <v>37.890000000000001</v>
      </c>
      <c r="E59" s="48">
        <f>'BM 03'!G59</f>
        <v>37.890000000000001</v>
      </c>
      <c r="F59" s="59"/>
      <c r="G59" s="48">
        <f t="shared" si="44"/>
        <v>37.890000000000001</v>
      </c>
      <c r="H59" s="47">
        <f t="shared" si="45"/>
        <v>0</v>
      </c>
      <c r="I59" s="48">
        <v>10.56</v>
      </c>
      <c r="J59" s="50">
        <f t="shared" ref="J59:M68" si="58">TRUNC($I59*D59,2)</f>
        <v>400.11000000000001</v>
      </c>
      <c r="K59" s="50">
        <f t="shared" si="58"/>
        <v>400.11000000000001</v>
      </c>
      <c r="L59" s="50">
        <f t="shared" si="58"/>
        <v>0</v>
      </c>
      <c r="M59" s="50">
        <f t="shared" si="58"/>
        <v>400.11000000000001</v>
      </c>
      <c r="N59" s="50">
        <f t="shared" si="52"/>
        <v>0</v>
      </c>
      <c r="O59" s="51">
        <f t="shared" si="51"/>
        <v>1</v>
      </c>
    </row>
    <row r="60" ht="14">
      <c r="A60" s="44" t="s">
        <v>135</v>
      </c>
      <c r="B60" s="45" t="s">
        <v>136</v>
      </c>
      <c r="C60" s="46" t="s">
        <v>114</v>
      </c>
      <c r="D60" s="47">
        <v>72.959999999999994</v>
      </c>
      <c r="E60" s="48">
        <f>'BM 03'!G60</f>
        <v>72.959999999999994</v>
      </c>
      <c r="F60" s="59"/>
      <c r="G60" s="48">
        <f t="shared" si="44"/>
        <v>72.959999999999994</v>
      </c>
      <c r="H60" s="47">
        <f t="shared" si="45"/>
        <v>0</v>
      </c>
      <c r="I60" s="48">
        <v>7</v>
      </c>
      <c r="J60" s="50">
        <f t="shared" si="58"/>
        <v>510.72000000000003</v>
      </c>
      <c r="K60" s="50">
        <f t="shared" si="58"/>
        <v>510.72000000000003</v>
      </c>
      <c r="L60" s="50">
        <f t="shared" si="58"/>
        <v>0</v>
      </c>
      <c r="M60" s="50">
        <f t="shared" si="58"/>
        <v>510.72000000000003</v>
      </c>
      <c r="N60" s="50">
        <f t="shared" si="52"/>
        <v>0</v>
      </c>
      <c r="O60" s="51">
        <f t="shared" si="51"/>
        <v>1</v>
      </c>
    </row>
    <row r="61" ht="28">
      <c r="A61" s="44" t="s">
        <v>137</v>
      </c>
      <c r="B61" s="45" t="s">
        <v>138</v>
      </c>
      <c r="C61" s="46" t="s">
        <v>114</v>
      </c>
      <c r="D61" s="47">
        <v>14.5</v>
      </c>
      <c r="E61" s="48">
        <f>'BM 03'!G61</f>
        <v>14.5</v>
      </c>
      <c r="F61" s="59"/>
      <c r="G61" s="48">
        <f t="shared" si="44"/>
        <v>14.5</v>
      </c>
      <c r="H61" s="47">
        <f t="shared" si="45"/>
        <v>0</v>
      </c>
      <c r="I61" s="48">
        <v>17.850000000000001</v>
      </c>
      <c r="J61" s="50">
        <f t="shared" si="58"/>
        <v>258.81999999999999</v>
      </c>
      <c r="K61" s="50">
        <f t="shared" si="58"/>
        <v>258.81999999999999</v>
      </c>
      <c r="L61" s="50">
        <f t="shared" si="58"/>
        <v>0</v>
      </c>
      <c r="M61" s="50">
        <f t="shared" si="58"/>
        <v>258.81999999999999</v>
      </c>
      <c r="N61" s="50">
        <f t="shared" si="52"/>
        <v>0</v>
      </c>
      <c r="O61" s="51">
        <f t="shared" si="51"/>
        <v>1</v>
      </c>
    </row>
    <row r="62" ht="14">
      <c r="A62" s="44" t="s">
        <v>139</v>
      </c>
      <c r="B62" s="45" t="s">
        <v>140</v>
      </c>
      <c r="C62" s="46" t="s">
        <v>114</v>
      </c>
      <c r="D62" s="47">
        <v>20.77</v>
      </c>
      <c r="E62" s="48">
        <f>'BM 03'!G62</f>
        <v>20.77</v>
      </c>
      <c r="F62" s="59"/>
      <c r="G62" s="48">
        <f t="shared" si="44"/>
        <v>20.77</v>
      </c>
      <c r="H62" s="47">
        <f t="shared" si="45"/>
        <v>0</v>
      </c>
      <c r="I62" s="48">
        <v>34.450000000000003</v>
      </c>
      <c r="J62" s="50">
        <f t="shared" si="58"/>
        <v>715.51999999999998</v>
      </c>
      <c r="K62" s="50">
        <f t="shared" si="58"/>
        <v>715.51999999999998</v>
      </c>
      <c r="L62" s="50">
        <f t="shared" si="58"/>
        <v>0</v>
      </c>
      <c r="M62" s="50">
        <f t="shared" si="58"/>
        <v>715.51999999999998</v>
      </c>
      <c r="N62" s="50">
        <f t="shared" si="52"/>
        <v>0</v>
      </c>
      <c r="O62" s="51">
        <f t="shared" si="51"/>
        <v>1</v>
      </c>
    </row>
    <row r="63" ht="28">
      <c r="A63" s="44" t="s">
        <v>141</v>
      </c>
      <c r="B63" s="45" t="s">
        <v>142</v>
      </c>
      <c r="C63" s="46" t="s">
        <v>39</v>
      </c>
      <c r="D63" s="47">
        <v>8.3100000000000005</v>
      </c>
      <c r="E63" s="48">
        <f>'BM 03'!G63</f>
        <v>8.3100000000000005</v>
      </c>
      <c r="F63" s="59"/>
      <c r="G63" s="48">
        <f t="shared" si="44"/>
        <v>8.3100000000000005</v>
      </c>
      <c r="H63" s="47">
        <f t="shared" si="45"/>
        <v>0</v>
      </c>
      <c r="I63" s="48">
        <v>106.51000000000001</v>
      </c>
      <c r="J63" s="50">
        <f t="shared" si="58"/>
        <v>885.09000000000003</v>
      </c>
      <c r="K63" s="50">
        <f t="shared" si="58"/>
        <v>885.09000000000003</v>
      </c>
      <c r="L63" s="50">
        <f t="shared" si="58"/>
        <v>0</v>
      </c>
      <c r="M63" s="50">
        <f t="shared" si="58"/>
        <v>885.09000000000003</v>
      </c>
      <c r="N63" s="50">
        <f t="shared" si="52"/>
        <v>0</v>
      </c>
      <c r="O63" s="51">
        <f t="shared" si="51"/>
        <v>1</v>
      </c>
    </row>
    <row r="64" ht="28">
      <c r="A64" s="44" t="s">
        <v>143</v>
      </c>
      <c r="B64" s="45" t="s">
        <v>144</v>
      </c>
      <c r="C64" s="46" t="s">
        <v>39</v>
      </c>
      <c r="D64" s="47">
        <v>70.730000000000004</v>
      </c>
      <c r="E64" s="48">
        <f>'BM 03'!G64</f>
        <v>70.730000000000004</v>
      </c>
      <c r="F64" s="59"/>
      <c r="G64" s="48">
        <f t="shared" si="44"/>
        <v>70.730000000000004</v>
      </c>
      <c r="H64" s="47">
        <f t="shared" si="45"/>
        <v>0</v>
      </c>
      <c r="I64" s="48">
        <v>87.030000000000001</v>
      </c>
      <c r="J64" s="50">
        <f t="shared" si="58"/>
        <v>6155.6300000000001</v>
      </c>
      <c r="K64" s="50">
        <f t="shared" si="58"/>
        <v>6155.6300000000001</v>
      </c>
      <c r="L64" s="50">
        <f t="shared" si="58"/>
        <v>0</v>
      </c>
      <c r="M64" s="50">
        <f t="shared" si="58"/>
        <v>6155.6300000000001</v>
      </c>
      <c r="N64" s="50">
        <f t="shared" si="52"/>
        <v>0</v>
      </c>
      <c r="O64" s="51">
        <f t="shared" si="51"/>
        <v>1</v>
      </c>
    </row>
    <row r="65" ht="28">
      <c r="A65" s="44" t="s">
        <v>145</v>
      </c>
      <c r="B65" s="45" t="s">
        <v>146</v>
      </c>
      <c r="C65" s="46" t="s">
        <v>114</v>
      </c>
      <c r="D65" s="47">
        <v>10.5</v>
      </c>
      <c r="E65" s="48">
        <f>'BM 03'!G65</f>
        <v>10.5</v>
      </c>
      <c r="F65" s="59"/>
      <c r="G65" s="48">
        <f t="shared" si="44"/>
        <v>10.5</v>
      </c>
      <c r="H65" s="47">
        <f t="shared" si="45"/>
        <v>0</v>
      </c>
      <c r="I65" s="48">
        <v>50.299999999999997</v>
      </c>
      <c r="J65" s="50">
        <f t="shared" si="58"/>
        <v>528.14999999999998</v>
      </c>
      <c r="K65" s="50">
        <f t="shared" si="58"/>
        <v>528.14999999999998</v>
      </c>
      <c r="L65" s="50">
        <f t="shared" si="58"/>
        <v>0</v>
      </c>
      <c r="M65" s="50">
        <f t="shared" si="58"/>
        <v>528.14999999999998</v>
      </c>
      <c r="N65" s="50">
        <f t="shared" si="52"/>
        <v>0</v>
      </c>
      <c r="O65" s="51">
        <f t="shared" si="51"/>
        <v>1</v>
      </c>
    </row>
    <row r="66" ht="28">
      <c r="A66" s="44" t="s">
        <v>147</v>
      </c>
      <c r="B66" s="45" t="s">
        <v>148</v>
      </c>
      <c r="C66" s="46" t="s">
        <v>39</v>
      </c>
      <c r="D66" s="47">
        <v>55.840000000000003</v>
      </c>
      <c r="E66" s="48">
        <f>'BM 03'!G66</f>
        <v>55.840000000000003</v>
      </c>
      <c r="F66" s="59"/>
      <c r="G66" s="48">
        <f t="shared" si="44"/>
        <v>55.840000000000003</v>
      </c>
      <c r="H66" s="47">
        <f t="shared" si="45"/>
        <v>0</v>
      </c>
      <c r="I66" s="48">
        <v>44.359999999999999</v>
      </c>
      <c r="J66" s="50">
        <f t="shared" si="58"/>
        <v>2477.0599999999999</v>
      </c>
      <c r="K66" s="50">
        <f t="shared" si="58"/>
        <v>2477.0599999999999</v>
      </c>
      <c r="L66" s="50">
        <f t="shared" si="58"/>
        <v>0</v>
      </c>
      <c r="M66" s="50">
        <f t="shared" si="58"/>
        <v>2477.0599999999999</v>
      </c>
      <c r="N66" s="50">
        <f t="shared" si="52"/>
        <v>0</v>
      </c>
      <c r="O66" s="51">
        <f t="shared" si="51"/>
        <v>1</v>
      </c>
    </row>
    <row r="67" ht="28">
      <c r="A67" s="44" t="s">
        <v>149</v>
      </c>
      <c r="B67" s="45" t="s">
        <v>128</v>
      </c>
      <c r="C67" s="46" t="s">
        <v>114</v>
      </c>
      <c r="D67" s="47">
        <v>64.129999999999995</v>
      </c>
      <c r="E67" s="48">
        <f>'BM 03'!G67</f>
        <v>64.129999999999995</v>
      </c>
      <c r="F67" s="59"/>
      <c r="G67" s="48">
        <f t="shared" si="44"/>
        <v>64.129999999999995</v>
      </c>
      <c r="H67" s="47">
        <f t="shared" si="45"/>
        <v>0</v>
      </c>
      <c r="I67" s="48">
        <v>29.800000000000001</v>
      </c>
      <c r="J67" s="50">
        <f t="shared" si="58"/>
        <v>1911.0699999999999</v>
      </c>
      <c r="K67" s="50">
        <f t="shared" si="58"/>
        <v>1911.0699999999999</v>
      </c>
      <c r="L67" s="50">
        <f t="shared" si="58"/>
        <v>0</v>
      </c>
      <c r="M67" s="50">
        <f t="shared" si="58"/>
        <v>1911.0699999999999</v>
      </c>
      <c r="N67" s="50">
        <f t="shared" si="52"/>
        <v>0</v>
      </c>
      <c r="O67" s="51">
        <f t="shared" si="51"/>
        <v>1</v>
      </c>
    </row>
    <row r="68" ht="28">
      <c r="A68" s="44" t="s">
        <v>150</v>
      </c>
      <c r="B68" s="45" t="s">
        <v>151</v>
      </c>
      <c r="C68" s="46" t="s">
        <v>114</v>
      </c>
      <c r="D68" s="47">
        <v>14.359999999999999</v>
      </c>
      <c r="E68" s="48">
        <f>'BM 03'!G68</f>
        <v>14.359999999999999</v>
      </c>
      <c r="F68" s="59"/>
      <c r="G68" s="48">
        <f t="shared" si="44"/>
        <v>14.359999999999999</v>
      </c>
      <c r="H68" s="47">
        <f t="shared" si="45"/>
        <v>0</v>
      </c>
      <c r="I68" s="48">
        <v>114.91</v>
      </c>
      <c r="J68" s="50">
        <f t="shared" si="58"/>
        <v>1650.0999999999999</v>
      </c>
      <c r="K68" s="50">
        <f t="shared" si="58"/>
        <v>1650.0999999999999</v>
      </c>
      <c r="L68" s="50">
        <f t="shared" si="58"/>
        <v>0</v>
      </c>
      <c r="M68" s="50">
        <f t="shared" si="58"/>
        <v>1650.0999999999999</v>
      </c>
      <c r="N68" s="50">
        <f t="shared" si="52"/>
        <v>0</v>
      </c>
      <c r="O68" s="51">
        <f t="shared" si="51"/>
        <v>1</v>
      </c>
    </row>
    <row r="69" ht="14">
      <c r="A69" s="33" t="s">
        <v>152</v>
      </c>
      <c r="B69" s="34" t="s">
        <v>153</v>
      </c>
      <c r="C69" s="35"/>
      <c r="D69" s="35"/>
      <c r="E69" s="35"/>
      <c r="F69" s="56"/>
      <c r="G69" s="42"/>
      <c r="H69" s="54"/>
      <c r="I69" s="35"/>
      <c r="J69" s="37">
        <f>SUM(J70:J77)</f>
        <v>35309.919999999998</v>
      </c>
      <c r="K69" s="37">
        <f>SUM(K70:K77)</f>
        <v>35309.919999999998</v>
      </c>
      <c r="L69" s="37">
        <f>SUM(L70:L77)</f>
        <v>0</v>
      </c>
      <c r="M69" s="37">
        <f>SUM(M70:M77)</f>
        <v>35309.919999999998</v>
      </c>
      <c r="N69" s="37">
        <f>SUM(N70:N77)</f>
        <v>0</v>
      </c>
      <c r="O69" s="39">
        <f t="shared" si="51"/>
        <v>1</v>
      </c>
    </row>
    <row r="70" ht="28">
      <c r="A70" s="44" t="s">
        <v>154</v>
      </c>
      <c r="B70" s="45" t="s">
        <v>155</v>
      </c>
      <c r="C70" s="46" t="s">
        <v>39</v>
      </c>
      <c r="D70" s="47">
        <v>253.46000000000001</v>
      </c>
      <c r="E70" s="48">
        <f>'BM 03'!G70</f>
        <v>253.46000000000001</v>
      </c>
      <c r="F70" s="57"/>
      <c r="G70" s="48">
        <f t="shared" si="44"/>
        <v>253.46000000000001</v>
      </c>
      <c r="H70" s="47">
        <f t="shared" si="45"/>
        <v>0</v>
      </c>
      <c r="I70" s="48">
        <v>5.9100000000000001</v>
      </c>
      <c r="J70" s="50">
        <f t="shared" ref="J70:M77" si="59">TRUNC($I70*D70,2)</f>
        <v>1497.9400000000001</v>
      </c>
      <c r="K70" s="50">
        <f t="shared" si="59"/>
        <v>1497.9400000000001</v>
      </c>
      <c r="L70" s="50">
        <f t="shared" si="59"/>
        <v>0</v>
      </c>
      <c r="M70" s="50">
        <f t="shared" si="59"/>
        <v>1497.9400000000001</v>
      </c>
      <c r="N70" s="50">
        <f t="shared" si="52"/>
        <v>0</v>
      </c>
      <c r="O70" s="51">
        <f t="shared" si="51"/>
        <v>1</v>
      </c>
    </row>
    <row r="71" ht="28">
      <c r="A71" s="44" t="s">
        <v>156</v>
      </c>
      <c r="B71" s="45" t="s">
        <v>157</v>
      </c>
      <c r="C71" s="46" t="s">
        <v>39</v>
      </c>
      <c r="D71" s="47">
        <v>3.5099999999999998</v>
      </c>
      <c r="E71" s="48">
        <f>'BM 03'!G71</f>
        <v>3.5099999999999998</v>
      </c>
      <c r="F71" s="57"/>
      <c r="G71" s="48">
        <f t="shared" si="44"/>
        <v>3.5099999999999998</v>
      </c>
      <c r="H71" s="47">
        <f t="shared" si="45"/>
        <v>0</v>
      </c>
      <c r="I71" s="48">
        <v>11.31</v>
      </c>
      <c r="J71" s="50">
        <f t="shared" si="59"/>
        <v>39.689999999999998</v>
      </c>
      <c r="K71" s="50">
        <f t="shared" si="59"/>
        <v>39.689999999999998</v>
      </c>
      <c r="L71" s="50">
        <f t="shared" si="59"/>
        <v>0</v>
      </c>
      <c r="M71" s="50">
        <f t="shared" si="59"/>
        <v>39.689999999999998</v>
      </c>
      <c r="N71" s="50">
        <f t="shared" si="52"/>
        <v>0</v>
      </c>
      <c r="O71" s="51">
        <f t="shared" si="51"/>
        <v>1</v>
      </c>
    </row>
    <row r="72" ht="14">
      <c r="A72" s="44" t="s">
        <v>158</v>
      </c>
      <c r="B72" s="45" t="s">
        <v>159</v>
      </c>
      <c r="C72" s="46" t="s">
        <v>39</v>
      </c>
      <c r="D72" s="47">
        <v>223.53</v>
      </c>
      <c r="E72" s="48">
        <f>'BM 03'!G72</f>
        <v>223.53</v>
      </c>
      <c r="F72" s="57"/>
      <c r="G72" s="48">
        <f t="shared" si="44"/>
        <v>223.53</v>
      </c>
      <c r="H72" s="47">
        <f t="shared" si="45"/>
        <v>0</v>
      </c>
      <c r="I72" s="48">
        <v>2.3199999999999998</v>
      </c>
      <c r="J72" s="50">
        <f t="shared" si="59"/>
        <v>518.58000000000004</v>
      </c>
      <c r="K72" s="50">
        <f t="shared" si="59"/>
        <v>518.58000000000004</v>
      </c>
      <c r="L72" s="50">
        <f t="shared" si="59"/>
        <v>0</v>
      </c>
      <c r="M72" s="50">
        <f t="shared" si="59"/>
        <v>518.58000000000004</v>
      </c>
      <c r="N72" s="50">
        <f t="shared" si="52"/>
        <v>0</v>
      </c>
      <c r="O72" s="51">
        <f t="shared" si="51"/>
        <v>1</v>
      </c>
    </row>
    <row r="73" ht="28">
      <c r="A73" s="44" t="s">
        <v>160</v>
      </c>
      <c r="B73" s="45" t="s">
        <v>161</v>
      </c>
      <c r="C73" s="46" t="s">
        <v>39</v>
      </c>
      <c r="D73" s="47">
        <v>13.93</v>
      </c>
      <c r="E73" s="48">
        <f>'BM 03'!G73</f>
        <v>13.93</v>
      </c>
      <c r="F73" s="57"/>
      <c r="G73" s="48">
        <f t="shared" si="44"/>
        <v>13.93</v>
      </c>
      <c r="H73" s="47">
        <f t="shared" si="45"/>
        <v>0</v>
      </c>
      <c r="I73" s="48">
        <v>7.21</v>
      </c>
      <c r="J73" s="50">
        <f t="shared" si="59"/>
        <v>100.43000000000001</v>
      </c>
      <c r="K73" s="50">
        <f t="shared" si="59"/>
        <v>100.43000000000001</v>
      </c>
      <c r="L73" s="50">
        <f t="shared" si="59"/>
        <v>0</v>
      </c>
      <c r="M73" s="50">
        <f t="shared" si="59"/>
        <v>100.43000000000001</v>
      </c>
      <c r="N73" s="50">
        <f t="shared" si="52"/>
        <v>0</v>
      </c>
      <c r="O73" s="51">
        <f t="shared" si="51"/>
        <v>1</v>
      </c>
    </row>
    <row r="74" ht="14">
      <c r="A74" s="44" t="s">
        <v>162</v>
      </c>
      <c r="B74" s="45" t="s">
        <v>163</v>
      </c>
      <c r="C74" s="46" t="s">
        <v>39</v>
      </c>
      <c r="D74" s="47">
        <v>13.93</v>
      </c>
      <c r="E74" s="48">
        <f>'BM 03'!G74</f>
        <v>13.93</v>
      </c>
      <c r="F74" s="57"/>
      <c r="G74" s="48">
        <f t="shared" ref="G74:G102" si="60">E74+F74</f>
        <v>13.93</v>
      </c>
      <c r="H74" s="47">
        <f t="shared" ref="H74:H102" si="61">D74-G74</f>
        <v>0</v>
      </c>
      <c r="I74" s="48">
        <v>11.69</v>
      </c>
      <c r="J74" s="50">
        <f t="shared" si="59"/>
        <v>162.84</v>
      </c>
      <c r="K74" s="50">
        <f t="shared" si="59"/>
        <v>162.84</v>
      </c>
      <c r="L74" s="50">
        <f t="shared" si="59"/>
        <v>0</v>
      </c>
      <c r="M74" s="50">
        <f t="shared" si="59"/>
        <v>162.84</v>
      </c>
      <c r="N74" s="50">
        <f t="shared" si="52"/>
        <v>0</v>
      </c>
      <c r="O74" s="51">
        <f t="shared" si="51"/>
        <v>1</v>
      </c>
    </row>
    <row r="75" ht="28">
      <c r="A75" s="44" t="s">
        <v>164</v>
      </c>
      <c r="B75" s="45" t="s">
        <v>165</v>
      </c>
      <c r="C75" s="46" t="s">
        <v>39</v>
      </c>
      <c r="D75" s="47">
        <v>204.55000000000001</v>
      </c>
      <c r="E75" s="48">
        <f>'BM 03'!G75</f>
        <v>204.55000000000001</v>
      </c>
      <c r="F75" s="57"/>
      <c r="G75" s="48">
        <f t="shared" si="60"/>
        <v>204.55000000000001</v>
      </c>
      <c r="H75" s="47">
        <f t="shared" si="61"/>
        <v>0</v>
      </c>
      <c r="I75" s="48">
        <v>28.140000000000001</v>
      </c>
      <c r="J75" s="50">
        <f t="shared" si="59"/>
        <v>5756.0299999999997</v>
      </c>
      <c r="K75" s="50">
        <f t="shared" si="59"/>
        <v>5756.0299999999997</v>
      </c>
      <c r="L75" s="50">
        <f t="shared" si="59"/>
        <v>0</v>
      </c>
      <c r="M75" s="50">
        <f t="shared" si="59"/>
        <v>5756.0299999999997</v>
      </c>
      <c r="N75" s="50">
        <f t="shared" si="52"/>
        <v>0</v>
      </c>
      <c r="O75" s="51">
        <f t="shared" si="51"/>
        <v>1</v>
      </c>
    </row>
    <row r="76" ht="28">
      <c r="A76" s="44" t="s">
        <v>166</v>
      </c>
      <c r="B76" s="45" t="s">
        <v>167</v>
      </c>
      <c r="C76" s="46" t="s">
        <v>39</v>
      </c>
      <c r="D76" s="47">
        <v>134.52000000000001</v>
      </c>
      <c r="E76" s="48">
        <f>'BM 03'!G76</f>
        <v>134.52000000000001</v>
      </c>
      <c r="F76" s="59"/>
      <c r="G76" s="48">
        <f t="shared" si="60"/>
        <v>134.52000000000001</v>
      </c>
      <c r="H76" s="47">
        <f t="shared" si="61"/>
        <v>0</v>
      </c>
      <c r="I76" s="48">
        <v>28.899999999999999</v>
      </c>
      <c r="J76" s="50">
        <f t="shared" si="59"/>
        <v>3887.6199999999999</v>
      </c>
      <c r="K76" s="50">
        <f t="shared" si="59"/>
        <v>3887.6199999999999</v>
      </c>
      <c r="L76" s="50">
        <f t="shared" si="59"/>
        <v>0</v>
      </c>
      <c r="M76" s="50">
        <f t="shared" si="59"/>
        <v>3887.6199999999999</v>
      </c>
      <c r="N76" s="50">
        <f t="shared" si="52"/>
        <v>0</v>
      </c>
      <c r="O76" s="51">
        <f t="shared" si="51"/>
        <v>1</v>
      </c>
    </row>
    <row r="77" ht="42">
      <c r="A77" s="44" t="s">
        <v>168</v>
      </c>
      <c r="B77" s="45" t="s">
        <v>169</v>
      </c>
      <c r="C77" s="46" t="s">
        <v>39</v>
      </c>
      <c r="D77" s="47">
        <v>381.11000000000001</v>
      </c>
      <c r="E77" s="48">
        <f>'BM 03'!G77</f>
        <v>381.11000000000001</v>
      </c>
      <c r="F77" s="59"/>
      <c r="G77" s="48">
        <f t="shared" si="60"/>
        <v>381.11000000000001</v>
      </c>
      <c r="H77" s="47">
        <f t="shared" si="61"/>
        <v>0</v>
      </c>
      <c r="I77" s="48">
        <v>61.259999999999998</v>
      </c>
      <c r="J77" s="50">
        <f t="shared" si="59"/>
        <v>23346.790000000001</v>
      </c>
      <c r="K77" s="50">
        <f t="shared" si="59"/>
        <v>23346.790000000001</v>
      </c>
      <c r="L77" s="50">
        <f t="shared" si="59"/>
        <v>0</v>
      </c>
      <c r="M77" s="50">
        <f t="shared" si="59"/>
        <v>23346.790000000001</v>
      </c>
      <c r="N77" s="50">
        <f t="shared" si="52"/>
        <v>0</v>
      </c>
      <c r="O77" s="51">
        <f t="shared" si="51"/>
        <v>1</v>
      </c>
    </row>
    <row r="78" ht="14">
      <c r="A78" s="33" t="s">
        <v>170</v>
      </c>
      <c r="B78" s="34" t="s">
        <v>171</v>
      </c>
      <c r="C78" s="35"/>
      <c r="D78" s="35"/>
      <c r="E78" s="35"/>
      <c r="F78" s="56"/>
      <c r="G78" s="42"/>
      <c r="H78" s="54"/>
      <c r="I78" s="35"/>
      <c r="J78" s="37">
        <f>SUM(J79:J86)</f>
        <v>33785.729999999996</v>
      </c>
      <c r="K78" s="37">
        <f>SUM(K79:K86)</f>
        <v>30766.829999999998</v>
      </c>
      <c r="L78" s="37">
        <f>SUM(L79:L86)</f>
        <v>0</v>
      </c>
      <c r="M78" s="37">
        <f>SUM(M79:M86)</f>
        <v>30766.829999999998</v>
      </c>
      <c r="N78" s="37">
        <f>SUM(N79:N86)</f>
        <v>3018.9000000000001</v>
      </c>
      <c r="O78" s="39">
        <f t="shared" si="51"/>
        <v>0.91064570752208107</v>
      </c>
    </row>
    <row r="79" ht="28">
      <c r="A79" s="44" t="s">
        <v>172</v>
      </c>
      <c r="B79" s="45" t="s">
        <v>173</v>
      </c>
      <c r="C79" s="46" t="s">
        <v>39</v>
      </c>
      <c r="D79" s="47">
        <v>89.829999999999998</v>
      </c>
      <c r="E79" s="48">
        <f>'BM 03'!G79</f>
        <v>89.829999999999998</v>
      </c>
      <c r="F79" s="59"/>
      <c r="G79" s="48">
        <f t="shared" si="60"/>
        <v>89.829999999999998</v>
      </c>
      <c r="H79" s="47">
        <f t="shared" si="61"/>
        <v>0</v>
      </c>
      <c r="I79" s="48">
        <v>34.219999999999999</v>
      </c>
      <c r="J79" s="50">
        <f t="shared" ref="J79:M86" si="62">TRUNC($I79*D79,2)</f>
        <v>3073.98</v>
      </c>
      <c r="K79" s="50">
        <f t="shared" si="62"/>
        <v>3073.98</v>
      </c>
      <c r="L79" s="50">
        <f t="shared" si="62"/>
        <v>0</v>
      </c>
      <c r="M79" s="50">
        <f t="shared" si="62"/>
        <v>3073.98</v>
      </c>
      <c r="N79" s="50">
        <f t="shared" si="52"/>
        <v>0</v>
      </c>
      <c r="O79" s="51">
        <f t="shared" si="51"/>
        <v>1</v>
      </c>
    </row>
    <row r="80" ht="28">
      <c r="A80" s="44" t="s">
        <v>174</v>
      </c>
      <c r="B80" s="45" t="s">
        <v>175</v>
      </c>
      <c r="C80" s="46" t="s">
        <v>39</v>
      </c>
      <c r="D80" s="47">
        <v>219.34</v>
      </c>
      <c r="E80" s="48">
        <f>'BM 03'!G80</f>
        <v>219.34</v>
      </c>
      <c r="F80" s="59"/>
      <c r="G80" s="48">
        <f t="shared" si="60"/>
        <v>219.34</v>
      </c>
      <c r="H80" s="47">
        <f t="shared" si="61"/>
        <v>0</v>
      </c>
      <c r="I80" s="48">
        <v>23.440000000000001</v>
      </c>
      <c r="J80" s="50">
        <f t="shared" si="62"/>
        <v>5141.3199999999997</v>
      </c>
      <c r="K80" s="50">
        <f t="shared" si="62"/>
        <v>5141.3199999999997</v>
      </c>
      <c r="L80" s="50">
        <f t="shared" si="62"/>
        <v>0</v>
      </c>
      <c r="M80" s="50">
        <f t="shared" si="62"/>
        <v>5141.3199999999997</v>
      </c>
      <c r="N80" s="50">
        <f t="shared" si="52"/>
        <v>0</v>
      </c>
      <c r="O80" s="51">
        <f t="shared" si="51"/>
        <v>1</v>
      </c>
    </row>
    <row r="81" ht="56">
      <c r="A81" s="44" t="s">
        <v>176</v>
      </c>
      <c r="B81" s="45" t="s">
        <v>177</v>
      </c>
      <c r="C81" s="46" t="s">
        <v>39</v>
      </c>
      <c r="D81" s="47">
        <v>219.34</v>
      </c>
      <c r="E81" s="48">
        <f>'BM 03'!G81</f>
        <v>219.34</v>
      </c>
      <c r="F81" s="59"/>
      <c r="G81" s="48">
        <f t="shared" si="60"/>
        <v>219.34</v>
      </c>
      <c r="H81" s="47">
        <f t="shared" si="61"/>
        <v>0</v>
      </c>
      <c r="I81" s="48">
        <v>67.489999999999995</v>
      </c>
      <c r="J81" s="50">
        <f t="shared" si="62"/>
        <v>14803.25</v>
      </c>
      <c r="K81" s="50">
        <f t="shared" si="62"/>
        <v>14803.25</v>
      </c>
      <c r="L81" s="50">
        <f t="shared" si="62"/>
        <v>0</v>
      </c>
      <c r="M81" s="50">
        <f t="shared" si="62"/>
        <v>14803.25</v>
      </c>
      <c r="N81" s="50">
        <f t="shared" si="52"/>
        <v>0</v>
      </c>
      <c r="O81" s="51">
        <f t="shared" si="51"/>
        <v>1</v>
      </c>
    </row>
    <row r="82" ht="56">
      <c r="A82" s="44" t="s">
        <v>178</v>
      </c>
      <c r="B82" s="45" t="s">
        <v>179</v>
      </c>
      <c r="C82" s="46" t="s">
        <v>39</v>
      </c>
      <c r="D82" s="47">
        <v>77.760000000000005</v>
      </c>
      <c r="E82" s="48">
        <f>'BM 03'!G82</f>
        <v>77.760000000000005</v>
      </c>
      <c r="F82" s="59"/>
      <c r="G82" s="48">
        <f t="shared" si="60"/>
        <v>77.760000000000005</v>
      </c>
      <c r="H82" s="47">
        <f t="shared" si="61"/>
        <v>0</v>
      </c>
      <c r="I82" s="48">
        <v>65.329999999999998</v>
      </c>
      <c r="J82" s="50">
        <f t="shared" si="62"/>
        <v>5080.0600000000004</v>
      </c>
      <c r="K82" s="50">
        <f t="shared" si="62"/>
        <v>5080.0600000000004</v>
      </c>
      <c r="L82" s="50">
        <f t="shared" si="62"/>
        <v>0</v>
      </c>
      <c r="M82" s="50">
        <f t="shared" si="62"/>
        <v>5080.0600000000004</v>
      </c>
      <c r="N82" s="50">
        <f t="shared" si="52"/>
        <v>0</v>
      </c>
      <c r="O82" s="51">
        <f t="shared" ref="O82:O102" si="63">M82/J82</f>
        <v>1</v>
      </c>
    </row>
    <row r="83" ht="42">
      <c r="A83" s="44" t="s">
        <v>180</v>
      </c>
      <c r="B83" s="45" t="s">
        <v>181</v>
      </c>
      <c r="C83" s="46" t="s">
        <v>61</v>
      </c>
      <c r="D83" s="47">
        <v>1.6499999999999999</v>
      </c>
      <c r="E83" s="48">
        <f>'BM 03'!G83</f>
        <v>1.6499999999999999</v>
      </c>
      <c r="F83" s="59"/>
      <c r="G83" s="48">
        <f t="shared" si="60"/>
        <v>1.6499999999999999</v>
      </c>
      <c r="H83" s="47">
        <f t="shared" si="61"/>
        <v>0</v>
      </c>
      <c r="I83" s="48">
        <v>634.36000000000001</v>
      </c>
      <c r="J83" s="50">
        <f t="shared" si="62"/>
        <v>1046.6900000000001</v>
      </c>
      <c r="K83" s="50">
        <f t="shared" si="62"/>
        <v>1046.6900000000001</v>
      </c>
      <c r="L83" s="50">
        <f t="shared" si="62"/>
        <v>0</v>
      </c>
      <c r="M83" s="50">
        <f t="shared" si="62"/>
        <v>1046.6900000000001</v>
      </c>
      <c r="N83" s="50">
        <f t="shared" ref="N83:N143" si="64">J83-M83</f>
        <v>0</v>
      </c>
      <c r="O83" s="51">
        <f t="shared" si="63"/>
        <v>1</v>
      </c>
    </row>
    <row r="84" ht="42">
      <c r="A84" s="44" t="s">
        <v>182</v>
      </c>
      <c r="B84" s="45" t="s">
        <v>183</v>
      </c>
      <c r="C84" s="46" t="s">
        <v>184</v>
      </c>
      <c r="D84" s="47">
        <v>1</v>
      </c>
      <c r="E84" s="48">
        <f>'BM 03'!G84</f>
        <v>1</v>
      </c>
      <c r="F84" s="59"/>
      <c r="G84" s="48">
        <f t="shared" si="60"/>
        <v>1</v>
      </c>
      <c r="H84" s="47">
        <f t="shared" si="61"/>
        <v>0</v>
      </c>
      <c r="I84" s="48">
        <v>364.94</v>
      </c>
      <c r="J84" s="50">
        <f t="shared" si="62"/>
        <v>364.94</v>
      </c>
      <c r="K84" s="50">
        <f t="shared" si="62"/>
        <v>364.94</v>
      </c>
      <c r="L84" s="50">
        <f t="shared" si="62"/>
        <v>0</v>
      </c>
      <c r="M84" s="50">
        <f t="shared" si="62"/>
        <v>364.94</v>
      </c>
      <c r="N84" s="50">
        <f t="shared" si="64"/>
        <v>0</v>
      </c>
      <c r="O84" s="51">
        <f t="shared" si="63"/>
        <v>1</v>
      </c>
    </row>
    <row r="85" ht="28">
      <c r="A85" s="44" t="s">
        <v>185</v>
      </c>
      <c r="B85" s="45" t="s">
        <v>186</v>
      </c>
      <c r="C85" s="46" t="s">
        <v>39</v>
      </c>
      <c r="D85" s="47">
        <v>10</v>
      </c>
      <c r="E85" s="48">
        <f>'BM 03'!G85</f>
        <v>0</v>
      </c>
      <c r="F85" s="59"/>
      <c r="G85" s="48">
        <f t="shared" si="60"/>
        <v>0</v>
      </c>
      <c r="H85" s="47">
        <f t="shared" si="61"/>
        <v>10</v>
      </c>
      <c r="I85" s="48">
        <v>301.88999999999999</v>
      </c>
      <c r="J85" s="50">
        <f t="shared" si="62"/>
        <v>3018.9000000000001</v>
      </c>
      <c r="K85" s="50">
        <f t="shared" si="62"/>
        <v>0</v>
      </c>
      <c r="L85" s="50">
        <f t="shared" si="62"/>
        <v>0</v>
      </c>
      <c r="M85" s="50">
        <f t="shared" si="62"/>
        <v>0</v>
      </c>
      <c r="N85" s="50">
        <f t="shared" si="64"/>
        <v>3018.9000000000001</v>
      </c>
      <c r="O85" s="51">
        <f t="shared" si="63"/>
        <v>0</v>
      </c>
    </row>
    <row r="86" ht="28">
      <c r="A86" s="44" t="s">
        <v>187</v>
      </c>
      <c r="B86" s="45" t="s">
        <v>188</v>
      </c>
      <c r="C86" s="46" t="s">
        <v>99</v>
      </c>
      <c r="D86" s="47">
        <v>14.1</v>
      </c>
      <c r="E86" s="48">
        <f>'BM 03'!G86</f>
        <v>14.1</v>
      </c>
      <c r="F86" s="59"/>
      <c r="G86" s="48">
        <f t="shared" si="60"/>
        <v>14.1</v>
      </c>
      <c r="H86" s="47">
        <f t="shared" si="61"/>
        <v>0</v>
      </c>
      <c r="I86" s="48">
        <v>89.120000000000005</v>
      </c>
      <c r="J86" s="50">
        <f t="shared" si="62"/>
        <v>1256.5899999999999</v>
      </c>
      <c r="K86" s="50">
        <f t="shared" si="62"/>
        <v>1256.5899999999999</v>
      </c>
      <c r="L86" s="50">
        <f t="shared" si="62"/>
        <v>0</v>
      </c>
      <c r="M86" s="50">
        <f t="shared" si="62"/>
        <v>1256.5899999999999</v>
      </c>
      <c r="N86" s="50">
        <f t="shared" si="64"/>
        <v>0</v>
      </c>
      <c r="O86" s="51">
        <f t="shared" si="63"/>
        <v>1</v>
      </c>
    </row>
    <row r="87" ht="14">
      <c r="A87" s="33" t="s">
        <v>189</v>
      </c>
      <c r="B87" s="34" t="s">
        <v>190</v>
      </c>
      <c r="C87" s="35"/>
      <c r="D87" s="35"/>
      <c r="E87" s="35">
        <v>0</v>
      </c>
      <c r="F87" s="56"/>
      <c r="G87" s="42">
        <f t="shared" si="60"/>
        <v>0</v>
      </c>
      <c r="H87" s="54"/>
      <c r="I87" s="35"/>
      <c r="J87" s="37">
        <f>SUM(J88:J102)</f>
        <v>8150.9799999999996</v>
      </c>
      <c r="K87" s="37">
        <f>SUM(K88:K102)</f>
        <v>4594.2800000000007</v>
      </c>
      <c r="L87" s="37">
        <f>SUM(L88:L102)</f>
        <v>0</v>
      </c>
      <c r="M87" s="37">
        <f>SUM(M88:M102)</f>
        <v>4594.2800000000007</v>
      </c>
      <c r="N87" s="37">
        <f>SUM(N88:N102)</f>
        <v>3556.7000000000007</v>
      </c>
      <c r="O87" s="39">
        <f t="shared" si="63"/>
        <v>0.56364756139752537</v>
      </c>
    </row>
    <row r="88" ht="14">
      <c r="A88" s="44" t="s">
        <v>191</v>
      </c>
      <c r="B88" s="45" t="s">
        <v>192</v>
      </c>
      <c r="C88" s="46" t="s">
        <v>184</v>
      </c>
      <c r="D88" s="47">
        <v>3</v>
      </c>
      <c r="E88" s="48">
        <f>'BM 03'!G88</f>
        <v>0</v>
      </c>
      <c r="F88" s="59"/>
      <c r="G88" s="48">
        <f t="shared" si="60"/>
        <v>0</v>
      </c>
      <c r="H88" s="47">
        <f t="shared" si="61"/>
        <v>3</v>
      </c>
      <c r="I88" s="48">
        <v>360.33999999999997</v>
      </c>
      <c r="J88" s="50">
        <f t="shared" ref="J88:M102" si="65">TRUNC($I88*D88,2)</f>
        <v>1081.02</v>
      </c>
      <c r="K88" s="50">
        <f t="shared" si="65"/>
        <v>0</v>
      </c>
      <c r="L88" s="50">
        <f t="shared" si="65"/>
        <v>0</v>
      </c>
      <c r="M88" s="50">
        <f t="shared" si="65"/>
        <v>0</v>
      </c>
      <c r="N88" s="50">
        <f t="shared" si="64"/>
        <v>1081.02</v>
      </c>
      <c r="O88" s="51">
        <f t="shared" si="63"/>
        <v>0</v>
      </c>
    </row>
    <row r="89" ht="28">
      <c r="A89" s="44" t="s">
        <v>193</v>
      </c>
      <c r="B89" s="45" t="s">
        <v>194</v>
      </c>
      <c r="C89" s="46" t="s">
        <v>184</v>
      </c>
      <c r="D89" s="47">
        <v>2</v>
      </c>
      <c r="E89" s="48">
        <f>'BM 03'!G89</f>
        <v>0</v>
      </c>
      <c r="F89" s="59"/>
      <c r="G89" s="48">
        <f t="shared" si="60"/>
        <v>0</v>
      </c>
      <c r="H89" s="47">
        <f t="shared" si="61"/>
        <v>2</v>
      </c>
      <c r="I89" s="48">
        <v>66.459999999999994</v>
      </c>
      <c r="J89" s="50">
        <f t="shared" si="65"/>
        <v>132.91999999999999</v>
      </c>
      <c r="K89" s="50">
        <f t="shared" si="65"/>
        <v>0</v>
      </c>
      <c r="L89" s="50">
        <f t="shared" si="65"/>
        <v>0</v>
      </c>
      <c r="M89" s="50">
        <f t="shared" si="65"/>
        <v>0</v>
      </c>
      <c r="N89" s="50">
        <f t="shared" si="64"/>
        <v>132.91999999999999</v>
      </c>
      <c r="O89" s="51">
        <f t="shared" si="63"/>
        <v>0</v>
      </c>
    </row>
    <row r="90" ht="14">
      <c r="A90" s="44" t="s">
        <v>195</v>
      </c>
      <c r="B90" s="45" t="s">
        <v>196</v>
      </c>
      <c r="C90" s="46" t="s">
        <v>184</v>
      </c>
      <c r="D90" s="47">
        <v>7</v>
      </c>
      <c r="E90" s="48">
        <f>'BM 03'!G90</f>
        <v>0</v>
      </c>
      <c r="F90" s="59"/>
      <c r="G90" s="48">
        <f t="shared" si="60"/>
        <v>0</v>
      </c>
      <c r="H90" s="47">
        <f t="shared" si="61"/>
        <v>7</v>
      </c>
      <c r="I90" s="48">
        <v>27.809999999999999</v>
      </c>
      <c r="J90" s="50">
        <f t="shared" si="65"/>
        <v>194.66999999999999</v>
      </c>
      <c r="K90" s="50">
        <f t="shared" si="65"/>
        <v>0</v>
      </c>
      <c r="L90" s="50">
        <f t="shared" si="65"/>
        <v>0</v>
      </c>
      <c r="M90" s="50">
        <f t="shared" si="65"/>
        <v>0</v>
      </c>
      <c r="N90" s="50">
        <f t="shared" si="64"/>
        <v>194.66999999999999</v>
      </c>
      <c r="O90" s="51">
        <f t="shared" si="63"/>
        <v>0</v>
      </c>
    </row>
    <row r="91" ht="14">
      <c r="A91" s="44" t="s">
        <v>197</v>
      </c>
      <c r="B91" s="45" t="s">
        <v>198</v>
      </c>
      <c r="C91" s="46" t="s">
        <v>64</v>
      </c>
      <c r="D91" s="47">
        <v>3</v>
      </c>
      <c r="E91" s="48">
        <f>'BM 03'!G91</f>
        <v>0</v>
      </c>
      <c r="F91" s="59"/>
      <c r="G91" s="48">
        <f t="shared" si="60"/>
        <v>0</v>
      </c>
      <c r="H91" s="47">
        <f t="shared" si="61"/>
        <v>3</v>
      </c>
      <c r="I91" s="48">
        <v>65.540000000000006</v>
      </c>
      <c r="J91" s="50">
        <f t="shared" si="65"/>
        <v>196.62</v>
      </c>
      <c r="K91" s="50">
        <f t="shared" si="65"/>
        <v>0</v>
      </c>
      <c r="L91" s="50">
        <f t="shared" si="65"/>
        <v>0</v>
      </c>
      <c r="M91" s="50">
        <f t="shared" si="65"/>
        <v>0</v>
      </c>
      <c r="N91" s="50">
        <f t="shared" si="64"/>
        <v>196.62</v>
      </c>
      <c r="O91" s="51">
        <f t="shared" si="63"/>
        <v>0</v>
      </c>
    </row>
    <row r="92" ht="14">
      <c r="A92" s="44" t="s">
        <v>199</v>
      </c>
      <c r="B92" s="45" t="s">
        <v>200</v>
      </c>
      <c r="C92" s="46" t="s">
        <v>64</v>
      </c>
      <c r="D92" s="47">
        <v>2</v>
      </c>
      <c r="E92" s="48">
        <f>'BM 03'!G92</f>
        <v>0</v>
      </c>
      <c r="F92" s="59"/>
      <c r="G92" s="48">
        <f t="shared" si="60"/>
        <v>0</v>
      </c>
      <c r="H92" s="47">
        <f t="shared" si="61"/>
        <v>2</v>
      </c>
      <c r="I92" s="48">
        <v>28.710000000000001</v>
      </c>
      <c r="J92" s="50">
        <f t="shared" si="65"/>
        <v>57.420000000000002</v>
      </c>
      <c r="K92" s="50">
        <f t="shared" si="65"/>
        <v>0</v>
      </c>
      <c r="L92" s="50">
        <f t="shared" si="65"/>
        <v>0</v>
      </c>
      <c r="M92" s="50">
        <f t="shared" si="65"/>
        <v>0</v>
      </c>
      <c r="N92" s="50">
        <f t="shared" si="64"/>
        <v>57.420000000000002</v>
      </c>
      <c r="O92" s="51">
        <f t="shared" si="63"/>
        <v>0</v>
      </c>
    </row>
    <row r="93" ht="14">
      <c r="A93" s="44" t="s">
        <v>201</v>
      </c>
      <c r="B93" s="45" t="s">
        <v>202</v>
      </c>
      <c r="C93" s="46" t="s">
        <v>184</v>
      </c>
      <c r="D93" s="47">
        <v>1</v>
      </c>
      <c r="E93" s="48">
        <f>'BM 03'!G93</f>
        <v>0</v>
      </c>
      <c r="F93" s="59"/>
      <c r="G93" s="48">
        <f t="shared" si="60"/>
        <v>0</v>
      </c>
      <c r="H93" s="47">
        <f t="shared" si="61"/>
        <v>1</v>
      </c>
      <c r="I93" s="48">
        <v>302.27999999999997</v>
      </c>
      <c r="J93" s="50">
        <f t="shared" si="65"/>
        <v>302.27999999999997</v>
      </c>
      <c r="K93" s="50">
        <f t="shared" si="65"/>
        <v>0</v>
      </c>
      <c r="L93" s="50">
        <f t="shared" si="65"/>
        <v>0</v>
      </c>
      <c r="M93" s="50">
        <f t="shared" si="65"/>
        <v>0</v>
      </c>
      <c r="N93" s="50">
        <f t="shared" si="64"/>
        <v>302.27999999999997</v>
      </c>
      <c r="O93" s="51">
        <f t="shared" si="63"/>
        <v>0</v>
      </c>
    </row>
    <row r="94" ht="14">
      <c r="A94" s="44" t="s">
        <v>203</v>
      </c>
      <c r="B94" s="45" t="s">
        <v>204</v>
      </c>
      <c r="C94" s="46" t="s">
        <v>184</v>
      </c>
      <c r="D94" s="47">
        <v>5</v>
      </c>
      <c r="E94" s="48">
        <f>'BM 03'!G94</f>
        <v>0</v>
      </c>
      <c r="F94" s="59"/>
      <c r="G94" s="48">
        <f t="shared" si="60"/>
        <v>0</v>
      </c>
      <c r="H94" s="47">
        <f t="shared" si="61"/>
        <v>5</v>
      </c>
      <c r="I94" s="48">
        <v>48.439999999999998</v>
      </c>
      <c r="J94" s="50">
        <f t="shared" si="65"/>
        <v>242.19999999999999</v>
      </c>
      <c r="K94" s="50">
        <f t="shared" si="65"/>
        <v>0</v>
      </c>
      <c r="L94" s="50">
        <f t="shared" si="65"/>
        <v>0</v>
      </c>
      <c r="M94" s="50">
        <f t="shared" si="65"/>
        <v>0</v>
      </c>
      <c r="N94" s="50">
        <f t="shared" si="64"/>
        <v>242.19999999999999</v>
      </c>
      <c r="O94" s="51">
        <f t="shared" si="63"/>
        <v>0</v>
      </c>
    </row>
    <row r="95" ht="14">
      <c r="A95" s="44" t="s">
        <v>205</v>
      </c>
      <c r="B95" s="45" t="s">
        <v>206</v>
      </c>
      <c r="C95" s="46" t="s">
        <v>64</v>
      </c>
      <c r="D95" s="47">
        <v>4</v>
      </c>
      <c r="E95" s="48">
        <f>'BM 03'!G95</f>
        <v>0</v>
      </c>
      <c r="F95" s="59"/>
      <c r="G95" s="48">
        <f t="shared" si="60"/>
        <v>0</v>
      </c>
      <c r="H95" s="47">
        <f t="shared" si="61"/>
        <v>4</v>
      </c>
      <c r="I95" s="48">
        <v>30.620000000000001</v>
      </c>
      <c r="J95" s="50">
        <f t="shared" si="65"/>
        <v>122.48</v>
      </c>
      <c r="K95" s="50">
        <f t="shared" si="65"/>
        <v>0</v>
      </c>
      <c r="L95" s="50">
        <f t="shared" si="65"/>
        <v>0</v>
      </c>
      <c r="M95" s="50">
        <f t="shared" si="65"/>
        <v>0</v>
      </c>
      <c r="N95" s="50">
        <f t="shared" si="64"/>
        <v>122.48</v>
      </c>
      <c r="O95" s="51">
        <f t="shared" si="63"/>
        <v>0</v>
      </c>
    </row>
    <row r="96" ht="14">
      <c r="A96" s="44" t="s">
        <v>207</v>
      </c>
      <c r="B96" s="45" t="s">
        <v>208</v>
      </c>
      <c r="C96" s="46" t="s">
        <v>39</v>
      </c>
      <c r="D96" s="47">
        <v>4.9299999999999997</v>
      </c>
      <c r="E96" s="48">
        <f>'BM 03'!G96</f>
        <v>4.9299999999999997</v>
      </c>
      <c r="F96" s="59"/>
      <c r="G96" s="48">
        <f t="shared" si="60"/>
        <v>4.9299999999999997</v>
      </c>
      <c r="H96" s="47">
        <f t="shared" si="61"/>
        <v>0</v>
      </c>
      <c r="I96" s="48">
        <v>493.45999999999998</v>
      </c>
      <c r="J96" s="50">
        <f t="shared" si="65"/>
        <v>2432.75</v>
      </c>
      <c r="K96" s="50">
        <f t="shared" si="65"/>
        <v>2432.75</v>
      </c>
      <c r="L96" s="50">
        <f t="shared" si="65"/>
        <v>0</v>
      </c>
      <c r="M96" s="50">
        <f t="shared" si="65"/>
        <v>2432.75</v>
      </c>
      <c r="N96" s="50">
        <f t="shared" si="64"/>
        <v>0</v>
      </c>
      <c r="O96" s="51">
        <f t="shared" si="63"/>
        <v>1</v>
      </c>
    </row>
    <row r="97" ht="28">
      <c r="A97" s="44" t="s">
        <v>209</v>
      </c>
      <c r="B97" s="45" t="s">
        <v>210</v>
      </c>
      <c r="C97" s="46" t="s">
        <v>114</v>
      </c>
      <c r="D97" s="47">
        <v>10.039999999999999</v>
      </c>
      <c r="E97" s="48">
        <f>'BM 03'!G97</f>
        <v>10.039999999999999</v>
      </c>
      <c r="F97" s="59"/>
      <c r="G97" s="48">
        <f t="shared" si="60"/>
        <v>10.039999999999999</v>
      </c>
      <c r="H97" s="47">
        <f t="shared" si="61"/>
        <v>0</v>
      </c>
      <c r="I97" s="48">
        <v>47.5</v>
      </c>
      <c r="J97" s="50">
        <f t="shared" si="65"/>
        <v>476.89999999999998</v>
      </c>
      <c r="K97" s="50">
        <f t="shared" si="65"/>
        <v>476.89999999999998</v>
      </c>
      <c r="L97" s="50">
        <f t="shared" si="65"/>
        <v>0</v>
      </c>
      <c r="M97" s="50">
        <f t="shared" si="65"/>
        <v>476.89999999999998</v>
      </c>
      <c r="N97" s="50">
        <f t="shared" si="64"/>
        <v>0</v>
      </c>
      <c r="O97" s="51">
        <f t="shared" si="63"/>
        <v>1</v>
      </c>
    </row>
    <row r="98" ht="28">
      <c r="A98" s="44" t="s">
        <v>211</v>
      </c>
      <c r="B98" s="45" t="s">
        <v>212</v>
      </c>
      <c r="C98" s="46" t="s">
        <v>114</v>
      </c>
      <c r="D98" s="47">
        <v>9.4399999999999995</v>
      </c>
      <c r="E98" s="48">
        <f>'BM 03'!G98</f>
        <v>9.4399999999999995</v>
      </c>
      <c r="F98" s="59"/>
      <c r="G98" s="48">
        <f t="shared" si="60"/>
        <v>9.4399999999999995</v>
      </c>
      <c r="H98" s="47">
        <f t="shared" si="61"/>
        <v>0</v>
      </c>
      <c r="I98" s="48">
        <v>138.47</v>
      </c>
      <c r="J98" s="50">
        <f t="shared" si="65"/>
        <v>1307.1500000000001</v>
      </c>
      <c r="K98" s="50">
        <f t="shared" si="65"/>
        <v>1307.1500000000001</v>
      </c>
      <c r="L98" s="50">
        <f t="shared" si="65"/>
        <v>0</v>
      </c>
      <c r="M98" s="50">
        <f t="shared" si="65"/>
        <v>1307.1500000000001</v>
      </c>
      <c r="N98" s="50">
        <f t="shared" si="64"/>
        <v>0</v>
      </c>
      <c r="O98" s="51">
        <f t="shared" si="63"/>
        <v>1</v>
      </c>
    </row>
    <row r="99" ht="28">
      <c r="A99" s="44" t="s">
        <v>213</v>
      </c>
      <c r="B99" s="45" t="s">
        <v>214</v>
      </c>
      <c r="C99" s="46" t="s">
        <v>64</v>
      </c>
      <c r="D99" s="47">
        <v>2</v>
      </c>
      <c r="E99" s="48">
        <f>'BM 03'!G99</f>
        <v>2</v>
      </c>
      <c r="F99" s="59"/>
      <c r="G99" s="48">
        <f t="shared" si="60"/>
        <v>2</v>
      </c>
      <c r="H99" s="47">
        <f t="shared" si="61"/>
        <v>0</v>
      </c>
      <c r="I99" s="48">
        <v>188.74000000000001</v>
      </c>
      <c r="J99" s="50">
        <f t="shared" si="65"/>
        <v>377.48000000000002</v>
      </c>
      <c r="K99" s="50">
        <f t="shared" si="65"/>
        <v>377.48000000000002</v>
      </c>
      <c r="L99" s="50">
        <f t="shared" si="65"/>
        <v>0</v>
      </c>
      <c r="M99" s="50">
        <f t="shared" si="65"/>
        <v>377.48000000000002</v>
      </c>
      <c r="N99" s="50">
        <f t="shared" si="64"/>
        <v>0</v>
      </c>
      <c r="O99" s="51">
        <f t="shared" si="63"/>
        <v>1</v>
      </c>
    </row>
    <row r="100" ht="28">
      <c r="A100" s="44" t="s">
        <v>215</v>
      </c>
      <c r="B100" s="45" t="s">
        <v>216</v>
      </c>
      <c r="C100" s="46" t="s">
        <v>64</v>
      </c>
      <c r="D100" s="47">
        <v>3</v>
      </c>
      <c r="E100" s="48">
        <f>'BM 03'!G100</f>
        <v>0</v>
      </c>
      <c r="F100" s="59"/>
      <c r="G100" s="48">
        <f t="shared" si="60"/>
        <v>0</v>
      </c>
      <c r="H100" s="47">
        <f t="shared" si="61"/>
        <v>3</v>
      </c>
      <c r="I100" s="48">
        <v>121.83</v>
      </c>
      <c r="J100" s="50">
        <f t="shared" si="65"/>
        <v>365.49000000000001</v>
      </c>
      <c r="K100" s="50">
        <f t="shared" si="65"/>
        <v>0</v>
      </c>
      <c r="L100" s="50">
        <f t="shared" si="65"/>
        <v>0</v>
      </c>
      <c r="M100" s="50">
        <f t="shared" si="65"/>
        <v>0</v>
      </c>
      <c r="N100" s="50">
        <f t="shared" si="64"/>
        <v>365.49000000000001</v>
      </c>
      <c r="O100" s="51">
        <f t="shared" si="63"/>
        <v>0</v>
      </c>
    </row>
    <row r="101" ht="14">
      <c r="A101" s="44" t="s">
        <v>217</v>
      </c>
      <c r="B101" s="45" t="s">
        <v>218</v>
      </c>
      <c r="C101" s="46" t="s">
        <v>184</v>
      </c>
      <c r="D101" s="47">
        <v>3</v>
      </c>
      <c r="E101" s="48">
        <f>'BM 03'!G101</f>
        <v>0</v>
      </c>
      <c r="F101" s="59"/>
      <c r="G101" s="48">
        <f t="shared" si="60"/>
        <v>0</v>
      </c>
      <c r="H101" s="47">
        <f t="shared" si="61"/>
        <v>3</v>
      </c>
      <c r="I101" s="48">
        <v>222.24000000000001</v>
      </c>
      <c r="J101" s="50">
        <f t="shared" si="65"/>
        <v>666.72000000000003</v>
      </c>
      <c r="K101" s="50">
        <f t="shared" si="65"/>
        <v>0</v>
      </c>
      <c r="L101" s="50">
        <f t="shared" si="65"/>
        <v>0</v>
      </c>
      <c r="M101" s="50">
        <f t="shared" si="65"/>
        <v>0</v>
      </c>
      <c r="N101" s="50">
        <f t="shared" si="64"/>
        <v>666.72000000000003</v>
      </c>
      <c r="O101" s="51">
        <f t="shared" si="63"/>
        <v>0</v>
      </c>
    </row>
    <row r="102" ht="28">
      <c r="A102" s="44" t="s">
        <v>219</v>
      </c>
      <c r="B102" s="45" t="s">
        <v>220</v>
      </c>
      <c r="C102" s="46" t="s">
        <v>64</v>
      </c>
      <c r="D102" s="47">
        <v>2</v>
      </c>
      <c r="E102" s="48">
        <f>'BM 03'!G102</f>
        <v>0</v>
      </c>
      <c r="F102" s="59"/>
      <c r="G102" s="48">
        <f t="shared" si="60"/>
        <v>0</v>
      </c>
      <c r="H102" s="47">
        <f t="shared" si="61"/>
        <v>2</v>
      </c>
      <c r="I102" s="48">
        <v>97.439999999999998</v>
      </c>
      <c r="J102" s="50">
        <f t="shared" si="65"/>
        <v>194.88</v>
      </c>
      <c r="K102" s="50">
        <f t="shared" si="65"/>
        <v>0</v>
      </c>
      <c r="L102" s="50">
        <f t="shared" si="65"/>
        <v>0</v>
      </c>
      <c r="M102" s="50">
        <f t="shared" si="65"/>
        <v>0</v>
      </c>
      <c r="N102" s="50">
        <f t="shared" si="64"/>
        <v>194.88</v>
      </c>
      <c r="O102" s="51">
        <f t="shared" si="63"/>
        <v>0</v>
      </c>
    </row>
    <row r="103" ht="14">
      <c r="A103" s="33" t="s">
        <v>221</v>
      </c>
      <c r="B103" s="34" t="s">
        <v>222</v>
      </c>
      <c r="C103" s="35"/>
      <c r="D103" s="35"/>
      <c r="E103" s="35"/>
      <c r="F103" s="56"/>
      <c r="G103" s="42"/>
      <c r="H103" s="54"/>
      <c r="I103" s="35"/>
      <c r="J103" s="37">
        <f>J104+J111+J114</f>
        <v>28175.100000000002</v>
      </c>
      <c r="K103" s="37">
        <f>K104+K111+K114</f>
        <v>3635.1000000000004</v>
      </c>
      <c r="L103" s="37">
        <f>L104+L111+L114</f>
        <v>18200.989999999998</v>
      </c>
      <c r="M103" s="37">
        <f>M104+M111+M114</f>
        <v>21836.09</v>
      </c>
      <c r="N103" s="37">
        <f t="shared" si="64"/>
        <v>6339.010000000002</v>
      </c>
      <c r="O103" s="39">
        <f t="shared" ref="O103:O166" si="66">M103/J103</f>
        <v>0.77501375327860411</v>
      </c>
    </row>
    <row r="104" ht="14">
      <c r="A104" s="33" t="s">
        <v>223</v>
      </c>
      <c r="B104" s="34" t="s">
        <v>224</v>
      </c>
      <c r="C104" s="35"/>
      <c r="D104" s="35"/>
      <c r="E104" s="35"/>
      <c r="F104" s="56"/>
      <c r="G104" s="42"/>
      <c r="H104" s="54"/>
      <c r="I104" s="35"/>
      <c r="J104" s="37">
        <f>SUM(J105:J110)</f>
        <v>14872.43</v>
      </c>
      <c r="K104" s="37">
        <f>SUM(K105:K110)</f>
        <v>2536.3000000000002</v>
      </c>
      <c r="L104" s="37">
        <f>SUM(L105:L110)</f>
        <v>11315.15</v>
      </c>
      <c r="M104" s="37">
        <f>SUM(M105:M110)</f>
        <v>13851.450000000001</v>
      </c>
      <c r="N104" s="37">
        <f>SUM(N105:N110)</f>
        <v>1020.98</v>
      </c>
      <c r="O104" s="39">
        <f t="shared" si="66"/>
        <v>0.93135082834479643</v>
      </c>
    </row>
    <row r="105" ht="42">
      <c r="A105" s="44" t="s">
        <v>225</v>
      </c>
      <c r="B105" s="45" t="s">
        <v>226</v>
      </c>
      <c r="C105" s="46" t="s">
        <v>184</v>
      </c>
      <c r="D105" s="47">
        <v>1</v>
      </c>
      <c r="E105" s="48">
        <f>'BM 03'!G105</f>
        <v>0</v>
      </c>
      <c r="F105" s="59"/>
      <c r="G105" s="48">
        <f t="shared" ref="G105:G168" si="67">E105+F105</f>
        <v>0</v>
      </c>
      <c r="H105" s="47">
        <f t="shared" ref="H105:H110" si="68">D105-G105</f>
        <v>1</v>
      </c>
      <c r="I105" s="48">
        <v>1020.98</v>
      </c>
      <c r="J105" s="50">
        <f t="shared" ref="J105:M110" si="69">TRUNC($I105*D105,2)</f>
        <v>1020.98</v>
      </c>
      <c r="K105" s="50">
        <f t="shared" si="69"/>
        <v>0</v>
      </c>
      <c r="L105" s="50">
        <f t="shared" si="69"/>
        <v>0</v>
      </c>
      <c r="M105" s="50">
        <f t="shared" si="69"/>
        <v>0</v>
      </c>
      <c r="N105" s="50">
        <f t="shared" si="64"/>
        <v>1020.98</v>
      </c>
      <c r="O105" s="51">
        <f t="shared" si="66"/>
        <v>0</v>
      </c>
    </row>
    <row r="106" ht="28">
      <c r="A106" s="44" t="s">
        <v>227</v>
      </c>
      <c r="B106" s="45" t="s">
        <v>228</v>
      </c>
      <c r="C106" s="46" t="s">
        <v>184</v>
      </c>
      <c r="D106" s="47">
        <v>2</v>
      </c>
      <c r="E106" s="48">
        <f>'BM 03'!G106</f>
        <v>0</v>
      </c>
      <c r="F106" s="59">
        <v>2</v>
      </c>
      <c r="G106" s="48">
        <f t="shared" si="67"/>
        <v>2</v>
      </c>
      <c r="H106" s="47">
        <f t="shared" si="68"/>
        <v>0</v>
      </c>
      <c r="I106" s="48">
        <v>1286.4300000000001</v>
      </c>
      <c r="J106" s="50">
        <f t="shared" si="69"/>
        <v>2572.8600000000001</v>
      </c>
      <c r="K106" s="50">
        <f t="shared" si="69"/>
        <v>0</v>
      </c>
      <c r="L106" s="50">
        <f t="shared" si="69"/>
        <v>2572.8600000000001</v>
      </c>
      <c r="M106" s="50">
        <f t="shared" si="69"/>
        <v>2572.8600000000001</v>
      </c>
      <c r="N106" s="50">
        <f t="shared" si="64"/>
        <v>0</v>
      </c>
      <c r="O106" s="51">
        <f t="shared" si="66"/>
        <v>1</v>
      </c>
    </row>
    <row r="107" ht="28">
      <c r="A107" s="44" t="s">
        <v>229</v>
      </c>
      <c r="B107" s="45" t="s">
        <v>230</v>
      </c>
      <c r="C107" s="46" t="s">
        <v>184</v>
      </c>
      <c r="D107" s="47">
        <v>6</v>
      </c>
      <c r="E107" s="48">
        <f>'BM 03'!G107</f>
        <v>0</v>
      </c>
      <c r="F107" s="59">
        <v>6</v>
      </c>
      <c r="G107" s="48">
        <f t="shared" si="67"/>
        <v>6</v>
      </c>
      <c r="H107" s="47">
        <f t="shared" si="68"/>
        <v>0</v>
      </c>
      <c r="I107" s="48">
        <v>1398.05</v>
      </c>
      <c r="J107" s="50">
        <f t="shared" si="69"/>
        <v>8388.2999999999993</v>
      </c>
      <c r="K107" s="50">
        <f t="shared" si="69"/>
        <v>0</v>
      </c>
      <c r="L107" s="50">
        <f t="shared" si="69"/>
        <v>8388.2999999999993</v>
      </c>
      <c r="M107" s="50">
        <f t="shared" si="69"/>
        <v>8388.2999999999993</v>
      </c>
      <c r="N107" s="50">
        <f t="shared" si="64"/>
        <v>0</v>
      </c>
      <c r="O107" s="51">
        <f t="shared" si="66"/>
        <v>1</v>
      </c>
    </row>
    <row r="108" ht="14">
      <c r="A108" s="44" t="s">
        <v>231</v>
      </c>
      <c r="B108" s="45" t="s">
        <v>232</v>
      </c>
      <c r="C108" s="46" t="s">
        <v>39</v>
      </c>
      <c r="D108" s="47">
        <v>2.9399999999999999</v>
      </c>
      <c r="E108" s="48">
        <f>'BM 03'!G108</f>
        <v>0</v>
      </c>
      <c r="F108" s="59">
        <v>2.9399999999999999</v>
      </c>
      <c r="G108" s="48">
        <f t="shared" si="67"/>
        <v>2.9399999999999999</v>
      </c>
      <c r="H108" s="47">
        <f t="shared" si="68"/>
        <v>0</v>
      </c>
      <c r="I108" s="48">
        <v>93.510000000000005</v>
      </c>
      <c r="J108" s="50">
        <f t="shared" si="69"/>
        <v>274.91000000000003</v>
      </c>
      <c r="K108" s="50">
        <f t="shared" si="69"/>
        <v>0</v>
      </c>
      <c r="L108" s="50">
        <f t="shared" si="69"/>
        <v>274.91000000000003</v>
      </c>
      <c r="M108" s="50">
        <f t="shared" si="69"/>
        <v>274.91000000000003</v>
      </c>
      <c r="N108" s="50">
        <f t="shared" si="64"/>
        <v>0</v>
      </c>
      <c r="O108" s="51">
        <f t="shared" si="66"/>
        <v>1</v>
      </c>
    </row>
    <row r="109" ht="28">
      <c r="A109" s="44" t="s">
        <v>233</v>
      </c>
      <c r="B109" s="45" t="s">
        <v>234</v>
      </c>
      <c r="C109" s="46" t="s">
        <v>184</v>
      </c>
      <c r="D109" s="47">
        <v>2</v>
      </c>
      <c r="E109" s="48">
        <f>'BM 03'!G109</f>
        <v>0</v>
      </c>
      <c r="F109" s="59">
        <v>2</v>
      </c>
      <c r="G109" s="48">
        <f t="shared" si="67"/>
        <v>2</v>
      </c>
      <c r="H109" s="47">
        <f t="shared" si="68"/>
        <v>0</v>
      </c>
      <c r="I109" s="48">
        <v>39.539999999999999</v>
      </c>
      <c r="J109" s="50">
        <f t="shared" si="69"/>
        <v>79.079999999999998</v>
      </c>
      <c r="K109" s="50">
        <f t="shared" si="69"/>
        <v>0</v>
      </c>
      <c r="L109" s="50">
        <f t="shared" si="69"/>
        <v>79.079999999999998</v>
      </c>
      <c r="M109" s="50">
        <f t="shared" si="69"/>
        <v>79.079999999999998</v>
      </c>
      <c r="N109" s="50">
        <f t="shared" si="64"/>
        <v>0</v>
      </c>
      <c r="O109" s="51">
        <f t="shared" si="66"/>
        <v>1</v>
      </c>
    </row>
    <row r="110" ht="42">
      <c r="A110" s="44" t="s">
        <v>235</v>
      </c>
      <c r="B110" s="45" t="s">
        <v>236</v>
      </c>
      <c r="C110" s="46" t="s">
        <v>99</v>
      </c>
      <c r="D110" s="47">
        <v>23.949999999999999</v>
      </c>
      <c r="E110" s="48">
        <f>'BM 03'!G110</f>
        <v>23.949999999999999</v>
      </c>
      <c r="F110" s="59"/>
      <c r="G110" s="48">
        <f t="shared" si="67"/>
        <v>23.949999999999999</v>
      </c>
      <c r="H110" s="47">
        <f t="shared" si="68"/>
        <v>0</v>
      </c>
      <c r="I110" s="48">
        <v>105.90000000000001</v>
      </c>
      <c r="J110" s="50">
        <f t="shared" si="69"/>
        <v>2536.3000000000002</v>
      </c>
      <c r="K110" s="50">
        <f t="shared" si="69"/>
        <v>2536.3000000000002</v>
      </c>
      <c r="L110" s="50">
        <f t="shared" si="69"/>
        <v>0</v>
      </c>
      <c r="M110" s="50">
        <f t="shared" si="69"/>
        <v>2536.3000000000002</v>
      </c>
      <c r="N110" s="50">
        <f t="shared" si="64"/>
        <v>0</v>
      </c>
      <c r="O110" s="51">
        <f t="shared" si="66"/>
        <v>1</v>
      </c>
    </row>
    <row r="111" ht="14">
      <c r="A111" s="33" t="s">
        <v>237</v>
      </c>
      <c r="B111" s="34" t="s">
        <v>238</v>
      </c>
      <c r="C111" s="35"/>
      <c r="D111" s="35"/>
      <c r="E111" s="35"/>
      <c r="F111" s="56"/>
      <c r="G111" s="42"/>
      <c r="H111" s="54"/>
      <c r="I111" s="35"/>
      <c r="J111" s="37">
        <f>SUM(J112:J113)</f>
        <v>4503.7600000000002</v>
      </c>
      <c r="K111" s="37">
        <f>SUM(K112:K113)</f>
        <v>1098.8</v>
      </c>
      <c r="L111" s="37">
        <f>SUM(L112:L113)</f>
        <v>0</v>
      </c>
      <c r="M111" s="37">
        <f>SUM(M112:M113)</f>
        <v>1098.8</v>
      </c>
      <c r="N111" s="37">
        <f>SUM(N112:N113)</f>
        <v>3404.96</v>
      </c>
      <c r="O111" s="39">
        <f t="shared" si="66"/>
        <v>0.24397392401016038</v>
      </c>
    </row>
    <row r="112" ht="14">
      <c r="A112" s="44" t="s">
        <v>239</v>
      </c>
      <c r="B112" s="45" t="s">
        <v>240</v>
      </c>
      <c r="C112" s="46" t="s">
        <v>39</v>
      </c>
      <c r="D112" s="47">
        <v>9.4700000000000006</v>
      </c>
      <c r="E112" s="48">
        <f>'BM 03'!G112</f>
        <v>9.4700000000000006</v>
      </c>
      <c r="F112" s="59"/>
      <c r="G112" s="48">
        <f t="shared" si="67"/>
        <v>9.4700000000000006</v>
      </c>
      <c r="H112" s="47">
        <f t="shared" ref="H112:H157" si="70">D112-F112</f>
        <v>9.4700000000000006</v>
      </c>
      <c r="I112" s="48">
        <v>116.03</v>
      </c>
      <c r="J112" s="50">
        <f t="shared" ref="J112:M113" si="71">TRUNC($I112*D112,2)</f>
        <v>1098.8</v>
      </c>
      <c r="K112" s="50">
        <f t="shared" si="71"/>
        <v>1098.8</v>
      </c>
      <c r="L112" s="50">
        <f t="shared" si="71"/>
        <v>0</v>
      </c>
      <c r="M112" s="50">
        <f t="shared" si="71"/>
        <v>1098.8</v>
      </c>
      <c r="N112" s="50">
        <f t="shared" si="64"/>
        <v>0</v>
      </c>
      <c r="O112" s="51">
        <f t="shared" si="66"/>
        <v>1</v>
      </c>
    </row>
    <row r="113" ht="14">
      <c r="A113" s="44" t="s">
        <v>241</v>
      </c>
      <c r="B113" s="45" t="s">
        <v>242</v>
      </c>
      <c r="C113" s="46" t="s">
        <v>39</v>
      </c>
      <c r="D113" s="47">
        <v>16.09</v>
      </c>
      <c r="E113" s="48">
        <f>'BM 03'!G113</f>
        <v>0</v>
      </c>
      <c r="F113" s="59"/>
      <c r="G113" s="48">
        <f t="shared" si="67"/>
        <v>0</v>
      </c>
      <c r="H113" s="47">
        <f t="shared" si="70"/>
        <v>16.09</v>
      </c>
      <c r="I113" s="48">
        <v>211.62</v>
      </c>
      <c r="J113" s="50">
        <f t="shared" si="71"/>
        <v>3404.96</v>
      </c>
      <c r="K113" s="50">
        <f t="shared" si="71"/>
        <v>0</v>
      </c>
      <c r="L113" s="50">
        <f t="shared" si="71"/>
        <v>0</v>
      </c>
      <c r="M113" s="50">
        <f t="shared" si="71"/>
        <v>0</v>
      </c>
      <c r="N113" s="50">
        <f t="shared" si="64"/>
        <v>3404.96</v>
      </c>
      <c r="O113" s="51">
        <f t="shared" si="66"/>
        <v>0</v>
      </c>
    </row>
    <row r="114" ht="14">
      <c r="A114" s="33" t="s">
        <v>243</v>
      </c>
      <c r="B114" s="34" t="s">
        <v>244</v>
      </c>
      <c r="C114" s="35"/>
      <c r="D114" s="35"/>
      <c r="E114" s="35"/>
      <c r="F114" s="56"/>
      <c r="G114" s="42"/>
      <c r="H114" s="54"/>
      <c r="I114" s="35"/>
      <c r="J114" s="37">
        <f>SUM(J115:J119)</f>
        <v>8798.9099999999999</v>
      </c>
      <c r="K114" s="37">
        <f>SUM(K115:K119)</f>
        <v>0</v>
      </c>
      <c r="L114" s="37">
        <f>SUM(L115:L119)</f>
        <v>6885.8400000000001</v>
      </c>
      <c r="M114" s="37">
        <f>SUM(M115:M119)</f>
        <v>6885.8400000000001</v>
      </c>
      <c r="N114" s="37">
        <f>SUM(N115:N119)</f>
        <v>1913.0699999999999</v>
      </c>
      <c r="O114" s="39">
        <f t="shared" si="66"/>
        <v>0.78257875123168663</v>
      </c>
    </row>
    <row r="115" ht="28">
      <c r="A115" s="44" t="s">
        <v>245</v>
      </c>
      <c r="B115" s="45" t="s">
        <v>246</v>
      </c>
      <c r="C115" s="46" t="s">
        <v>39</v>
      </c>
      <c r="D115" s="47">
        <v>2.4700000000000002</v>
      </c>
      <c r="E115" s="48">
        <f>'BM 03'!G115</f>
        <v>0</v>
      </c>
      <c r="F115" s="59"/>
      <c r="G115" s="48">
        <f t="shared" si="67"/>
        <v>0</v>
      </c>
      <c r="H115" s="47">
        <f t="shared" si="70"/>
        <v>2.4700000000000002</v>
      </c>
      <c r="I115" s="48">
        <v>411.81999999999999</v>
      </c>
      <c r="J115" s="50">
        <f t="shared" ref="J115:M119" si="72">TRUNC($I115*D115,2)</f>
        <v>1017.1900000000001</v>
      </c>
      <c r="K115" s="50">
        <f t="shared" si="72"/>
        <v>0</v>
      </c>
      <c r="L115" s="50">
        <f t="shared" si="72"/>
        <v>0</v>
      </c>
      <c r="M115" s="50">
        <f t="shared" si="72"/>
        <v>0</v>
      </c>
      <c r="N115" s="50">
        <f t="shared" si="64"/>
        <v>1017.1900000000001</v>
      </c>
      <c r="O115" s="51">
        <f t="shared" si="66"/>
        <v>0</v>
      </c>
    </row>
    <row r="116" ht="14">
      <c r="A116" s="44" t="s">
        <v>247</v>
      </c>
      <c r="B116" s="45" t="s">
        <v>248</v>
      </c>
      <c r="C116" s="46" t="s">
        <v>39</v>
      </c>
      <c r="D116" s="47">
        <v>2.1600000000000001</v>
      </c>
      <c r="E116" s="48">
        <f>'BM 03'!G116</f>
        <v>0</v>
      </c>
      <c r="F116" s="59"/>
      <c r="G116" s="48">
        <f t="shared" si="67"/>
        <v>0</v>
      </c>
      <c r="H116" s="47">
        <f t="shared" si="70"/>
        <v>2.1600000000000001</v>
      </c>
      <c r="I116" s="48">
        <v>79.340000000000003</v>
      </c>
      <c r="J116" s="50">
        <f t="shared" si="72"/>
        <v>171.37</v>
      </c>
      <c r="K116" s="50">
        <f t="shared" si="72"/>
        <v>0</v>
      </c>
      <c r="L116" s="50">
        <f t="shared" si="72"/>
        <v>0</v>
      </c>
      <c r="M116" s="50">
        <f t="shared" si="72"/>
        <v>0</v>
      </c>
      <c r="N116" s="50">
        <f t="shared" si="64"/>
        <v>171.37</v>
      </c>
      <c r="O116" s="51">
        <f t="shared" si="66"/>
        <v>0</v>
      </c>
    </row>
    <row r="117" ht="14">
      <c r="A117" s="44" t="s">
        <v>249</v>
      </c>
      <c r="B117" s="45" t="s">
        <v>250</v>
      </c>
      <c r="C117" s="46" t="s">
        <v>39</v>
      </c>
      <c r="D117" s="47">
        <v>2.1600000000000001</v>
      </c>
      <c r="E117" s="48">
        <f>'BM 03'!G117</f>
        <v>0</v>
      </c>
      <c r="F117" s="59"/>
      <c r="G117" s="48">
        <f t="shared" si="67"/>
        <v>0</v>
      </c>
      <c r="H117" s="47">
        <f t="shared" si="70"/>
        <v>2.1600000000000001</v>
      </c>
      <c r="I117" s="48">
        <v>12.6</v>
      </c>
      <c r="J117" s="50">
        <f t="shared" si="72"/>
        <v>27.210000000000001</v>
      </c>
      <c r="K117" s="50">
        <f t="shared" si="72"/>
        <v>0</v>
      </c>
      <c r="L117" s="50">
        <f t="shared" si="72"/>
        <v>0</v>
      </c>
      <c r="M117" s="50">
        <f t="shared" si="72"/>
        <v>0</v>
      </c>
      <c r="N117" s="50">
        <f t="shared" si="64"/>
        <v>27.210000000000001</v>
      </c>
      <c r="O117" s="51">
        <f t="shared" si="66"/>
        <v>0</v>
      </c>
    </row>
    <row r="118" ht="28">
      <c r="A118" s="44" t="s">
        <v>251</v>
      </c>
      <c r="B118" s="45" t="s">
        <v>252</v>
      </c>
      <c r="C118" s="46" t="s">
        <v>39</v>
      </c>
      <c r="D118" s="47">
        <v>2.4700000000000002</v>
      </c>
      <c r="E118" s="48">
        <f>'BM 03'!G118</f>
        <v>0</v>
      </c>
      <c r="F118" s="59"/>
      <c r="G118" s="48">
        <f t="shared" si="67"/>
        <v>0</v>
      </c>
      <c r="H118" s="47">
        <f t="shared" si="70"/>
        <v>2.4700000000000002</v>
      </c>
      <c r="I118" s="48">
        <v>282.31</v>
      </c>
      <c r="J118" s="50">
        <f t="shared" si="72"/>
        <v>697.29999999999995</v>
      </c>
      <c r="K118" s="50">
        <f t="shared" si="72"/>
        <v>0</v>
      </c>
      <c r="L118" s="50">
        <f t="shared" si="72"/>
        <v>0</v>
      </c>
      <c r="M118" s="50">
        <f t="shared" si="72"/>
        <v>0</v>
      </c>
      <c r="N118" s="50">
        <f t="shared" si="64"/>
        <v>697.29999999999995</v>
      </c>
      <c r="O118" s="51">
        <f t="shared" si="66"/>
        <v>0</v>
      </c>
    </row>
    <row r="119" ht="42">
      <c r="A119" s="44" t="s">
        <v>253</v>
      </c>
      <c r="B119" s="45" t="s">
        <v>254</v>
      </c>
      <c r="C119" s="46" t="s">
        <v>39</v>
      </c>
      <c r="D119" s="47">
        <v>23.989999999999998</v>
      </c>
      <c r="E119" s="48">
        <f>'BM 03'!G119</f>
        <v>0</v>
      </c>
      <c r="F119" s="59">
        <v>23.989999999999998</v>
      </c>
      <c r="G119" s="48">
        <f t="shared" si="67"/>
        <v>23.989999999999998</v>
      </c>
      <c r="H119" s="47">
        <f t="shared" si="70"/>
        <v>0</v>
      </c>
      <c r="I119" s="48">
        <v>287.02999999999997</v>
      </c>
      <c r="J119" s="50">
        <f t="shared" si="72"/>
        <v>6885.8400000000001</v>
      </c>
      <c r="K119" s="50">
        <f t="shared" si="72"/>
        <v>0</v>
      </c>
      <c r="L119" s="50">
        <f t="shared" si="72"/>
        <v>6885.8400000000001</v>
      </c>
      <c r="M119" s="50">
        <f t="shared" si="72"/>
        <v>6885.8400000000001</v>
      </c>
      <c r="N119" s="50">
        <f t="shared" si="64"/>
        <v>0</v>
      </c>
      <c r="O119" s="51">
        <f t="shared" si="66"/>
        <v>1</v>
      </c>
    </row>
    <row r="120" ht="14">
      <c r="A120" s="33" t="s">
        <v>255</v>
      </c>
      <c r="B120" s="34" t="s">
        <v>256</v>
      </c>
      <c r="C120" s="35"/>
      <c r="D120" s="35"/>
      <c r="E120" s="35"/>
      <c r="F120" s="56"/>
      <c r="G120" s="42"/>
      <c r="H120" s="54"/>
      <c r="I120" s="35"/>
      <c r="J120" s="37">
        <f>SUM(J121:J128)</f>
        <v>3440.2200000000003</v>
      </c>
      <c r="K120" s="37">
        <f>SUM(K121:K128)</f>
        <v>0</v>
      </c>
      <c r="L120" s="37">
        <f>SUM(L121:L128)</f>
        <v>0</v>
      </c>
      <c r="M120" s="37">
        <f>SUM(M121:M128)</f>
        <v>0</v>
      </c>
      <c r="N120" s="37">
        <f>SUM(N121:N128)</f>
        <v>3440.2200000000003</v>
      </c>
      <c r="O120" s="39">
        <f t="shared" si="66"/>
        <v>0</v>
      </c>
    </row>
    <row r="121" ht="28">
      <c r="A121" s="44" t="s">
        <v>257</v>
      </c>
      <c r="B121" s="45" t="s">
        <v>258</v>
      </c>
      <c r="C121" s="46" t="s">
        <v>64</v>
      </c>
      <c r="D121" s="47">
        <v>1</v>
      </c>
      <c r="E121" s="48">
        <f>'BM 03'!G121</f>
        <v>0</v>
      </c>
      <c r="F121" s="59"/>
      <c r="G121" s="48">
        <f t="shared" si="67"/>
        <v>0</v>
      </c>
      <c r="H121" s="47">
        <f t="shared" si="70"/>
        <v>1</v>
      </c>
      <c r="I121" s="48">
        <v>1016.08</v>
      </c>
      <c r="J121" s="50">
        <f t="shared" ref="J121:M128" si="73">TRUNC($I121*D121,2)</f>
        <v>1016.08</v>
      </c>
      <c r="K121" s="50">
        <f t="shared" si="73"/>
        <v>0</v>
      </c>
      <c r="L121" s="50">
        <f t="shared" si="73"/>
        <v>0</v>
      </c>
      <c r="M121" s="50">
        <f t="shared" si="73"/>
        <v>0</v>
      </c>
      <c r="N121" s="50">
        <f t="shared" si="64"/>
        <v>1016.08</v>
      </c>
      <c r="O121" s="51">
        <f t="shared" si="66"/>
        <v>0</v>
      </c>
    </row>
    <row r="122" ht="42">
      <c r="A122" s="44" t="s">
        <v>259</v>
      </c>
      <c r="B122" s="45" t="s">
        <v>260</v>
      </c>
      <c r="C122" s="46" t="s">
        <v>39</v>
      </c>
      <c r="D122" s="47">
        <v>0.81000000000000005</v>
      </c>
      <c r="E122" s="48">
        <f>'BM 03'!G122</f>
        <v>0</v>
      </c>
      <c r="F122" s="59"/>
      <c r="G122" s="48">
        <f t="shared" si="67"/>
        <v>0</v>
      </c>
      <c r="H122" s="47">
        <f t="shared" si="70"/>
        <v>0.81000000000000005</v>
      </c>
      <c r="I122" s="48">
        <v>136.08000000000001</v>
      </c>
      <c r="J122" s="50">
        <f t="shared" si="73"/>
        <v>110.22</v>
      </c>
      <c r="K122" s="50">
        <f t="shared" si="73"/>
        <v>0</v>
      </c>
      <c r="L122" s="50">
        <f t="shared" si="73"/>
        <v>0</v>
      </c>
      <c r="M122" s="50">
        <f t="shared" si="73"/>
        <v>0</v>
      </c>
      <c r="N122" s="50">
        <f t="shared" si="64"/>
        <v>110.22</v>
      </c>
      <c r="O122" s="51">
        <f t="shared" si="66"/>
        <v>0</v>
      </c>
    </row>
    <row r="123" ht="42">
      <c r="A123" s="44" t="s">
        <v>261</v>
      </c>
      <c r="B123" s="45" t="s">
        <v>262</v>
      </c>
      <c r="C123" s="46" t="s">
        <v>39</v>
      </c>
      <c r="D123" s="47">
        <v>1.1899999999999999</v>
      </c>
      <c r="E123" s="48">
        <f>'BM 03'!G123</f>
        <v>0</v>
      </c>
      <c r="F123" s="59"/>
      <c r="G123" s="48">
        <f t="shared" si="67"/>
        <v>0</v>
      </c>
      <c r="H123" s="47">
        <f t="shared" si="70"/>
        <v>1.1899999999999999</v>
      </c>
      <c r="I123" s="48">
        <v>610.01999999999998</v>
      </c>
      <c r="J123" s="50">
        <f t="shared" si="73"/>
        <v>725.91999999999996</v>
      </c>
      <c r="K123" s="50">
        <f t="shared" si="73"/>
        <v>0</v>
      </c>
      <c r="L123" s="50">
        <f t="shared" si="73"/>
        <v>0</v>
      </c>
      <c r="M123" s="50">
        <f t="shared" si="73"/>
        <v>0</v>
      </c>
      <c r="N123" s="50">
        <f t="shared" si="64"/>
        <v>725.91999999999996</v>
      </c>
      <c r="O123" s="51">
        <f t="shared" si="66"/>
        <v>0</v>
      </c>
    </row>
    <row r="124" ht="28">
      <c r="A124" s="44" t="s">
        <v>263</v>
      </c>
      <c r="B124" s="45" t="s">
        <v>175</v>
      </c>
      <c r="C124" s="46" t="s">
        <v>39</v>
      </c>
      <c r="D124" s="47">
        <v>2</v>
      </c>
      <c r="E124" s="48">
        <f>'BM 03'!G124</f>
        <v>0</v>
      </c>
      <c r="F124" s="59"/>
      <c r="G124" s="48">
        <f t="shared" si="67"/>
        <v>0</v>
      </c>
      <c r="H124" s="47">
        <f t="shared" si="70"/>
        <v>2</v>
      </c>
      <c r="I124" s="48">
        <v>23.440000000000001</v>
      </c>
      <c r="J124" s="50">
        <f t="shared" si="73"/>
        <v>46.880000000000003</v>
      </c>
      <c r="K124" s="50">
        <f t="shared" si="73"/>
        <v>0</v>
      </c>
      <c r="L124" s="50">
        <f t="shared" si="73"/>
        <v>0</v>
      </c>
      <c r="M124" s="50">
        <f t="shared" si="73"/>
        <v>0</v>
      </c>
      <c r="N124" s="50">
        <f t="shared" si="64"/>
        <v>46.880000000000003</v>
      </c>
      <c r="O124" s="51">
        <f t="shared" si="66"/>
        <v>0</v>
      </c>
    </row>
    <row r="125" ht="28">
      <c r="A125" s="44" t="s">
        <v>264</v>
      </c>
      <c r="B125" s="45" t="s">
        <v>265</v>
      </c>
      <c r="C125" s="46" t="s">
        <v>184</v>
      </c>
      <c r="D125" s="47">
        <v>2</v>
      </c>
      <c r="E125" s="48">
        <f>'BM 03'!G125</f>
        <v>0</v>
      </c>
      <c r="F125" s="59"/>
      <c r="G125" s="48">
        <f t="shared" si="67"/>
        <v>0</v>
      </c>
      <c r="H125" s="47">
        <f t="shared" si="70"/>
        <v>2</v>
      </c>
      <c r="I125" s="48">
        <v>99.650000000000006</v>
      </c>
      <c r="J125" s="50">
        <f t="shared" si="73"/>
        <v>199.30000000000001</v>
      </c>
      <c r="K125" s="50">
        <f t="shared" si="73"/>
        <v>0</v>
      </c>
      <c r="L125" s="50">
        <f t="shared" si="73"/>
        <v>0</v>
      </c>
      <c r="M125" s="50">
        <f t="shared" si="73"/>
        <v>0</v>
      </c>
      <c r="N125" s="50">
        <f t="shared" si="64"/>
        <v>199.30000000000001</v>
      </c>
      <c r="O125" s="51">
        <f t="shared" si="66"/>
        <v>0</v>
      </c>
    </row>
    <row r="126" ht="28">
      <c r="A126" s="44" t="s">
        <v>266</v>
      </c>
      <c r="B126" s="45" t="s">
        <v>267</v>
      </c>
      <c r="C126" s="46" t="s">
        <v>184</v>
      </c>
      <c r="D126" s="47">
        <v>2</v>
      </c>
      <c r="E126" s="48">
        <f>'BM 03'!G126</f>
        <v>0</v>
      </c>
      <c r="F126" s="59"/>
      <c r="G126" s="48">
        <f t="shared" si="67"/>
        <v>0</v>
      </c>
      <c r="H126" s="47">
        <f t="shared" si="70"/>
        <v>2</v>
      </c>
      <c r="I126" s="48">
        <v>197.69999999999999</v>
      </c>
      <c r="J126" s="50">
        <f t="shared" si="73"/>
        <v>395.39999999999998</v>
      </c>
      <c r="K126" s="50">
        <f t="shared" si="73"/>
        <v>0</v>
      </c>
      <c r="L126" s="50">
        <f t="shared" si="73"/>
        <v>0</v>
      </c>
      <c r="M126" s="50">
        <f t="shared" si="73"/>
        <v>0</v>
      </c>
      <c r="N126" s="50">
        <f t="shared" si="64"/>
        <v>395.39999999999998</v>
      </c>
      <c r="O126" s="51">
        <f t="shared" si="66"/>
        <v>0</v>
      </c>
    </row>
    <row r="127" ht="28">
      <c r="A127" s="44" t="s">
        <v>268</v>
      </c>
      <c r="B127" s="45" t="s">
        <v>269</v>
      </c>
      <c r="C127" s="46" t="s">
        <v>184</v>
      </c>
      <c r="D127" s="47">
        <v>2</v>
      </c>
      <c r="E127" s="48">
        <f>'BM 03'!G127</f>
        <v>0</v>
      </c>
      <c r="F127" s="59"/>
      <c r="G127" s="48">
        <f t="shared" si="67"/>
        <v>0</v>
      </c>
      <c r="H127" s="47">
        <f t="shared" si="70"/>
        <v>2</v>
      </c>
      <c r="I127" s="48">
        <v>197.69999999999999</v>
      </c>
      <c r="J127" s="50">
        <f t="shared" si="73"/>
        <v>395.39999999999998</v>
      </c>
      <c r="K127" s="50">
        <f t="shared" si="73"/>
        <v>0</v>
      </c>
      <c r="L127" s="50">
        <f t="shared" si="73"/>
        <v>0</v>
      </c>
      <c r="M127" s="50">
        <f t="shared" si="73"/>
        <v>0</v>
      </c>
      <c r="N127" s="50">
        <f t="shared" si="64"/>
        <v>395.39999999999998</v>
      </c>
      <c r="O127" s="51">
        <f t="shared" si="66"/>
        <v>0</v>
      </c>
    </row>
    <row r="128" ht="42">
      <c r="A128" s="44" t="s">
        <v>270</v>
      </c>
      <c r="B128" s="45" t="s">
        <v>271</v>
      </c>
      <c r="C128" s="46" t="s">
        <v>64</v>
      </c>
      <c r="D128" s="47">
        <v>1</v>
      </c>
      <c r="E128" s="48">
        <f>'BM 03'!G128</f>
        <v>0</v>
      </c>
      <c r="F128" s="59"/>
      <c r="G128" s="48">
        <f t="shared" si="67"/>
        <v>0</v>
      </c>
      <c r="H128" s="47">
        <f t="shared" si="70"/>
        <v>1</v>
      </c>
      <c r="I128" s="48">
        <v>551.01999999999998</v>
      </c>
      <c r="J128" s="50">
        <f t="shared" si="73"/>
        <v>551.01999999999998</v>
      </c>
      <c r="K128" s="50">
        <f t="shared" si="73"/>
        <v>0</v>
      </c>
      <c r="L128" s="50">
        <f t="shared" si="73"/>
        <v>0</v>
      </c>
      <c r="M128" s="50">
        <f t="shared" si="73"/>
        <v>0</v>
      </c>
      <c r="N128" s="50">
        <f t="shared" si="64"/>
        <v>551.01999999999998</v>
      </c>
      <c r="O128" s="51">
        <f t="shared" si="66"/>
        <v>0</v>
      </c>
    </row>
    <row r="129" ht="14">
      <c r="A129" s="33" t="s">
        <v>272</v>
      </c>
      <c r="B129" s="34" t="s">
        <v>273</v>
      </c>
      <c r="C129" s="35"/>
      <c r="D129" s="35"/>
      <c r="E129" s="35"/>
      <c r="F129" s="56"/>
      <c r="G129" s="42"/>
      <c r="H129" s="54"/>
      <c r="I129" s="35"/>
      <c r="J129" s="37">
        <f>J130+J132+J136+J139</f>
        <v>30039.260000000002</v>
      </c>
      <c r="K129" s="37">
        <f>K130+K132+K136+K139</f>
        <v>0</v>
      </c>
      <c r="L129" s="37">
        <f>L130+L132+L136+L139</f>
        <v>9877.0400000000009</v>
      </c>
      <c r="M129" s="37">
        <f>M130+M132+M136+M139</f>
        <v>9877.0400000000009</v>
      </c>
      <c r="N129" s="37">
        <f t="shared" si="64"/>
        <v>20162.220000000001</v>
      </c>
      <c r="O129" s="39">
        <f t="shared" si="66"/>
        <v>0.32880437134603185</v>
      </c>
    </row>
    <row r="130" ht="14">
      <c r="A130" s="33" t="s">
        <v>274</v>
      </c>
      <c r="B130" s="34" t="s">
        <v>275</v>
      </c>
      <c r="C130" s="35"/>
      <c r="D130" s="35"/>
      <c r="E130" s="35"/>
      <c r="F130" s="56"/>
      <c r="G130" s="42"/>
      <c r="H130" s="54"/>
      <c r="I130" s="35"/>
      <c r="J130" s="37">
        <f>SUM(J131)</f>
        <v>2614.0900000000001</v>
      </c>
      <c r="K130" s="37">
        <f>SUM(K131)</f>
        <v>0</v>
      </c>
      <c r="L130" s="37">
        <f>SUM(L131)</f>
        <v>1045.6300000000001</v>
      </c>
      <c r="M130" s="37">
        <f>SUM(M131)</f>
        <v>1045.6300000000001</v>
      </c>
      <c r="N130" s="37">
        <f>SUM(N131)</f>
        <v>1568.46</v>
      </c>
      <c r="O130" s="39">
        <f t="shared" si="66"/>
        <v>0.39999770474620233</v>
      </c>
    </row>
    <row r="131" ht="56">
      <c r="A131" s="44" t="s">
        <v>276</v>
      </c>
      <c r="B131" s="45" t="s">
        <v>277</v>
      </c>
      <c r="C131" s="46" t="s">
        <v>39</v>
      </c>
      <c r="D131" s="47">
        <v>69.010000000000005</v>
      </c>
      <c r="E131" s="48">
        <f>'BM 03'!G131</f>
        <v>0</v>
      </c>
      <c r="F131" s="59">
        <f>69.01*0.4</f>
        <v>27.604000000000003</v>
      </c>
      <c r="G131" s="48">
        <f t="shared" si="67"/>
        <v>27.604000000000003</v>
      </c>
      <c r="H131" s="47">
        <f t="shared" si="70"/>
        <v>41.406000000000006</v>
      </c>
      <c r="I131" s="48">
        <v>37.880000000000003</v>
      </c>
      <c r="J131" s="50">
        <f>TRUNC($I131*D131,2)</f>
        <v>2614.0900000000001</v>
      </c>
      <c r="K131" s="50">
        <f>TRUNC($I131*E131,2)</f>
        <v>0</v>
      </c>
      <c r="L131" s="50">
        <f>TRUNC($I131*F131,2)</f>
        <v>1045.6300000000001</v>
      </c>
      <c r="M131" s="50">
        <f>TRUNC($I131*G131,2)</f>
        <v>1045.6300000000001</v>
      </c>
      <c r="N131" s="50">
        <f t="shared" si="64"/>
        <v>1568.46</v>
      </c>
      <c r="O131" s="51">
        <f t="shared" si="66"/>
        <v>0.39999770474620233</v>
      </c>
    </row>
    <row r="132" ht="14">
      <c r="A132" s="33" t="s">
        <v>278</v>
      </c>
      <c r="B132" s="34" t="s">
        <v>279</v>
      </c>
      <c r="C132" s="35"/>
      <c r="D132" s="35"/>
      <c r="E132" s="35"/>
      <c r="F132" s="56"/>
      <c r="G132" s="42"/>
      <c r="H132" s="54"/>
      <c r="I132" s="35"/>
      <c r="J132" s="37">
        <f>SUM(J133:J135)</f>
        <v>2690.0500000000002</v>
      </c>
      <c r="K132" s="37">
        <f>SUM(K133:K135)</f>
        <v>0</v>
      </c>
      <c r="L132" s="37">
        <f>SUM(L133:L135)</f>
        <v>0</v>
      </c>
      <c r="M132" s="37">
        <f>SUM(M133:M135)</f>
        <v>0</v>
      </c>
      <c r="N132" s="37">
        <f>SUM(N133:N135)</f>
        <v>2690.0500000000002</v>
      </c>
      <c r="O132" s="39">
        <f t="shared" si="66"/>
        <v>0</v>
      </c>
    </row>
    <row r="133" ht="14">
      <c r="A133" s="44" t="s">
        <v>280</v>
      </c>
      <c r="B133" s="45" t="s">
        <v>281</v>
      </c>
      <c r="C133" s="46" t="s">
        <v>39</v>
      </c>
      <c r="D133" s="47">
        <v>52.850000000000001</v>
      </c>
      <c r="E133" s="48">
        <f>'BM 03'!G133</f>
        <v>0</v>
      </c>
      <c r="F133" s="59"/>
      <c r="G133" s="48">
        <f t="shared" si="67"/>
        <v>0</v>
      </c>
      <c r="H133" s="47">
        <f t="shared" si="70"/>
        <v>52.850000000000001</v>
      </c>
      <c r="I133" s="48">
        <v>6.6299999999999999</v>
      </c>
      <c r="J133" s="50">
        <f t="shared" ref="J133:M135" si="74">TRUNC($I133*D133,2)</f>
        <v>350.38999999999999</v>
      </c>
      <c r="K133" s="50">
        <f t="shared" si="74"/>
        <v>0</v>
      </c>
      <c r="L133" s="50">
        <f t="shared" si="74"/>
        <v>0</v>
      </c>
      <c r="M133" s="50">
        <f t="shared" si="74"/>
        <v>0</v>
      </c>
      <c r="N133" s="50">
        <f t="shared" si="64"/>
        <v>350.38999999999999</v>
      </c>
      <c r="O133" s="51">
        <f t="shared" si="66"/>
        <v>0</v>
      </c>
    </row>
    <row r="134" ht="28">
      <c r="A134" s="44" t="s">
        <v>282</v>
      </c>
      <c r="B134" s="45" t="s">
        <v>283</v>
      </c>
      <c r="C134" s="46" t="s">
        <v>39</v>
      </c>
      <c r="D134" s="47">
        <v>52.850000000000001</v>
      </c>
      <c r="E134" s="48">
        <f>'BM 03'!G134</f>
        <v>0</v>
      </c>
      <c r="F134" s="59"/>
      <c r="G134" s="48">
        <f t="shared" si="67"/>
        <v>0</v>
      </c>
      <c r="H134" s="47">
        <f t="shared" si="70"/>
        <v>52.850000000000001</v>
      </c>
      <c r="I134" s="48">
        <v>16.460000000000001</v>
      </c>
      <c r="J134" s="50">
        <f t="shared" si="74"/>
        <v>869.90999999999997</v>
      </c>
      <c r="K134" s="50">
        <f t="shared" si="74"/>
        <v>0</v>
      </c>
      <c r="L134" s="50">
        <f t="shared" si="74"/>
        <v>0</v>
      </c>
      <c r="M134" s="50">
        <f t="shared" si="74"/>
        <v>0</v>
      </c>
      <c r="N134" s="50">
        <f t="shared" si="64"/>
        <v>869.90999999999997</v>
      </c>
      <c r="O134" s="51">
        <f t="shared" si="66"/>
        <v>0</v>
      </c>
    </row>
    <row r="135" ht="28">
      <c r="A135" s="44" t="s">
        <v>284</v>
      </c>
      <c r="B135" s="45" t="s">
        <v>285</v>
      </c>
      <c r="C135" s="46" t="s">
        <v>39</v>
      </c>
      <c r="D135" s="47">
        <v>52.850000000000001</v>
      </c>
      <c r="E135" s="48">
        <f>'BM 03'!G135</f>
        <v>0</v>
      </c>
      <c r="F135" s="59"/>
      <c r="G135" s="48">
        <f t="shared" si="67"/>
        <v>0</v>
      </c>
      <c r="H135" s="47">
        <f t="shared" si="70"/>
        <v>52.850000000000001</v>
      </c>
      <c r="I135" s="48">
        <v>27.809999999999999</v>
      </c>
      <c r="J135" s="50">
        <f t="shared" si="74"/>
        <v>1469.75</v>
      </c>
      <c r="K135" s="50">
        <f t="shared" si="74"/>
        <v>0</v>
      </c>
      <c r="L135" s="50">
        <f t="shared" si="74"/>
        <v>0</v>
      </c>
      <c r="M135" s="50">
        <f t="shared" si="74"/>
        <v>0</v>
      </c>
      <c r="N135" s="50">
        <f t="shared" si="64"/>
        <v>1469.75</v>
      </c>
      <c r="O135" s="51">
        <f t="shared" si="66"/>
        <v>0</v>
      </c>
    </row>
    <row r="136" ht="14">
      <c r="A136" s="33" t="s">
        <v>286</v>
      </c>
      <c r="B136" s="34" t="s">
        <v>287</v>
      </c>
      <c r="C136" s="35"/>
      <c r="D136" s="35"/>
      <c r="E136" s="35"/>
      <c r="F136" s="56"/>
      <c r="G136" s="42"/>
      <c r="H136" s="54"/>
      <c r="I136" s="35"/>
      <c r="J136" s="37">
        <f>SUM(J137:J138)</f>
        <v>3912.4700000000003</v>
      </c>
      <c r="K136" s="37">
        <f>SUM(K137:K138)</f>
        <v>0</v>
      </c>
      <c r="L136" s="37">
        <f>SUM(L137:L138)</f>
        <v>0</v>
      </c>
      <c r="M136" s="37">
        <f>SUM(M137:M138)</f>
        <v>0</v>
      </c>
      <c r="N136" s="37">
        <f>SUM(N137:N138)</f>
        <v>3912.4700000000003</v>
      </c>
      <c r="O136" s="39">
        <f t="shared" si="66"/>
        <v>0</v>
      </c>
    </row>
    <row r="137" ht="28">
      <c r="A137" s="44" t="s">
        <v>288</v>
      </c>
      <c r="B137" s="45" t="s">
        <v>289</v>
      </c>
      <c r="C137" s="46" t="s">
        <v>39</v>
      </c>
      <c r="D137" s="47">
        <v>39.490000000000002</v>
      </c>
      <c r="E137" s="48">
        <f>'BM 03'!G137</f>
        <v>0</v>
      </c>
      <c r="F137" s="59"/>
      <c r="G137" s="48">
        <f t="shared" si="67"/>
        <v>0</v>
      </c>
      <c r="H137" s="47">
        <f t="shared" si="70"/>
        <v>39.490000000000002</v>
      </c>
      <c r="I137" s="48">
        <v>12.640000000000001</v>
      </c>
      <c r="J137" s="50">
        <f t="shared" ref="J137:M138" si="75">TRUNC($I137*D137,2)</f>
        <v>499.14999999999998</v>
      </c>
      <c r="K137" s="50">
        <f t="shared" si="75"/>
        <v>0</v>
      </c>
      <c r="L137" s="50">
        <f t="shared" si="75"/>
        <v>0</v>
      </c>
      <c r="M137" s="50">
        <f t="shared" si="75"/>
        <v>0</v>
      </c>
      <c r="N137" s="50">
        <f t="shared" si="64"/>
        <v>499.14999999999998</v>
      </c>
      <c r="O137" s="51">
        <f t="shared" si="66"/>
        <v>0</v>
      </c>
    </row>
    <row r="138" ht="42">
      <c r="A138" s="44" t="s">
        <v>290</v>
      </c>
      <c r="B138" s="45" t="s">
        <v>291</v>
      </c>
      <c r="C138" s="46" t="s">
        <v>39</v>
      </c>
      <c r="D138" s="47">
        <v>127.84</v>
      </c>
      <c r="E138" s="48">
        <f>'BM 03'!G138</f>
        <v>0</v>
      </c>
      <c r="F138" s="59"/>
      <c r="G138" s="48">
        <f t="shared" si="67"/>
        <v>0</v>
      </c>
      <c r="H138" s="47">
        <f t="shared" si="70"/>
        <v>127.84</v>
      </c>
      <c r="I138" s="48">
        <v>26.699999999999999</v>
      </c>
      <c r="J138" s="50">
        <f t="shared" si="75"/>
        <v>3413.3200000000002</v>
      </c>
      <c r="K138" s="50">
        <f t="shared" si="75"/>
        <v>0</v>
      </c>
      <c r="L138" s="50">
        <f t="shared" si="75"/>
        <v>0</v>
      </c>
      <c r="M138" s="50">
        <f t="shared" si="75"/>
        <v>0</v>
      </c>
      <c r="N138" s="50">
        <f t="shared" si="64"/>
        <v>3413.3200000000002</v>
      </c>
      <c r="O138" s="51">
        <f t="shared" si="66"/>
        <v>0</v>
      </c>
    </row>
    <row r="139" ht="14">
      <c r="A139" s="33" t="s">
        <v>292</v>
      </c>
      <c r="B139" s="34" t="s">
        <v>293</v>
      </c>
      <c r="C139" s="35"/>
      <c r="D139" s="35"/>
      <c r="E139" s="35"/>
      <c r="F139" s="56"/>
      <c r="G139" s="42"/>
      <c r="H139" s="54"/>
      <c r="I139" s="35"/>
      <c r="J139" s="37">
        <f>SUM(J140:J143)</f>
        <v>20822.650000000001</v>
      </c>
      <c r="K139" s="37">
        <f>SUM(K140:K143)</f>
        <v>0</v>
      </c>
      <c r="L139" s="37">
        <f>SUM(L140:L143)</f>
        <v>8831.4099999999999</v>
      </c>
      <c r="M139" s="37">
        <f>SUM(M140:M143)</f>
        <v>8831.4099999999999</v>
      </c>
      <c r="N139" s="37">
        <f>SUM(N140:N143)</f>
        <v>11991.24</v>
      </c>
      <c r="O139" s="39" t="s">
        <v>294</v>
      </c>
    </row>
    <row r="140" ht="28">
      <c r="A140" s="44" t="s">
        <v>295</v>
      </c>
      <c r="B140" s="45" t="s">
        <v>296</v>
      </c>
      <c r="C140" s="46" t="s">
        <v>99</v>
      </c>
      <c r="D140" s="47">
        <v>40.909999999999997</v>
      </c>
      <c r="E140" s="48">
        <f>'BM 03'!G140</f>
        <v>0</v>
      </c>
      <c r="F140" s="59"/>
      <c r="G140" s="48">
        <f t="shared" si="67"/>
        <v>0</v>
      </c>
      <c r="H140" s="47">
        <f t="shared" si="70"/>
        <v>40.909999999999997</v>
      </c>
      <c r="I140" s="48">
        <v>1.4099999999999999</v>
      </c>
      <c r="J140" s="50">
        <f t="shared" ref="J140:M143" si="76">TRUNC($I140*D140,2)</f>
        <v>57.68</v>
      </c>
      <c r="K140" s="50">
        <f t="shared" si="76"/>
        <v>0</v>
      </c>
      <c r="L140" s="50">
        <f t="shared" si="76"/>
        <v>0</v>
      </c>
      <c r="M140" s="50">
        <f t="shared" si="76"/>
        <v>0</v>
      </c>
      <c r="N140" s="50">
        <f t="shared" si="64"/>
        <v>57.68</v>
      </c>
      <c r="O140" s="51">
        <f t="shared" si="66"/>
        <v>0</v>
      </c>
    </row>
    <row r="141" ht="28">
      <c r="A141" s="44" t="s">
        <v>297</v>
      </c>
      <c r="B141" s="45" t="s">
        <v>298</v>
      </c>
      <c r="C141" s="46" t="s">
        <v>39</v>
      </c>
      <c r="D141" s="47">
        <v>11.300000000000001</v>
      </c>
      <c r="E141" s="48">
        <f>'BM 03'!G141</f>
        <v>0</v>
      </c>
      <c r="F141" s="59"/>
      <c r="G141" s="48">
        <f t="shared" si="67"/>
        <v>0</v>
      </c>
      <c r="H141" s="47">
        <f t="shared" si="70"/>
        <v>11.300000000000001</v>
      </c>
      <c r="I141" s="48">
        <v>7.8300000000000001</v>
      </c>
      <c r="J141" s="50">
        <f t="shared" si="76"/>
        <v>88.469999999999999</v>
      </c>
      <c r="K141" s="50">
        <f t="shared" si="76"/>
        <v>0</v>
      </c>
      <c r="L141" s="50">
        <f t="shared" si="76"/>
        <v>0</v>
      </c>
      <c r="M141" s="50">
        <f t="shared" si="76"/>
        <v>0</v>
      </c>
      <c r="N141" s="50">
        <f t="shared" si="64"/>
        <v>88.469999999999999</v>
      </c>
      <c r="O141" s="51">
        <f t="shared" si="66"/>
        <v>0</v>
      </c>
    </row>
    <row r="142" ht="42">
      <c r="A142" s="44" t="s">
        <v>299</v>
      </c>
      <c r="B142" s="45" t="s">
        <v>300</v>
      </c>
      <c r="C142" s="46" t="s">
        <v>39</v>
      </c>
      <c r="D142" s="47">
        <v>292.47000000000003</v>
      </c>
      <c r="E142" s="48">
        <f>'BM 03'!G142</f>
        <v>0</v>
      </c>
      <c r="F142" s="59">
        <f t="shared" ref="F142:F143" si="77">292.47*0.4</f>
        <v>116.98800000000001</v>
      </c>
      <c r="G142" s="48">
        <f t="shared" si="67"/>
        <v>116.98800000000001</v>
      </c>
      <c r="H142" s="47">
        <f t="shared" si="70"/>
        <v>175.48200000000003</v>
      </c>
      <c r="I142" s="48">
        <v>35.420000000000002</v>
      </c>
      <c r="J142" s="50">
        <f t="shared" si="76"/>
        <v>10359.280000000001</v>
      </c>
      <c r="K142" s="50">
        <f t="shared" si="76"/>
        <v>0</v>
      </c>
      <c r="L142" s="50">
        <f t="shared" si="76"/>
        <v>4143.71</v>
      </c>
      <c r="M142" s="50">
        <f t="shared" si="76"/>
        <v>4143.71</v>
      </c>
      <c r="N142" s="50">
        <f t="shared" si="64"/>
        <v>6215.5700000000006</v>
      </c>
      <c r="O142" s="51">
        <f t="shared" si="66"/>
        <v>0.39999980693638937</v>
      </c>
    </row>
    <row r="143" ht="42">
      <c r="A143" s="44" t="s">
        <v>301</v>
      </c>
      <c r="B143" s="45" t="s">
        <v>302</v>
      </c>
      <c r="C143" s="46" t="s">
        <v>39</v>
      </c>
      <c r="D143" s="47">
        <v>257.48000000000002</v>
      </c>
      <c r="E143" s="48">
        <f>'BM 03'!G143</f>
        <v>0</v>
      </c>
      <c r="F143" s="59">
        <f t="shared" si="77"/>
        <v>116.98800000000001</v>
      </c>
      <c r="G143" s="48">
        <f t="shared" si="67"/>
        <v>116.98800000000001</v>
      </c>
      <c r="H143" s="47">
        <f t="shared" si="70"/>
        <v>140.49200000000002</v>
      </c>
      <c r="I143" s="48">
        <v>40.07</v>
      </c>
      <c r="J143" s="50">
        <f t="shared" si="76"/>
        <v>10317.219999999999</v>
      </c>
      <c r="K143" s="50">
        <f t="shared" si="76"/>
        <v>0</v>
      </c>
      <c r="L143" s="50">
        <f t="shared" si="76"/>
        <v>4687.6999999999998</v>
      </c>
      <c r="M143" s="50">
        <f t="shared" si="76"/>
        <v>4687.6999999999998</v>
      </c>
      <c r="N143" s="50">
        <f t="shared" si="64"/>
        <v>5629.5199999999995</v>
      </c>
      <c r="O143" s="51">
        <f t="shared" si="66"/>
        <v>0.45435689071280833</v>
      </c>
    </row>
    <row r="144" ht="14">
      <c r="A144" s="33" t="s">
        <v>303</v>
      </c>
      <c r="B144" s="34" t="s">
        <v>304</v>
      </c>
      <c r="C144" s="35"/>
      <c r="D144" s="35"/>
      <c r="E144" s="35"/>
      <c r="F144" s="56"/>
      <c r="G144" s="42"/>
      <c r="H144" s="54"/>
      <c r="I144" s="35"/>
      <c r="J144" s="37">
        <f>SUM(J145:J150)</f>
        <v>3826.1499999999996</v>
      </c>
      <c r="K144" s="37">
        <f>SUM(K145:K150)</f>
        <v>3826.1499999999996</v>
      </c>
      <c r="L144" s="37">
        <f>SUM(L145:L150)</f>
        <v>0</v>
      </c>
      <c r="M144" s="37">
        <f>SUM(M145:M150)</f>
        <v>3826.1499999999996</v>
      </c>
      <c r="N144" s="37">
        <f>SUM(N145:N150)</f>
        <v>0</v>
      </c>
      <c r="O144" s="55">
        <f t="shared" si="66"/>
        <v>1</v>
      </c>
    </row>
    <row r="145" ht="14">
      <c r="A145" s="44" t="s">
        <v>305</v>
      </c>
      <c r="B145" s="45" t="s">
        <v>306</v>
      </c>
      <c r="C145" s="46" t="s">
        <v>184</v>
      </c>
      <c r="D145" s="47">
        <v>7</v>
      </c>
      <c r="E145" s="48">
        <f>'BM 03'!G145</f>
        <v>7</v>
      </c>
      <c r="F145" s="59"/>
      <c r="G145" s="48">
        <f t="shared" si="67"/>
        <v>7</v>
      </c>
      <c r="H145" s="47">
        <f t="shared" si="70"/>
        <v>7</v>
      </c>
      <c r="I145" s="48">
        <v>74.799999999999997</v>
      </c>
      <c r="J145" s="50">
        <f t="shared" ref="J145:M150" si="78">TRUNC($I145*D145,2)</f>
        <v>523.60000000000002</v>
      </c>
      <c r="K145" s="50">
        <f t="shared" si="78"/>
        <v>523.60000000000002</v>
      </c>
      <c r="L145" s="50">
        <f t="shared" si="78"/>
        <v>0</v>
      </c>
      <c r="M145" s="50">
        <f t="shared" si="78"/>
        <v>523.60000000000002</v>
      </c>
      <c r="N145" s="50">
        <f t="shared" ref="N145:N189" si="79">J145-M145</f>
        <v>0</v>
      </c>
      <c r="O145" s="51">
        <f t="shared" si="66"/>
        <v>1</v>
      </c>
    </row>
    <row r="146" ht="28">
      <c r="A146" s="44" t="s">
        <v>307</v>
      </c>
      <c r="B146" s="45" t="s">
        <v>308</v>
      </c>
      <c r="C146" s="46" t="s">
        <v>184</v>
      </c>
      <c r="D146" s="47">
        <v>1</v>
      </c>
      <c r="E146" s="48">
        <f>'BM 03'!G146</f>
        <v>1</v>
      </c>
      <c r="F146" s="59"/>
      <c r="G146" s="48">
        <f t="shared" si="67"/>
        <v>1</v>
      </c>
      <c r="H146" s="47">
        <f t="shared" si="70"/>
        <v>1</v>
      </c>
      <c r="I146" s="48">
        <v>32.049999999999997</v>
      </c>
      <c r="J146" s="50">
        <f t="shared" si="78"/>
        <v>32.049999999999997</v>
      </c>
      <c r="K146" s="50">
        <f t="shared" si="78"/>
        <v>32.049999999999997</v>
      </c>
      <c r="L146" s="50">
        <f t="shared" si="78"/>
        <v>0</v>
      </c>
      <c r="M146" s="50">
        <f t="shared" si="78"/>
        <v>32.049999999999997</v>
      </c>
      <c r="N146" s="50">
        <f t="shared" si="79"/>
        <v>0</v>
      </c>
      <c r="O146" s="51">
        <f t="shared" si="66"/>
        <v>1</v>
      </c>
    </row>
    <row r="147" ht="28">
      <c r="A147" s="44" t="s">
        <v>309</v>
      </c>
      <c r="B147" s="45" t="s">
        <v>310</v>
      </c>
      <c r="C147" s="46" t="s">
        <v>184</v>
      </c>
      <c r="D147" s="47">
        <v>1</v>
      </c>
      <c r="E147" s="48">
        <f>'BM 03'!G147</f>
        <v>1</v>
      </c>
      <c r="F147" s="59"/>
      <c r="G147" s="48">
        <f t="shared" si="67"/>
        <v>1</v>
      </c>
      <c r="H147" s="47">
        <f t="shared" si="70"/>
        <v>1</v>
      </c>
      <c r="I147" s="48">
        <v>70.980000000000004</v>
      </c>
      <c r="J147" s="50">
        <f t="shared" si="78"/>
        <v>70.980000000000004</v>
      </c>
      <c r="K147" s="50">
        <f t="shared" si="78"/>
        <v>70.980000000000004</v>
      </c>
      <c r="L147" s="50">
        <f t="shared" si="78"/>
        <v>0</v>
      </c>
      <c r="M147" s="50">
        <f t="shared" si="78"/>
        <v>70.980000000000004</v>
      </c>
      <c r="N147" s="50">
        <f t="shared" si="79"/>
        <v>0</v>
      </c>
      <c r="O147" s="51">
        <f t="shared" si="66"/>
        <v>1</v>
      </c>
    </row>
    <row r="148" ht="14">
      <c r="A148" s="44" t="s">
        <v>311</v>
      </c>
      <c r="B148" s="45" t="s">
        <v>312</v>
      </c>
      <c r="C148" s="46" t="s">
        <v>114</v>
      </c>
      <c r="D148" s="47">
        <v>63.380000000000003</v>
      </c>
      <c r="E148" s="48">
        <f>'BM 03'!G148</f>
        <v>63.380000000000003</v>
      </c>
      <c r="F148" s="59"/>
      <c r="G148" s="48">
        <f t="shared" si="67"/>
        <v>63.380000000000003</v>
      </c>
      <c r="H148" s="47">
        <f t="shared" si="70"/>
        <v>63.380000000000003</v>
      </c>
      <c r="I148" s="48">
        <v>19.620000000000001</v>
      </c>
      <c r="J148" s="50">
        <f t="shared" si="78"/>
        <v>1243.51</v>
      </c>
      <c r="K148" s="50">
        <f t="shared" si="78"/>
        <v>1243.51</v>
      </c>
      <c r="L148" s="50">
        <f t="shared" si="78"/>
        <v>0</v>
      </c>
      <c r="M148" s="50">
        <f t="shared" si="78"/>
        <v>1243.51</v>
      </c>
      <c r="N148" s="50">
        <f t="shared" si="79"/>
        <v>0</v>
      </c>
      <c r="O148" s="51">
        <f t="shared" si="66"/>
        <v>1</v>
      </c>
    </row>
    <row r="149" ht="28">
      <c r="A149" s="44" t="s">
        <v>313</v>
      </c>
      <c r="B149" s="45" t="s">
        <v>314</v>
      </c>
      <c r="C149" s="46" t="s">
        <v>114</v>
      </c>
      <c r="D149" s="47">
        <v>12.66</v>
      </c>
      <c r="E149" s="48">
        <f>'BM 03'!G149</f>
        <v>12.66</v>
      </c>
      <c r="F149" s="59"/>
      <c r="G149" s="48">
        <f t="shared" si="67"/>
        <v>12.66</v>
      </c>
      <c r="H149" s="47">
        <f t="shared" si="70"/>
        <v>12.66</v>
      </c>
      <c r="I149" s="48">
        <v>15.300000000000001</v>
      </c>
      <c r="J149" s="50">
        <f t="shared" si="78"/>
        <v>193.69</v>
      </c>
      <c r="K149" s="50">
        <f t="shared" si="78"/>
        <v>193.69</v>
      </c>
      <c r="L149" s="50">
        <f t="shared" si="78"/>
        <v>0</v>
      </c>
      <c r="M149" s="50">
        <f t="shared" si="78"/>
        <v>193.69</v>
      </c>
      <c r="N149" s="50">
        <f t="shared" si="79"/>
        <v>0</v>
      </c>
      <c r="O149" s="51">
        <f t="shared" si="66"/>
        <v>1</v>
      </c>
    </row>
    <row r="150" ht="14">
      <c r="A150" s="44" t="s">
        <v>315</v>
      </c>
      <c r="B150" s="45" t="s">
        <v>316</v>
      </c>
      <c r="C150" s="46" t="s">
        <v>114</v>
      </c>
      <c r="D150" s="47">
        <v>52.780000000000001</v>
      </c>
      <c r="E150" s="48">
        <f>'BM 03'!G150</f>
        <v>52.780000000000001</v>
      </c>
      <c r="F150" s="59"/>
      <c r="G150" s="48">
        <f t="shared" si="67"/>
        <v>52.780000000000001</v>
      </c>
      <c r="H150" s="47">
        <f t="shared" si="70"/>
        <v>52.780000000000001</v>
      </c>
      <c r="I150" s="48">
        <v>33.390000000000001</v>
      </c>
      <c r="J150" s="50">
        <f t="shared" si="78"/>
        <v>1762.3199999999999</v>
      </c>
      <c r="K150" s="50">
        <f t="shared" si="78"/>
        <v>1762.3199999999999</v>
      </c>
      <c r="L150" s="50">
        <f t="shared" si="78"/>
        <v>0</v>
      </c>
      <c r="M150" s="50">
        <f t="shared" si="78"/>
        <v>1762.3199999999999</v>
      </c>
      <c r="N150" s="50">
        <f t="shared" si="79"/>
        <v>0</v>
      </c>
      <c r="O150" s="51">
        <f t="shared" si="66"/>
        <v>1</v>
      </c>
    </row>
    <row r="151" ht="14">
      <c r="A151" s="33" t="s">
        <v>317</v>
      </c>
      <c r="B151" s="34" t="s">
        <v>318</v>
      </c>
      <c r="C151" s="35"/>
      <c r="D151" s="35"/>
      <c r="E151" s="35"/>
      <c r="F151" s="56"/>
      <c r="G151" s="42"/>
      <c r="H151" s="54"/>
      <c r="I151" s="35"/>
      <c r="J151" s="37">
        <f>SUM(J152:J157)</f>
        <v>2483.0999999999999</v>
      </c>
      <c r="K151" s="37">
        <f>SUM(K152:K157)</f>
        <v>2483.0999999999999</v>
      </c>
      <c r="L151" s="37">
        <f>SUM(L152:L157)</f>
        <v>0</v>
      </c>
      <c r="M151" s="37">
        <f>SUM(M152:M157)</f>
        <v>2483.0999999999999</v>
      </c>
      <c r="N151" s="37">
        <f>SUM(N152:N157)</f>
        <v>0</v>
      </c>
      <c r="O151" s="55">
        <f t="shared" si="66"/>
        <v>1</v>
      </c>
    </row>
    <row r="152" ht="14">
      <c r="A152" s="44" t="s">
        <v>319</v>
      </c>
      <c r="B152" s="45" t="s">
        <v>320</v>
      </c>
      <c r="C152" s="46" t="s">
        <v>184</v>
      </c>
      <c r="D152" s="47">
        <v>7</v>
      </c>
      <c r="E152" s="48">
        <f>'BM 03'!G152</f>
        <v>7</v>
      </c>
      <c r="F152" s="59"/>
      <c r="G152" s="48">
        <f t="shared" si="67"/>
        <v>7</v>
      </c>
      <c r="H152" s="47">
        <f t="shared" si="70"/>
        <v>7</v>
      </c>
      <c r="I152" s="48">
        <v>71.060000000000002</v>
      </c>
      <c r="J152" s="50">
        <f t="shared" ref="J152:M157" si="80">TRUNC($I152*D152,2)</f>
        <v>497.42000000000002</v>
      </c>
      <c r="K152" s="50">
        <f t="shared" si="80"/>
        <v>497.42000000000002</v>
      </c>
      <c r="L152" s="50">
        <f t="shared" si="80"/>
        <v>0</v>
      </c>
      <c r="M152" s="50">
        <f t="shared" si="80"/>
        <v>497.42000000000002</v>
      </c>
      <c r="N152" s="50">
        <f t="shared" si="79"/>
        <v>0</v>
      </c>
      <c r="O152" s="51">
        <f t="shared" si="66"/>
        <v>1</v>
      </c>
    </row>
    <row r="153" ht="14">
      <c r="A153" s="44" t="s">
        <v>321</v>
      </c>
      <c r="B153" s="45" t="s">
        <v>322</v>
      </c>
      <c r="C153" s="46" t="s">
        <v>184</v>
      </c>
      <c r="D153" s="47">
        <v>5</v>
      </c>
      <c r="E153" s="48">
        <f>'BM 03'!G153</f>
        <v>5</v>
      </c>
      <c r="F153" s="59"/>
      <c r="G153" s="48">
        <f t="shared" si="67"/>
        <v>5</v>
      </c>
      <c r="H153" s="47">
        <f t="shared" si="70"/>
        <v>5</v>
      </c>
      <c r="I153" s="48">
        <v>101.86</v>
      </c>
      <c r="J153" s="50">
        <f t="shared" si="80"/>
        <v>509.30000000000001</v>
      </c>
      <c r="K153" s="50">
        <f t="shared" si="80"/>
        <v>509.30000000000001</v>
      </c>
      <c r="L153" s="50">
        <f t="shared" si="80"/>
        <v>0</v>
      </c>
      <c r="M153" s="50">
        <f t="shared" si="80"/>
        <v>509.30000000000001</v>
      </c>
      <c r="N153" s="50">
        <f t="shared" si="79"/>
        <v>0</v>
      </c>
      <c r="O153" s="51">
        <f t="shared" si="66"/>
        <v>1</v>
      </c>
    </row>
    <row r="154" ht="28">
      <c r="A154" s="44" t="s">
        <v>323</v>
      </c>
      <c r="B154" s="45" t="s">
        <v>324</v>
      </c>
      <c r="C154" s="46" t="s">
        <v>184</v>
      </c>
      <c r="D154" s="47">
        <v>3</v>
      </c>
      <c r="E154" s="48">
        <f>'BM 03'!G154</f>
        <v>3</v>
      </c>
      <c r="F154" s="59"/>
      <c r="G154" s="48">
        <f t="shared" si="67"/>
        <v>3</v>
      </c>
      <c r="H154" s="47">
        <f t="shared" si="70"/>
        <v>3</v>
      </c>
      <c r="I154" s="48">
        <v>89.030000000000001</v>
      </c>
      <c r="J154" s="50">
        <f t="shared" si="80"/>
        <v>267.08999999999997</v>
      </c>
      <c r="K154" s="50">
        <f t="shared" si="80"/>
        <v>267.08999999999997</v>
      </c>
      <c r="L154" s="50">
        <f t="shared" si="80"/>
        <v>0</v>
      </c>
      <c r="M154" s="50">
        <f t="shared" si="80"/>
        <v>267.08999999999997</v>
      </c>
      <c r="N154" s="50">
        <f t="shared" si="79"/>
        <v>0</v>
      </c>
      <c r="O154" s="51">
        <f t="shared" si="66"/>
        <v>1</v>
      </c>
    </row>
    <row r="155" ht="42">
      <c r="A155" s="44" t="s">
        <v>325</v>
      </c>
      <c r="B155" s="45" t="s">
        <v>326</v>
      </c>
      <c r="C155" s="46" t="s">
        <v>64</v>
      </c>
      <c r="D155" s="47">
        <v>1</v>
      </c>
      <c r="E155" s="48">
        <f>'BM 03'!G155</f>
        <v>1</v>
      </c>
      <c r="F155" s="59"/>
      <c r="G155" s="48">
        <f t="shared" si="67"/>
        <v>1</v>
      </c>
      <c r="H155" s="47">
        <f t="shared" si="70"/>
        <v>1</v>
      </c>
      <c r="I155" s="48">
        <v>72.109999999999999</v>
      </c>
      <c r="J155" s="50">
        <f t="shared" si="80"/>
        <v>72.109999999999999</v>
      </c>
      <c r="K155" s="50">
        <f t="shared" si="80"/>
        <v>72.109999999999999</v>
      </c>
      <c r="L155" s="50">
        <f t="shared" si="80"/>
        <v>0</v>
      </c>
      <c r="M155" s="50">
        <f t="shared" si="80"/>
        <v>72.109999999999999</v>
      </c>
      <c r="N155" s="50">
        <f t="shared" si="79"/>
        <v>0</v>
      </c>
      <c r="O155" s="51">
        <f t="shared" si="66"/>
        <v>1</v>
      </c>
    </row>
    <row r="156" ht="42">
      <c r="A156" s="44" t="s">
        <v>327</v>
      </c>
      <c r="B156" s="45" t="s">
        <v>328</v>
      </c>
      <c r="C156" s="46" t="s">
        <v>64</v>
      </c>
      <c r="D156" s="47">
        <v>1</v>
      </c>
      <c r="E156" s="48">
        <f>'BM 03'!G156</f>
        <v>1</v>
      </c>
      <c r="F156" s="59"/>
      <c r="G156" s="48">
        <f t="shared" si="67"/>
        <v>1</v>
      </c>
      <c r="H156" s="47">
        <f t="shared" si="70"/>
        <v>1</v>
      </c>
      <c r="I156" s="48">
        <v>663.75999999999999</v>
      </c>
      <c r="J156" s="50">
        <f t="shared" si="80"/>
        <v>663.75999999999999</v>
      </c>
      <c r="K156" s="50">
        <f t="shared" si="80"/>
        <v>663.75999999999999</v>
      </c>
      <c r="L156" s="50">
        <f t="shared" si="80"/>
        <v>0</v>
      </c>
      <c r="M156" s="50">
        <f t="shared" si="80"/>
        <v>663.75999999999999</v>
      </c>
      <c r="N156" s="50">
        <f t="shared" si="79"/>
        <v>0</v>
      </c>
      <c r="O156" s="51">
        <f t="shared" si="66"/>
        <v>1</v>
      </c>
    </row>
    <row r="157" ht="42">
      <c r="A157" s="44" t="s">
        <v>329</v>
      </c>
      <c r="B157" s="45" t="s">
        <v>330</v>
      </c>
      <c r="C157" s="46" t="s">
        <v>64</v>
      </c>
      <c r="D157" s="47">
        <v>1</v>
      </c>
      <c r="E157" s="48">
        <f>'BM 03'!G157</f>
        <v>1</v>
      </c>
      <c r="F157" s="59"/>
      <c r="G157" s="48">
        <f t="shared" si="67"/>
        <v>1</v>
      </c>
      <c r="H157" s="47">
        <f t="shared" si="70"/>
        <v>1</v>
      </c>
      <c r="I157" s="48">
        <v>473.42000000000002</v>
      </c>
      <c r="J157" s="50">
        <f t="shared" si="80"/>
        <v>473.42000000000002</v>
      </c>
      <c r="K157" s="50">
        <f t="shared" si="80"/>
        <v>473.42000000000002</v>
      </c>
      <c r="L157" s="50">
        <f t="shared" si="80"/>
        <v>0</v>
      </c>
      <c r="M157" s="50">
        <f t="shared" si="80"/>
        <v>473.42000000000002</v>
      </c>
      <c r="N157" s="50">
        <f t="shared" si="79"/>
        <v>0</v>
      </c>
      <c r="O157" s="51">
        <f t="shared" si="66"/>
        <v>1</v>
      </c>
    </row>
    <row r="158" ht="14">
      <c r="A158" s="33" t="s">
        <v>331</v>
      </c>
      <c r="B158" s="34" t="s">
        <v>332</v>
      </c>
      <c r="C158" s="35"/>
      <c r="D158" s="35"/>
      <c r="E158" s="35"/>
      <c r="F158" s="56"/>
      <c r="G158" s="42"/>
      <c r="H158" s="54"/>
      <c r="I158" s="35"/>
      <c r="J158" s="37">
        <f>J159+J167+J175+J179+J184</f>
        <v>20487.099999999999</v>
      </c>
      <c r="K158" s="37">
        <f>K159+K167+K175+K179+K184</f>
        <v>16373.48</v>
      </c>
      <c r="L158" s="37">
        <f>L159+L167+L175+L179+L184</f>
        <v>0</v>
      </c>
      <c r="M158" s="37">
        <f>M159+M167+M175+M179+M184</f>
        <v>16373.48</v>
      </c>
      <c r="N158" s="37">
        <f t="shared" si="79"/>
        <v>4113.619999999999</v>
      </c>
      <c r="O158" s="60">
        <f t="shared" si="66"/>
        <v>0.79920925850901303</v>
      </c>
    </row>
    <row r="159" ht="14">
      <c r="A159" s="33" t="s">
        <v>333</v>
      </c>
      <c r="B159" s="34" t="s">
        <v>334</v>
      </c>
      <c r="C159" s="35"/>
      <c r="D159" s="35"/>
      <c r="E159" s="35"/>
      <c r="F159" s="56"/>
      <c r="G159" s="42"/>
      <c r="H159" s="54"/>
      <c r="I159" s="35"/>
      <c r="J159" s="37">
        <f>SUM(J160:J166)</f>
        <v>5738.5799999999999</v>
      </c>
      <c r="K159" s="37">
        <f>SUM(K160:K166)</f>
        <v>5738.5799999999999</v>
      </c>
      <c r="L159" s="37">
        <f>SUM(L160:L166)</f>
        <v>0</v>
      </c>
      <c r="M159" s="37">
        <f>SUM(M160:M166)</f>
        <v>5738.5799999999999</v>
      </c>
      <c r="N159" s="37">
        <f>SUM(N160:N166)</f>
        <v>0</v>
      </c>
      <c r="O159" s="55">
        <f t="shared" si="66"/>
        <v>1</v>
      </c>
    </row>
    <row r="160" ht="28">
      <c r="A160" s="44" t="s">
        <v>335</v>
      </c>
      <c r="B160" s="45" t="s">
        <v>336</v>
      </c>
      <c r="C160" s="46" t="s">
        <v>184</v>
      </c>
      <c r="D160" s="47">
        <v>1</v>
      </c>
      <c r="E160" s="48">
        <f>'BM 03'!G160</f>
        <v>1</v>
      </c>
      <c r="F160" s="59"/>
      <c r="G160" s="48">
        <f t="shared" si="67"/>
        <v>1</v>
      </c>
      <c r="H160" s="47">
        <f t="shared" ref="H160:H166" si="81">D160-G160</f>
        <v>0</v>
      </c>
      <c r="I160" s="48">
        <v>2268.0999999999999</v>
      </c>
      <c r="J160" s="50">
        <f t="shared" ref="J160:M166" si="82">TRUNC($I160*D160,2)</f>
        <v>2268.0999999999999</v>
      </c>
      <c r="K160" s="50">
        <f t="shared" si="82"/>
        <v>2268.0999999999999</v>
      </c>
      <c r="L160" s="50">
        <f t="shared" si="82"/>
        <v>0</v>
      </c>
      <c r="M160" s="50">
        <f t="shared" si="82"/>
        <v>2268.0999999999999</v>
      </c>
      <c r="N160" s="50">
        <f t="shared" si="79"/>
        <v>0</v>
      </c>
      <c r="O160" s="51">
        <f t="shared" si="66"/>
        <v>1</v>
      </c>
    </row>
    <row r="161" ht="14">
      <c r="A161" s="44" t="s">
        <v>337</v>
      </c>
      <c r="B161" s="45" t="s">
        <v>338</v>
      </c>
      <c r="C161" s="46" t="s">
        <v>64</v>
      </c>
      <c r="D161" s="47">
        <v>3</v>
      </c>
      <c r="E161" s="48">
        <f>'BM 03'!G161</f>
        <v>3</v>
      </c>
      <c r="F161" s="59"/>
      <c r="G161" s="48">
        <f t="shared" si="67"/>
        <v>3</v>
      </c>
      <c r="H161" s="47">
        <f t="shared" si="81"/>
        <v>0</v>
      </c>
      <c r="I161" s="48">
        <v>118.34999999999999</v>
      </c>
      <c r="J161" s="50">
        <f t="shared" si="82"/>
        <v>355.05000000000001</v>
      </c>
      <c r="K161" s="50">
        <f t="shared" si="82"/>
        <v>355.05000000000001</v>
      </c>
      <c r="L161" s="50">
        <f t="shared" si="82"/>
        <v>0</v>
      </c>
      <c r="M161" s="50">
        <f t="shared" si="82"/>
        <v>355.05000000000001</v>
      </c>
      <c r="N161" s="50">
        <f t="shared" si="79"/>
        <v>0</v>
      </c>
      <c r="O161" s="51">
        <f t="shared" si="66"/>
        <v>1</v>
      </c>
    </row>
    <row r="162" ht="28">
      <c r="A162" s="44" t="s">
        <v>339</v>
      </c>
      <c r="B162" s="45" t="s">
        <v>340</v>
      </c>
      <c r="C162" s="46" t="s">
        <v>184</v>
      </c>
      <c r="D162" s="47">
        <v>10</v>
      </c>
      <c r="E162" s="48">
        <f>'BM 03'!G162</f>
        <v>10</v>
      </c>
      <c r="F162" s="59"/>
      <c r="G162" s="48">
        <f t="shared" si="67"/>
        <v>10</v>
      </c>
      <c r="H162" s="47">
        <f t="shared" si="81"/>
        <v>0</v>
      </c>
      <c r="I162" s="48">
        <v>269.86000000000001</v>
      </c>
      <c r="J162" s="50">
        <f t="shared" si="82"/>
        <v>2698.5999999999999</v>
      </c>
      <c r="K162" s="50">
        <f t="shared" si="82"/>
        <v>2698.5999999999999</v>
      </c>
      <c r="L162" s="50">
        <f t="shared" si="82"/>
        <v>0</v>
      </c>
      <c r="M162" s="50">
        <f t="shared" si="82"/>
        <v>2698.5999999999999</v>
      </c>
      <c r="N162" s="50">
        <f t="shared" si="79"/>
        <v>0</v>
      </c>
      <c r="O162" s="51">
        <f t="shared" si="66"/>
        <v>1</v>
      </c>
    </row>
    <row r="163" ht="28">
      <c r="A163" s="44" t="s">
        <v>341</v>
      </c>
      <c r="B163" s="45" t="s">
        <v>342</v>
      </c>
      <c r="C163" s="46" t="s">
        <v>64</v>
      </c>
      <c r="D163" s="47">
        <v>1</v>
      </c>
      <c r="E163" s="48">
        <f>'BM 03'!G163</f>
        <v>1</v>
      </c>
      <c r="F163" s="59"/>
      <c r="G163" s="48">
        <f t="shared" si="67"/>
        <v>1</v>
      </c>
      <c r="H163" s="47">
        <f t="shared" si="81"/>
        <v>0</v>
      </c>
      <c r="I163" s="48">
        <v>44.090000000000003</v>
      </c>
      <c r="J163" s="50">
        <f t="shared" si="82"/>
        <v>44.090000000000003</v>
      </c>
      <c r="K163" s="50">
        <f t="shared" si="82"/>
        <v>44.090000000000003</v>
      </c>
      <c r="L163" s="50">
        <f t="shared" si="82"/>
        <v>0</v>
      </c>
      <c r="M163" s="50">
        <f t="shared" si="82"/>
        <v>44.090000000000003</v>
      </c>
      <c r="N163" s="50">
        <f t="shared" si="79"/>
        <v>0</v>
      </c>
      <c r="O163" s="51">
        <f t="shared" si="66"/>
        <v>1</v>
      </c>
    </row>
    <row r="164" ht="28">
      <c r="A164" s="44" t="s">
        <v>343</v>
      </c>
      <c r="B164" s="45" t="s">
        <v>344</v>
      </c>
      <c r="C164" s="46" t="s">
        <v>64</v>
      </c>
      <c r="D164" s="47">
        <v>5</v>
      </c>
      <c r="E164" s="48">
        <f>'BM 03'!G164</f>
        <v>5</v>
      </c>
      <c r="F164" s="59"/>
      <c r="G164" s="48">
        <f t="shared" si="67"/>
        <v>5</v>
      </c>
      <c r="H164" s="47">
        <f t="shared" si="81"/>
        <v>0</v>
      </c>
      <c r="I164" s="48">
        <v>45.130000000000003</v>
      </c>
      <c r="J164" s="50">
        <f t="shared" si="82"/>
        <v>225.65000000000001</v>
      </c>
      <c r="K164" s="50">
        <f t="shared" si="82"/>
        <v>225.65000000000001</v>
      </c>
      <c r="L164" s="50">
        <f t="shared" si="82"/>
        <v>0</v>
      </c>
      <c r="M164" s="50">
        <f t="shared" si="82"/>
        <v>225.65000000000001</v>
      </c>
      <c r="N164" s="50">
        <f t="shared" si="79"/>
        <v>0</v>
      </c>
      <c r="O164" s="51">
        <f t="shared" si="66"/>
        <v>1</v>
      </c>
    </row>
    <row r="165" ht="28">
      <c r="A165" s="44" t="s">
        <v>345</v>
      </c>
      <c r="B165" s="45" t="s">
        <v>346</v>
      </c>
      <c r="C165" s="46" t="s">
        <v>64</v>
      </c>
      <c r="D165" s="47">
        <v>1</v>
      </c>
      <c r="E165" s="48">
        <f>'BM 03'!G165</f>
        <v>1</v>
      </c>
      <c r="F165" s="59"/>
      <c r="G165" s="48">
        <f t="shared" si="67"/>
        <v>1</v>
      </c>
      <c r="H165" s="47">
        <f t="shared" si="81"/>
        <v>0</v>
      </c>
      <c r="I165" s="48">
        <v>49.789999999999999</v>
      </c>
      <c r="J165" s="50">
        <f t="shared" si="82"/>
        <v>49.789999999999999</v>
      </c>
      <c r="K165" s="50">
        <f t="shared" si="82"/>
        <v>49.789999999999999</v>
      </c>
      <c r="L165" s="50">
        <f t="shared" si="82"/>
        <v>0</v>
      </c>
      <c r="M165" s="50">
        <f t="shared" si="82"/>
        <v>49.789999999999999</v>
      </c>
      <c r="N165" s="50">
        <f t="shared" si="79"/>
        <v>0</v>
      </c>
      <c r="O165" s="51">
        <f t="shared" si="66"/>
        <v>1</v>
      </c>
    </row>
    <row r="166" ht="28">
      <c r="A166" s="44" t="s">
        <v>347</v>
      </c>
      <c r="B166" s="45" t="s">
        <v>348</v>
      </c>
      <c r="C166" s="46" t="s">
        <v>64</v>
      </c>
      <c r="D166" s="47">
        <v>10</v>
      </c>
      <c r="E166" s="48">
        <f>'BM 03'!G166</f>
        <v>10</v>
      </c>
      <c r="F166" s="59"/>
      <c r="G166" s="48">
        <f t="shared" si="67"/>
        <v>10</v>
      </c>
      <c r="H166" s="47">
        <f t="shared" si="81"/>
        <v>0</v>
      </c>
      <c r="I166" s="48">
        <v>9.7300000000000004</v>
      </c>
      <c r="J166" s="50">
        <f t="shared" si="82"/>
        <v>97.299999999999997</v>
      </c>
      <c r="K166" s="50">
        <f t="shared" si="82"/>
        <v>97.299999999999997</v>
      </c>
      <c r="L166" s="50">
        <f t="shared" si="82"/>
        <v>0</v>
      </c>
      <c r="M166" s="50">
        <f t="shared" si="82"/>
        <v>97.299999999999997</v>
      </c>
      <c r="N166" s="50">
        <f t="shared" si="79"/>
        <v>0</v>
      </c>
      <c r="O166" s="51">
        <f t="shared" si="66"/>
        <v>1</v>
      </c>
    </row>
    <row r="167" ht="14">
      <c r="A167" s="33" t="s">
        <v>349</v>
      </c>
      <c r="B167" s="34" t="s">
        <v>350</v>
      </c>
      <c r="C167" s="35"/>
      <c r="D167" s="35"/>
      <c r="E167" s="35"/>
      <c r="F167" s="56"/>
      <c r="G167" s="42"/>
      <c r="H167" s="54"/>
      <c r="I167" s="35"/>
      <c r="J167" s="37">
        <f>SUM(J168:J174)</f>
        <v>1555.99</v>
      </c>
      <c r="K167" s="37">
        <f>SUM(K168:K174)</f>
        <v>1555.99</v>
      </c>
      <c r="L167" s="37">
        <f>SUM(L168:L174)</f>
        <v>0</v>
      </c>
      <c r="M167" s="37">
        <f>SUM(M168:M174)</f>
        <v>1555.99</v>
      </c>
      <c r="N167" s="37">
        <f>SUM(N168:N174)</f>
        <v>0</v>
      </c>
      <c r="O167" s="60">
        <f t="shared" ref="O167:O190" si="83">M167/J167</f>
        <v>1</v>
      </c>
    </row>
    <row r="168" ht="28">
      <c r="A168" s="44" t="s">
        <v>351</v>
      </c>
      <c r="B168" s="45" t="s">
        <v>352</v>
      </c>
      <c r="C168" s="46" t="s">
        <v>64</v>
      </c>
      <c r="D168" s="47">
        <v>3</v>
      </c>
      <c r="E168" s="48">
        <f>'BM 03'!G168</f>
        <v>3</v>
      </c>
      <c r="F168" s="59"/>
      <c r="G168" s="48">
        <f t="shared" si="67"/>
        <v>3</v>
      </c>
      <c r="H168" s="47">
        <f t="shared" ref="H168:H174" si="84">D168-F168</f>
        <v>3</v>
      </c>
      <c r="I168" s="48">
        <v>28.210000000000001</v>
      </c>
      <c r="J168" s="50">
        <f t="shared" ref="J168:M174" si="85">TRUNC($I168*D168,2)</f>
        <v>84.629999999999995</v>
      </c>
      <c r="K168" s="50">
        <f t="shared" si="85"/>
        <v>84.629999999999995</v>
      </c>
      <c r="L168" s="50">
        <f t="shared" si="85"/>
        <v>0</v>
      </c>
      <c r="M168" s="50">
        <f t="shared" si="85"/>
        <v>84.629999999999995</v>
      </c>
      <c r="N168" s="50">
        <f t="shared" si="79"/>
        <v>0</v>
      </c>
      <c r="O168" s="51">
        <f t="shared" si="83"/>
        <v>1</v>
      </c>
    </row>
    <row r="169" ht="28">
      <c r="A169" s="44" t="s">
        <v>353</v>
      </c>
      <c r="B169" s="45" t="s">
        <v>354</v>
      </c>
      <c r="C169" s="46" t="s">
        <v>64</v>
      </c>
      <c r="D169" s="47">
        <v>8</v>
      </c>
      <c r="E169" s="48">
        <f>'BM 03'!G169</f>
        <v>8</v>
      </c>
      <c r="F169" s="59"/>
      <c r="G169" s="48">
        <f t="shared" ref="G169:G189" si="86">E169+F169</f>
        <v>8</v>
      </c>
      <c r="H169" s="47">
        <f t="shared" si="84"/>
        <v>8</v>
      </c>
      <c r="I169" s="48">
        <v>23.170000000000002</v>
      </c>
      <c r="J169" s="50">
        <f t="shared" si="85"/>
        <v>185.36000000000001</v>
      </c>
      <c r="K169" s="50">
        <f t="shared" si="85"/>
        <v>185.36000000000001</v>
      </c>
      <c r="L169" s="50">
        <f t="shared" si="85"/>
        <v>0</v>
      </c>
      <c r="M169" s="50">
        <f t="shared" si="85"/>
        <v>185.36000000000001</v>
      </c>
      <c r="N169" s="50">
        <f t="shared" si="79"/>
        <v>0</v>
      </c>
      <c r="O169" s="51">
        <f t="shared" si="83"/>
        <v>1</v>
      </c>
    </row>
    <row r="170" ht="28">
      <c r="A170" s="44" t="s">
        <v>355</v>
      </c>
      <c r="B170" s="45" t="s">
        <v>356</v>
      </c>
      <c r="C170" s="46" t="s">
        <v>64</v>
      </c>
      <c r="D170" s="47">
        <v>1</v>
      </c>
      <c r="E170" s="48">
        <f>'BM 03'!G170</f>
        <v>1</v>
      </c>
      <c r="F170" s="59"/>
      <c r="G170" s="48">
        <f t="shared" si="86"/>
        <v>1</v>
      </c>
      <c r="H170" s="47">
        <f t="shared" si="84"/>
        <v>1</v>
      </c>
      <c r="I170" s="48">
        <v>45.289999999999999</v>
      </c>
      <c r="J170" s="50">
        <f t="shared" si="85"/>
        <v>45.289999999999999</v>
      </c>
      <c r="K170" s="50">
        <f t="shared" si="85"/>
        <v>45.289999999999999</v>
      </c>
      <c r="L170" s="50">
        <f t="shared" si="85"/>
        <v>0</v>
      </c>
      <c r="M170" s="50">
        <f t="shared" si="85"/>
        <v>45.289999999999999</v>
      </c>
      <c r="N170" s="50">
        <f t="shared" si="79"/>
        <v>0</v>
      </c>
      <c r="O170" s="51">
        <f t="shared" si="83"/>
        <v>1</v>
      </c>
    </row>
    <row r="171" ht="42">
      <c r="A171" s="44" t="s">
        <v>357</v>
      </c>
      <c r="B171" s="45" t="s">
        <v>358</v>
      </c>
      <c r="C171" s="46" t="s">
        <v>64</v>
      </c>
      <c r="D171" s="47">
        <v>7</v>
      </c>
      <c r="E171" s="48">
        <f>'BM 03'!G171</f>
        <v>7</v>
      </c>
      <c r="F171" s="59"/>
      <c r="G171" s="48">
        <f t="shared" si="86"/>
        <v>7</v>
      </c>
      <c r="H171" s="47">
        <f t="shared" si="84"/>
        <v>7</v>
      </c>
      <c r="I171" s="48">
        <v>39.380000000000003</v>
      </c>
      <c r="J171" s="50">
        <f t="shared" si="85"/>
        <v>275.66000000000003</v>
      </c>
      <c r="K171" s="50">
        <f t="shared" si="85"/>
        <v>275.66000000000003</v>
      </c>
      <c r="L171" s="50">
        <f t="shared" si="85"/>
        <v>0</v>
      </c>
      <c r="M171" s="50">
        <f t="shared" si="85"/>
        <v>275.66000000000003</v>
      </c>
      <c r="N171" s="50">
        <f t="shared" si="79"/>
        <v>0</v>
      </c>
      <c r="O171" s="51">
        <f t="shared" si="83"/>
        <v>1</v>
      </c>
    </row>
    <row r="172" ht="28">
      <c r="A172" s="44" t="s">
        <v>359</v>
      </c>
      <c r="B172" s="45" t="s">
        <v>360</v>
      </c>
      <c r="C172" s="46" t="s">
        <v>64</v>
      </c>
      <c r="D172" s="47">
        <v>1</v>
      </c>
      <c r="E172" s="48">
        <f>'BM 03'!G172</f>
        <v>1</v>
      </c>
      <c r="F172" s="59"/>
      <c r="G172" s="48">
        <f t="shared" si="86"/>
        <v>1</v>
      </c>
      <c r="H172" s="47">
        <f t="shared" si="84"/>
        <v>1</v>
      </c>
      <c r="I172" s="48">
        <v>4.6500000000000004</v>
      </c>
      <c r="J172" s="50">
        <f t="shared" si="85"/>
        <v>4.6500000000000004</v>
      </c>
      <c r="K172" s="50">
        <f t="shared" si="85"/>
        <v>4.6500000000000004</v>
      </c>
      <c r="L172" s="50">
        <f t="shared" si="85"/>
        <v>0</v>
      </c>
      <c r="M172" s="50">
        <f t="shared" si="85"/>
        <v>4.6500000000000004</v>
      </c>
      <c r="N172" s="50">
        <f t="shared" si="79"/>
        <v>0</v>
      </c>
      <c r="O172" s="51">
        <f t="shared" si="83"/>
        <v>1</v>
      </c>
    </row>
    <row r="173" ht="14">
      <c r="A173" s="44" t="s">
        <v>361</v>
      </c>
      <c r="B173" s="45" t="s">
        <v>362</v>
      </c>
      <c r="C173" s="46" t="s">
        <v>184</v>
      </c>
      <c r="D173" s="47">
        <v>62</v>
      </c>
      <c r="E173" s="48">
        <f>'BM 03'!G173</f>
        <v>62</v>
      </c>
      <c r="F173" s="59"/>
      <c r="G173" s="48">
        <f t="shared" si="86"/>
        <v>62</v>
      </c>
      <c r="H173" s="47">
        <f t="shared" si="84"/>
        <v>62</v>
      </c>
      <c r="I173" s="48">
        <v>12.32</v>
      </c>
      <c r="J173" s="50">
        <f t="shared" si="85"/>
        <v>763.84000000000003</v>
      </c>
      <c r="K173" s="50">
        <f t="shared" si="85"/>
        <v>763.84000000000003</v>
      </c>
      <c r="L173" s="50">
        <f t="shared" si="85"/>
        <v>0</v>
      </c>
      <c r="M173" s="50">
        <f t="shared" si="85"/>
        <v>763.84000000000003</v>
      </c>
      <c r="N173" s="50">
        <f t="shared" si="79"/>
        <v>0</v>
      </c>
      <c r="O173" s="51">
        <f t="shared" si="83"/>
        <v>1</v>
      </c>
    </row>
    <row r="174" ht="14">
      <c r="A174" s="44" t="s">
        <v>363</v>
      </c>
      <c r="B174" s="45" t="s">
        <v>364</v>
      </c>
      <c r="C174" s="46" t="s">
        <v>184</v>
      </c>
      <c r="D174" s="47">
        <v>21</v>
      </c>
      <c r="E174" s="48">
        <f>'BM 03'!G174</f>
        <v>21</v>
      </c>
      <c r="F174" s="59"/>
      <c r="G174" s="48">
        <f t="shared" si="86"/>
        <v>21</v>
      </c>
      <c r="H174" s="47">
        <f t="shared" si="84"/>
        <v>21</v>
      </c>
      <c r="I174" s="48">
        <v>9.3599999999999994</v>
      </c>
      <c r="J174" s="50">
        <f t="shared" si="85"/>
        <v>196.56</v>
      </c>
      <c r="K174" s="50">
        <f t="shared" si="85"/>
        <v>196.56</v>
      </c>
      <c r="L174" s="50">
        <f t="shared" si="85"/>
        <v>0</v>
      </c>
      <c r="M174" s="50">
        <f t="shared" si="85"/>
        <v>196.56</v>
      </c>
      <c r="N174" s="50">
        <f t="shared" si="79"/>
        <v>0</v>
      </c>
      <c r="O174" s="51">
        <f t="shared" si="83"/>
        <v>1</v>
      </c>
    </row>
    <row r="175" ht="14">
      <c r="A175" s="33" t="s">
        <v>365</v>
      </c>
      <c r="B175" s="34" t="s">
        <v>366</v>
      </c>
      <c r="C175" s="35"/>
      <c r="D175" s="35"/>
      <c r="E175" s="35"/>
      <c r="F175" s="56"/>
      <c r="G175" s="42"/>
      <c r="H175" s="54"/>
      <c r="I175" s="35"/>
      <c r="J175" s="37">
        <f>SUM(J176:J178)</f>
        <v>4378.5300000000007</v>
      </c>
      <c r="K175" s="37">
        <f>SUM(K176:K178)</f>
        <v>4378.5300000000007</v>
      </c>
      <c r="L175" s="37">
        <f>SUM(L176:L178)</f>
        <v>0</v>
      </c>
      <c r="M175" s="37">
        <f>SUM(M176:M178)</f>
        <v>4378.5300000000007</v>
      </c>
      <c r="N175" s="37">
        <f>SUM(N176:N178)</f>
        <v>0</v>
      </c>
      <c r="O175" s="60">
        <f t="shared" si="83"/>
        <v>1</v>
      </c>
    </row>
    <row r="176" ht="42">
      <c r="A176" s="44" t="s">
        <v>367</v>
      </c>
      <c r="B176" s="45" t="s">
        <v>368</v>
      </c>
      <c r="C176" s="46" t="s">
        <v>99</v>
      </c>
      <c r="D176" s="47">
        <v>20.859999999999999</v>
      </c>
      <c r="E176" s="48">
        <f>'BM 03'!G176</f>
        <v>20.859999999999999</v>
      </c>
      <c r="F176" s="57"/>
      <c r="G176" s="48">
        <f t="shared" si="86"/>
        <v>20.859999999999999</v>
      </c>
      <c r="H176" s="47">
        <f t="shared" ref="H176:H183" si="87">D176-G176</f>
        <v>0</v>
      </c>
      <c r="I176" s="48">
        <v>9.9800000000000004</v>
      </c>
      <c r="J176" s="50">
        <f t="shared" ref="J176:M178" si="88">TRUNC($I176*D176,2)</f>
        <v>208.18000000000001</v>
      </c>
      <c r="K176" s="50">
        <f t="shared" si="88"/>
        <v>208.18000000000001</v>
      </c>
      <c r="L176" s="50">
        <f t="shared" si="88"/>
        <v>0</v>
      </c>
      <c r="M176" s="50">
        <f t="shared" si="88"/>
        <v>208.18000000000001</v>
      </c>
      <c r="N176" s="50">
        <f t="shared" si="79"/>
        <v>0</v>
      </c>
      <c r="O176" s="51">
        <f t="shared" si="83"/>
        <v>1</v>
      </c>
    </row>
    <row r="177" ht="42">
      <c r="A177" s="44" t="s">
        <v>369</v>
      </c>
      <c r="B177" s="45" t="s">
        <v>370</v>
      </c>
      <c r="C177" s="46" t="s">
        <v>99</v>
      </c>
      <c r="D177" s="47">
        <v>467.68000000000001</v>
      </c>
      <c r="E177" s="48">
        <f>'BM 03'!G177</f>
        <v>467.68000000000001</v>
      </c>
      <c r="F177" s="57"/>
      <c r="G177" s="48">
        <f t="shared" si="86"/>
        <v>467.68000000000001</v>
      </c>
      <c r="H177" s="47">
        <f t="shared" si="87"/>
        <v>0</v>
      </c>
      <c r="I177" s="48">
        <v>8.6799999999999997</v>
      </c>
      <c r="J177" s="50">
        <f t="shared" si="88"/>
        <v>4059.46</v>
      </c>
      <c r="K177" s="50">
        <f t="shared" si="88"/>
        <v>4059.46</v>
      </c>
      <c r="L177" s="50">
        <f t="shared" si="88"/>
        <v>0</v>
      </c>
      <c r="M177" s="50">
        <f t="shared" si="88"/>
        <v>4059.46</v>
      </c>
      <c r="N177" s="50">
        <f t="shared" si="79"/>
        <v>0</v>
      </c>
      <c r="O177" s="51">
        <f t="shared" si="83"/>
        <v>1</v>
      </c>
    </row>
    <row r="178" ht="42">
      <c r="A178" s="44" t="s">
        <v>371</v>
      </c>
      <c r="B178" s="45" t="s">
        <v>372</v>
      </c>
      <c r="C178" s="46" t="s">
        <v>99</v>
      </c>
      <c r="D178" s="47">
        <v>6.4400000000000004</v>
      </c>
      <c r="E178" s="48">
        <f>'BM 03'!G178</f>
        <v>6.4400000000000004</v>
      </c>
      <c r="F178" s="57"/>
      <c r="G178" s="48">
        <f t="shared" si="86"/>
        <v>6.4400000000000004</v>
      </c>
      <c r="H178" s="47">
        <f t="shared" si="87"/>
        <v>0</v>
      </c>
      <c r="I178" s="48">
        <v>17.219999999999999</v>
      </c>
      <c r="J178" s="50">
        <f t="shared" si="88"/>
        <v>110.89</v>
      </c>
      <c r="K178" s="50">
        <f t="shared" si="88"/>
        <v>110.89</v>
      </c>
      <c r="L178" s="50">
        <f t="shared" si="88"/>
        <v>0</v>
      </c>
      <c r="M178" s="50">
        <f t="shared" si="88"/>
        <v>110.89</v>
      </c>
      <c r="N178" s="50">
        <f t="shared" si="79"/>
        <v>0</v>
      </c>
      <c r="O178" s="51">
        <f t="shared" si="83"/>
        <v>1</v>
      </c>
    </row>
    <row r="179" ht="14">
      <c r="A179" s="33" t="s">
        <v>373</v>
      </c>
      <c r="B179" s="34" t="s">
        <v>374</v>
      </c>
      <c r="C179" s="35"/>
      <c r="D179" s="35"/>
      <c r="E179" s="35"/>
      <c r="F179" s="56"/>
      <c r="G179" s="42"/>
      <c r="H179" s="54"/>
      <c r="I179" s="35"/>
      <c r="J179" s="37">
        <f>SUM(J180:J183)</f>
        <v>4700.3800000000001</v>
      </c>
      <c r="K179" s="37">
        <f>SUM(K180:K183)</f>
        <v>4700.3800000000001</v>
      </c>
      <c r="L179" s="37">
        <f>SUM(L180:L183)</f>
        <v>0</v>
      </c>
      <c r="M179" s="37">
        <f>SUM(M180:M183)</f>
        <v>4700.3800000000001</v>
      </c>
      <c r="N179" s="37">
        <f>SUM(N180:N183)</f>
        <v>0</v>
      </c>
      <c r="O179" s="55">
        <f t="shared" si="83"/>
        <v>1</v>
      </c>
    </row>
    <row r="180" ht="42">
      <c r="A180" s="44" t="s">
        <v>375</v>
      </c>
      <c r="B180" s="45" t="s">
        <v>376</v>
      </c>
      <c r="C180" s="46" t="s">
        <v>99</v>
      </c>
      <c r="D180" s="47">
        <v>1029</v>
      </c>
      <c r="E180" s="48">
        <f>'BM 03'!G180</f>
        <v>1029</v>
      </c>
      <c r="F180" s="59"/>
      <c r="G180" s="48">
        <f t="shared" si="86"/>
        <v>1029</v>
      </c>
      <c r="H180" s="47">
        <f t="shared" si="87"/>
        <v>0</v>
      </c>
      <c r="I180" s="48">
        <v>3.77</v>
      </c>
      <c r="J180" s="50">
        <f t="shared" ref="J180:M183" si="89">TRUNC($I180*D180,2)</f>
        <v>3879.3299999999999</v>
      </c>
      <c r="K180" s="50">
        <f t="shared" si="89"/>
        <v>3879.3299999999999</v>
      </c>
      <c r="L180" s="50">
        <f t="shared" si="89"/>
        <v>0</v>
      </c>
      <c r="M180" s="50">
        <f t="shared" si="89"/>
        <v>3879.3299999999999</v>
      </c>
      <c r="N180" s="50">
        <f t="shared" si="79"/>
        <v>0</v>
      </c>
      <c r="O180" s="51">
        <f t="shared" si="83"/>
        <v>1</v>
      </c>
    </row>
    <row r="181" ht="14">
      <c r="A181" s="44" t="s">
        <v>377</v>
      </c>
      <c r="B181" s="45" t="s">
        <v>378</v>
      </c>
      <c r="C181" s="46" t="s">
        <v>114</v>
      </c>
      <c r="D181" s="47">
        <v>16.300000000000001</v>
      </c>
      <c r="E181" s="48">
        <f>'BM 03'!G181</f>
        <v>16.300000000000001</v>
      </c>
      <c r="F181" s="59"/>
      <c r="G181" s="48">
        <f t="shared" si="86"/>
        <v>16.300000000000001</v>
      </c>
      <c r="H181" s="47">
        <f t="shared" si="87"/>
        <v>0</v>
      </c>
      <c r="I181" s="48">
        <v>8.0399999999999991</v>
      </c>
      <c r="J181" s="50">
        <f t="shared" si="89"/>
        <v>131.05000000000001</v>
      </c>
      <c r="K181" s="50">
        <f t="shared" si="89"/>
        <v>131.05000000000001</v>
      </c>
      <c r="L181" s="50">
        <f t="shared" si="89"/>
        <v>0</v>
      </c>
      <c r="M181" s="50">
        <f t="shared" si="89"/>
        <v>131.05000000000001</v>
      </c>
      <c r="N181" s="50">
        <f t="shared" si="79"/>
        <v>0</v>
      </c>
      <c r="O181" s="51">
        <f t="shared" si="83"/>
        <v>1</v>
      </c>
    </row>
    <row r="182" ht="28">
      <c r="A182" s="44" t="s">
        <v>379</v>
      </c>
      <c r="B182" s="45" t="s">
        <v>380</v>
      </c>
      <c r="C182" s="46" t="s">
        <v>114</v>
      </c>
      <c r="D182" s="47">
        <v>18</v>
      </c>
      <c r="E182" s="48">
        <f>'BM 03'!G182</f>
        <v>18</v>
      </c>
      <c r="F182" s="59"/>
      <c r="G182" s="48">
        <f t="shared" si="86"/>
        <v>18</v>
      </c>
      <c r="H182" s="47">
        <f t="shared" si="87"/>
        <v>0</v>
      </c>
      <c r="I182" s="48">
        <v>31.18</v>
      </c>
      <c r="J182" s="50">
        <f t="shared" si="89"/>
        <v>561.24000000000001</v>
      </c>
      <c r="K182" s="50">
        <f t="shared" si="89"/>
        <v>561.24000000000001</v>
      </c>
      <c r="L182" s="50">
        <f t="shared" si="89"/>
        <v>0</v>
      </c>
      <c r="M182" s="50">
        <f t="shared" si="89"/>
        <v>561.24000000000001</v>
      </c>
      <c r="N182" s="50">
        <f t="shared" si="79"/>
        <v>0</v>
      </c>
      <c r="O182" s="51">
        <f t="shared" si="83"/>
        <v>1</v>
      </c>
    </row>
    <row r="183" ht="28">
      <c r="A183" s="44" t="s">
        <v>381</v>
      </c>
      <c r="B183" s="45" t="s">
        <v>382</v>
      </c>
      <c r="C183" s="46" t="s">
        <v>114</v>
      </c>
      <c r="D183" s="47">
        <v>6.4000000000000004</v>
      </c>
      <c r="E183" s="48">
        <f>'BM 03'!G183</f>
        <v>6.4000000000000004</v>
      </c>
      <c r="F183" s="59"/>
      <c r="G183" s="48">
        <f t="shared" si="86"/>
        <v>6.4000000000000004</v>
      </c>
      <c r="H183" s="47">
        <f t="shared" si="87"/>
        <v>0</v>
      </c>
      <c r="I183" s="48">
        <v>20.120000000000001</v>
      </c>
      <c r="J183" s="50">
        <f t="shared" si="89"/>
        <v>128.75999999999999</v>
      </c>
      <c r="K183" s="50">
        <f t="shared" si="89"/>
        <v>128.75999999999999</v>
      </c>
      <c r="L183" s="50">
        <f t="shared" si="89"/>
        <v>0</v>
      </c>
      <c r="M183" s="50">
        <f t="shared" si="89"/>
        <v>128.75999999999999</v>
      </c>
      <c r="N183" s="50">
        <f t="shared" si="79"/>
        <v>0</v>
      </c>
      <c r="O183" s="51">
        <f t="shared" si="83"/>
        <v>1</v>
      </c>
    </row>
    <row r="184" ht="14">
      <c r="A184" s="33" t="s">
        <v>383</v>
      </c>
      <c r="B184" s="34" t="s">
        <v>384</v>
      </c>
      <c r="C184" s="35"/>
      <c r="D184" s="35"/>
      <c r="E184" s="35"/>
      <c r="F184" s="56"/>
      <c r="G184" s="42"/>
      <c r="H184" s="54"/>
      <c r="I184" s="35"/>
      <c r="J184" s="37">
        <f>SUM(J185:J186)</f>
        <v>4113.6199999999999</v>
      </c>
      <c r="K184" s="37">
        <f>SUM(K185:K186)</f>
        <v>0</v>
      </c>
      <c r="L184" s="37">
        <f>SUM(L185:L186)</f>
        <v>0</v>
      </c>
      <c r="M184" s="37">
        <f>SUM(M185:M186)</f>
        <v>0</v>
      </c>
      <c r="N184" s="37">
        <f>SUM(N185:N186)</f>
        <v>4113.6199999999999</v>
      </c>
      <c r="O184" s="55">
        <f t="shared" si="83"/>
        <v>0</v>
      </c>
    </row>
    <row r="185" ht="42">
      <c r="A185" s="44" t="s">
        <v>385</v>
      </c>
      <c r="B185" s="45" t="s">
        <v>386</v>
      </c>
      <c r="C185" s="46" t="s">
        <v>184</v>
      </c>
      <c r="D185" s="47">
        <v>7</v>
      </c>
      <c r="E185" s="48">
        <f>'BM 03'!G185</f>
        <v>0</v>
      </c>
      <c r="F185" s="59"/>
      <c r="G185" s="48">
        <f t="shared" si="86"/>
        <v>0</v>
      </c>
      <c r="H185" s="47">
        <f t="shared" ref="H185:H189" si="90">D185-F185</f>
        <v>7</v>
      </c>
      <c r="I185" s="48">
        <v>118.64</v>
      </c>
      <c r="J185" s="50">
        <f t="shared" ref="J185:M186" si="91">TRUNC($I185*D185,2)</f>
        <v>830.48000000000002</v>
      </c>
      <c r="K185" s="50">
        <f t="shared" si="91"/>
        <v>0</v>
      </c>
      <c r="L185" s="50">
        <f t="shared" si="91"/>
        <v>0</v>
      </c>
      <c r="M185" s="50">
        <f t="shared" si="91"/>
        <v>0</v>
      </c>
      <c r="N185" s="50">
        <f t="shared" si="79"/>
        <v>830.48000000000002</v>
      </c>
      <c r="O185" s="51">
        <f t="shared" si="83"/>
        <v>0</v>
      </c>
    </row>
    <row r="186" ht="42">
      <c r="A186" s="44" t="s">
        <v>387</v>
      </c>
      <c r="B186" s="45" t="s">
        <v>388</v>
      </c>
      <c r="C186" s="46" t="s">
        <v>184</v>
      </c>
      <c r="D186" s="47">
        <v>21</v>
      </c>
      <c r="E186" s="48">
        <f>'BM 03'!G186</f>
        <v>0</v>
      </c>
      <c r="F186" s="59"/>
      <c r="G186" s="48">
        <f t="shared" si="86"/>
        <v>0</v>
      </c>
      <c r="H186" s="47">
        <f t="shared" si="90"/>
        <v>21</v>
      </c>
      <c r="I186" s="48">
        <v>156.34</v>
      </c>
      <c r="J186" s="50">
        <f t="shared" si="91"/>
        <v>3283.1399999999999</v>
      </c>
      <c r="K186" s="50">
        <f t="shared" si="91"/>
        <v>0</v>
      </c>
      <c r="L186" s="50">
        <f t="shared" si="91"/>
        <v>0</v>
      </c>
      <c r="M186" s="50">
        <f t="shared" si="91"/>
        <v>0</v>
      </c>
      <c r="N186" s="50">
        <f t="shared" si="79"/>
        <v>3283.1399999999999</v>
      </c>
      <c r="O186" s="51">
        <f t="shared" si="83"/>
        <v>0</v>
      </c>
    </row>
    <row r="187" ht="14">
      <c r="A187" s="33" t="s">
        <v>389</v>
      </c>
      <c r="B187" s="34" t="s">
        <v>390</v>
      </c>
      <c r="C187" s="35"/>
      <c r="D187" s="35"/>
      <c r="E187" s="35"/>
      <c r="F187" s="56"/>
      <c r="G187" s="42"/>
      <c r="H187" s="54"/>
      <c r="I187" s="35"/>
      <c r="J187" s="37">
        <f>SUM(J188:J189)</f>
        <v>2325.1599999999999</v>
      </c>
      <c r="K187" s="37">
        <f>SUM(K188:K189)</f>
        <v>0</v>
      </c>
      <c r="L187" s="37">
        <f>SUM(L188:L189)</f>
        <v>0</v>
      </c>
      <c r="M187" s="37">
        <f>SUM(M188:M189)</f>
        <v>0</v>
      </c>
      <c r="N187" s="37">
        <f>SUM(N188:N189)</f>
        <v>2325.1599999999999</v>
      </c>
      <c r="O187" s="55">
        <f t="shared" si="83"/>
        <v>0</v>
      </c>
    </row>
    <row r="188" ht="14">
      <c r="A188" s="44" t="s">
        <v>391</v>
      </c>
      <c r="B188" s="45" t="s">
        <v>392</v>
      </c>
      <c r="C188" s="46" t="s">
        <v>39</v>
      </c>
      <c r="D188" s="47">
        <v>248.21000000000001</v>
      </c>
      <c r="E188" s="48">
        <f>'BM 03'!G188</f>
        <v>0</v>
      </c>
      <c r="F188" s="59"/>
      <c r="G188" s="48">
        <f t="shared" si="86"/>
        <v>0</v>
      </c>
      <c r="H188" s="47">
        <f t="shared" si="90"/>
        <v>248.21000000000001</v>
      </c>
      <c r="I188" s="48">
        <v>2.1200000000000001</v>
      </c>
      <c r="J188" s="50">
        <f t="shared" ref="J188:M189" si="92">TRUNC($I188*D188,2)</f>
        <v>526.20000000000005</v>
      </c>
      <c r="K188" s="50">
        <f t="shared" si="92"/>
        <v>0</v>
      </c>
      <c r="L188" s="50">
        <f t="shared" si="92"/>
        <v>0</v>
      </c>
      <c r="M188" s="50">
        <f t="shared" si="92"/>
        <v>0</v>
      </c>
      <c r="N188" s="50">
        <f t="shared" si="79"/>
        <v>526.20000000000005</v>
      </c>
      <c r="O188" s="51">
        <f t="shared" si="83"/>
        <v>0</v>
      </c>
    </row>
    <row r="189" ht="14">
      <c r="A189" s="44" t="s">
        <v>393</v>
      </c>
      <c r="B189" s="45" t="s">
        <v>394</v>
      </c>
      <c r="C189" s="46" t="s">
        <v>184</v>
      </c>
      <c r="D189" s="47">
        <v>1</v>
      </c>
      <c r="E189" s="48">
        <f>'BM 03'!G189</f>
        <v>0</v>
      </c>
      <c r="F189" s="59"/>
      <c r="G189" s="48">
        <f t="shared" si="86"/>
        <v>0</v>
      </c>
      <c r="H189" s="47">
        <f t="shared" si="90"/>
        <v>1</v>
      </c>
      <c r="I189" s="48">
        <v>1798.96</v>
      </c>
      <c r="J189" s="50">
        <f t="shared" si="92"/>
        <v>1798.96</v>
      </c>
      <c r="K189" s="50">
        <f t="shared" si="92"/>
        <v>0</v>
      </c>
      <c r="L189" s="50">
        <f t="shared" si="92"/>
        <v>0</v>
      </c>
      <c r="M189" s="50">
        <f t="shared" si="92"/>
        <v>0</v>
      </c>
      <c r="N189" s="50">
        <f t="shared" si="79"/>
        <v>1798.96</v>
      </c>
      <c r="O189" s="51">
        <f t="shared" si="83"/>
        <v>0</v>
      </c>
    </row>
    <row r="190" ht="15">
      <c r="A190" s="61"/>
      <c r="B190" s="62" t="s">
        <v>395</v>
      </c>
      <c r="C190" s="63"/>
      <c r="D190" s="64"/>
      <c r="E190" s="65"/>
      <c r="F190" s="66"/>
      <c r="G190" s="67"/>
      <c r="H190" s="68"/>
      <c r="I190" s="68"/>
      <c r="J190" s="69">
        <f>SUM(J187,J184,J179,J175,J167,J159,J151,J144,J139,J136,J132,J130,J120,J114,J111,J104,J87,J78,J69,J58,J54,J51,J47,J38,J22,J20,J18,J15,J12,J9)</f>
        <v>283812.48999999999</v>
      </c>
      <c r="K190" s="69">
        <f>SUM(K187,K184,K179,K175,K167,K159,K151,K144,K139,K136,K132,K130,K120,K114,K111,K104,K87,K78,K69,K58,K54,K51,K47,K38,K22,K20,K18,K15,K12,K9)</f>
        <v>199763.38999999996</v>
      </c>
      <c r="L190" s="70">
        <f>SUM(L187,L184,L179,L175,L167,L159,L151,L144,L139,L136,L132,L130,L120,L114,L111,L104,L87,L78,L69,L58,L54,L51,L47,L38,L22,L20,L18,L15,L12,L9)</f>
        <v>29755.830000000002</v>
      </c>
      <c r="M190" s="69">
        <f>SUM(M187,M184,M179,M175,M167,M159,M151,M144,M139,M136,M132,M130,M120,M114,M111,M104,M87,M78,M69,M58,M54,M51,M47,M38,M22,M20,M18,M15,M12,M9)</f>
        <v>229519.23000000001</v>
      </c>
      <c r="N190" s="69">
        <f>SUM(N187,N184,N179,N175,N167,N159,N151,N144,N139,N136,N132,N130,N120,N114,N111,N104,N87,N78,N69,N58,N54,N51,N47,N38,N22,N20,N18,N15,N12,N9)</f>
        <v>54293.260000000009</v>
      </c>
      <c r="O190" s="71">
        <f t="shared" si="83"/>
        <v>0.80870024430566823</v>
      </c>
    </row>
    <row r="191">
      <c r="F191" s="72" t="s">
        <v>396</v>
      </c>
      <c r="G191" s="73"/>
      <c r="H191" s="73"/>
      <c r="I191" s="73"/>
      <c r="J191" s="74"/>
      <c r="K191" s="72" t="s">
        <v>397</v>
      </c>
      <c r="L191" s="73"/>
      <c r="M191" s="73"/>
      <c r="N191" s="73"/>
      <c r="O191" s="74"/>
    </row>
    <row r="192">
      <c r="F192" s="75"/>
      <c r="G192" s="76"/>
      <c r="H192" s="76"/>
      <c r="I192" s="76"/>
      <c r="J192" s="77"/>
      <c r="K192" s="75"/>
      <c r="L192" s="76"/>
      <c r="M192" s="76"/>
      <c r="N192" s="76"/>
      <c r="O192" s="77"/>
    </row>
    <row r="193">
      <c r="F193" s="75"/>
      <c r="G193" s="76"/>
      <c r="H193" s="76"/>
      <c r="I193" s="76"/>
      <c r="J193" s="77"/>
      <c r="K193" s="75"/>
      <c r="L193" s="76"/>
      <c r="M193" s="76"/>
      <c r="N193" s="76"/>
      <c r="O193" s="77"/>
    </row>
    <row r="194">
      <c r="F194" s="75"/>
      <c r="G194" s="76"/>
      <c r="H194" s="76"/>
      <c r="I194" s="76"/>
      <c r="J194" s="77"/>
      <c r="K194" s="75"/>
      <c r="L194" s="76"/>
      <c r="M194" s="76"/>
      <c r="N194" s="76"/>
      <c r="O194" s="77"/>
    </row>
    <row r="195">
      <c r="F195" s="75"/>
      <c r="G195" s="76"/>
      <c r="H195" s="76"/>
      <c r="I195" s="76"/>
      <c r="J195" s="77"/>
      <c r="K195" s="75"/>
      <c r="L195" s="76"/>
      <c r="M195" s="76"/>
      <c r="N195" s="76"/>
      <c r="O195" s="77"/>
    </row>
    <row r="196">
      <c r="F196" s="75"/>
      <c r="G196" s="76"/>
      <c r="H196" s="76"/>
      <c r="I196" s="76"/>
      <c r="J196" s="77"/>
      <c r="K196" s="75"/>
      <c r="L196" s="76"/>
      <c r="M196" s="76"/>
      <c r="N196" s="76"/>
      <c r="O196" s="77"/>
    </row>
    <row r="197" ht="14">
      <c r="F197" s="78"/>
      <c r="G197" s="79"/>
      <c r="H197" s="79"/>
      <c r="I197" s="79"/>
      <c r="J197" s="80"/>
      <c r="K197" s="78"/>
      <c r="L197" s="79"/>
      <c r="M197" s="79"/>
      <c r="N197" s="79"/>
      <c r="O197" s="80"/>
    </row>
    <row r="199">
      <c r="K199" s="7">
        <f>L190-(L9+L12+L17)</f>
        <v>28078.030000000002</v>
      </c>
      <c r="L199" s="81">
        <f>K199/J190</f>
        <v>9.8931622072023689e-002</v>
      </c>
    </row>
  </sheetData>
  <mergeCells count="17">
    <mergeCell ref="O5:O6"/>
    <mergeCell ref="F191:J197"/>
    <mergeCell ref="K191:O197"/>
    <mergeCell ref="A5:A6"/>
    <mergeCell ref="B5:B6"/>
    <mergeCell ref="C5:C6"/>
    <mergeCell ref="D5:H5"/>
    <mergeCell ref="I5:I6"/>
    <mergeCell ref="J5:N5"/>
    <mergeCell ref="A1:F1"/>
    <mergeCell ref="H1:K1"/>
    <mergeCell ref="L1:O1"/>
    <mergeCell ref="A2:F2"/>
    <mergeCell ref="H2:K2"/>
    <mergeCell ref="L2:O4"/>
    <mergeCell ref="A3:F4"/>
    <mergeCell ref="H3:K4"/>
  </mergeCells>
  <printOptions headings="0" gridLines="0"/>
  <pageMargins left="0.11811023622047245" right="0.11811023622047245" top="0.51181102362204722" bottom="0.51181102362204722" header="0.31496062992125984" footer="0.31496062992125984"/>
  <pageSetup paperSize="9" scale="66" fitToWidth="1" fitToHeight="7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88" zoomScale="80" workbookViewId="0">
      <selection activeCell="D104" activeCellId="0" sqref="D104:O104"/>
    </sheetView>
  </sheetViews>
  <sheetFormatPr baseColWidth="10" defaultColWidth="9.1640625" defaultRowHeight="13"/>
  <cols>
    <col customWidth="1" min="1" max="1" style="2" width="10.33203125"/>
    <col customWidth="1" min="2" max="2" style="3" width="57.6640625"/>
    <col customWidth="1" min="3" max="3" style="4" width="6.6640625"/>
    <col customWidth="1" min="4" max="4" style="5" width="10.6640625"/>
    <col customWidth="1" min="5" max="5" style="5" width="9.5"/>
    <col customWidth="1" min="6" max="6" style="82" width="10.6640625"/>
    <col customWidth="1" min="7" max="7" style="5" width="13.6640625"/>
    <col min="8" max="8" style="7" width="9.1640625"/>
    <col customWidth="1" min="9" max="9" style="7" width="14.5"/>
    <col customWidth="1" min="10" max="10" style="7" width="14"/>
    <col customWidth="1" min="11" max="11" style="7" width="10.1640625"/>
    <col customWidth="1" min="12" max="12" style="7" width="11.33203125"/>
    <col customWidth="1" min="13" max="13" style="7" width="13.1640625"/>
    <col customWidth="1" min="14" max="14" style="7" width="14.5"/>
    <col customWidth="1" min="15" max="15" style="8" width="8.83203125"/>
    <col min="16" max="16384" style="1" width="9.1640625"/>
  </cols>
  <sheetData>
    <row r="1" ht="38.25" customHeight="1">
      <c r="A1" s="83" t="s">
        <v>0</v>
      </c>
      <c r="B1" s="84"/>
      <c r="C1" s="84"/>
      <c r="D1" s="84"/>
      <c r="E1" s="84"/>
      <c r="F1" s="85"/>
      <c r="G1" s="86"/>
      <c r="H1" s="87" t="s">
        <v>1</v>
      </c>
      <c r="I1" s="88"/>
      <c r="J1" s="88"/>
      <c r="K1" s="89"/>
      <c r="L1" s="90" t="s">
        <v>2</v>
      </c>
      <c r="M1" s="84"/>
      <c r="N1" s="84"/>
      <c r="O1" s="91"/>
    </row>
    <row r="2">
      <c r="A2" s="92" t="s">
        <v>3</v>
      </c>
      <c r="B2" s="93"/>
      <c r="C2" s="93"/>
      <c r="D2" s="93"/>
      <c r="E2" s="93"/>
      <c r="F2" s="94"/>
      <c r="G2" s="95"/>
      <c r="H2" s="96" t="s">
        <v>423</v>
      </c>
      <c r="I2" s="97"/>
      <c r="J2" s="97"/>
      <c r="K2" s="98"/>
      <c r="L2" s="99" t="s">
        <v>5</v>
      </c>
      <c r="M2" s="100"/>
      <c r="N2" s="100"/>
      <c r="O2" s="101"/>
    </row>
    <row r="3">
      <c r="A3" s="102" t="s">
        <v>6</v>
      </c>
      <c r="B3" s="103"/>
      <c r="C3" s="103"/>
      <c r="D3" s="103"/>
      <c r="E3" s="103"/>
      <c r="F3" s="104"/>
      <c r="G3" s="97"/>
      <c r="H3" s="96" t="s">
        <v>425</v>
      </c>
      <c r="I3" s="105"/>
      <c r="J3" s="105"/>
      <c r="K3" s="106"/>
      <c r="L3" s="99"/>
      <c r="M3" s="100"/>
      <c r="N3" s="100"/>
      <c r="O3" s="101"/>
    </row>
    <row r="4">
      <c r="A4" s="107"/>
      <c r="B4" s="108"/>
      <c r="C4" s="108"/>
      <c r="D4" s="108"/>
      <c r="E4" s="108"/>
      <c r="F4" s="109"/>
      <c r="G4" s="110"/>
      <c r="H4" s="111"/>
      <c r="I4" s="112"/>
      <c r="J4" s="112"/>
      <c r="K4" s="113"/>
      <c r="L4" s="114"/>
      <c r="M4" s="115"/>
      <c r="N4" s="115"/>
      <c r="O4" s="116"/>
    </row>
    <row r="5">
      <c r="A5" s="117" t="s">
        <v>8</v>
      </c>
      <c r="B5" s="118" t="s">
        <v>9</v>
      </c>
      <c r="C5" s="25" t="s">
        <v>10</v>
      </c>
      <c r="D5" s="26" t="s">
        <v>398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>
      <c r="A6" s="119"/>
      <c r="B6" s="120"/>
      <c r="C6" s="121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>
      <c r="A7" s="122"/>
      <c r="B7" s="123"/>
      <c r="C7" s="121"/>
      <c r="D7" s="124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6"/>
    </row>
    <row r="8" ht="14">
      <c r="A8" s="127" t="s">
        <v>23</v>
      </c>
      <c r="B8" s="34" t="s">
        <v>24</v>
      </c>
      <c r="C8" s="35"/>
      <c r="D8" s="128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30"/>
    </row>
    <row r="9" ht="14">
      <c r="A9" s="127" t="s">
        <v>25</v>
      </c>
      <c r="B9" s="34" t="s">
        <v>26</v>
      </c>
      <c r="C9" s="35"/>
      <c r="D9" s="128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30"/>
    </row>
    <row r="10" ht="14">
      <c r="A10" s="45" t="s">
        <v>27</v>
      </c>
      <c r="B10" s="45" t="s">
        <v>28</v>
      </c>
      <c r="C10" s="46" t="s">
        <v>29</v>
      </c>
      <c r="D10" s="131" t="s">
        <v>399</v>
      </c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</row>
    <row r="11" ht="28">
      <c r="A11" s="45" t="s">
        <v>30</v>
      </c>
      <c r="B11" s="45" t="s">
        <v>31</v>
      </c>
      <c r="C11" s="46" t="s">
        <v>29</v>
      </c>
      <c r="D11" s="131" t="s">
        <v>399</v>
      </c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3"/>
    </row>
    <row r="12" ht="14">
      <c r="A12" s="127" t="s">
        <v>32</v>
      </c>
      <c r="B12" s="34" t="s">
        <v>33</v>
      </c>
      <c r="C12" s="35"/>
      <c r="D12" s="128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/>
    </row>
    <row r="13" ht="14">
      <c r="A13" s="45" t="s">
        <v>34</v>
      </c>
      <c r="B13" s="45" t="s">
        <v>35</v>
      </c>
      <c r="C13" s="46" t="s">
        <v>36</v>
      </c>
      <c r="D13" s="131" t="s">
        <v>426</v>
      </c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3"/>
    </row>
    <row r="14" ht="14">
      <c r="A14" s="45" t="s">
        <v>37</v>
      </c>
      <c r="B14" s="45" t="s">
        <v>38</v>
      </c>
      <c r="C14" s="46" t="s">
        <v>39</v>
      </c>
      <c r="D14" s="131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3"/>
    </row>
    <row r="15" ht="14">
      <c r="A15" s="127" t="s">
        <v>40</v>
      </c>
      <c r="B15" s="34" t="s">
        <v>41</v>
      </c>
      <c r="C15" s="35"/>
      <c r="D15" s="128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30"/>
    </row>
    <row r="16" ht="14">
      <c r="A16" s="45" t="s">
        <v>42</v>
      </c>
      <c r="B16" s="45" t="s">
        <v>43</v>
      </c>
      <c r="C16" s="46" t="s">
        <v>44</v>
      </c>
      <c r="D16" s="131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3"/>
    </row>
    <row r="17" ht="14">
      <c r="A17" s="127" t="s">
        <v>45</v>
      </c>
      <c r="B17" s="34" t="s">
        <v>46</v>
      </c>
      <c r="C17" s="35"/>
      <c r="D17" s="128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30"/>
    </row>
    <row r="18" ht="14">
      <c r="A18" s="127" t="s">
        <v>47</v>
      </c>
      <c r="B18" s="34" t="s">
        <v>48</v>
      </c>
      <c r="C18" s="35"/>
      <c r="D18" s="128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30"/>
    </row>
    <row r="19" ht="42">
      <c r="A19" s="45" t="s">
        <v>49</v>
      </c>
      <c r="B19" s="45" t="s">
        <v>50</v>
      </c>
      <c r="C19" s="46" t="s">
        <v>51</v>
      </c>
      <c r="D19" s="131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3"/>
    </row>
    <row r="20" ht="14">
      <c r="A20" s="127" t="s">
        <v>52</v>
      </c>
      <c r="B20" s="34" t="s">
        <v>53</v>
      </c>
      <c r="C20" s="35"/>
      <c r="D20" s="128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30"/>
    </row>
    <row r="21" ht="42">
      <c r="A21" s="45" t="s">
        <v>54</v>
      </c>
      <c r="B21" s="45" t="s">
        <v>50</v>
      </c>
      <c r="C21" s="46" t="s">
        <v>51</v>
      </c>
      <c r="D21" s="131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3"/>
    </row>
    <row r="22" ht="14">
      <c r="A22" s="127" t="s">
        <v>55</v>
      </c>
      <c r="B22" s="34" t="s">
        <v>56</v>
      </c>
      <c r="C22" s="35"/>
      <c r="D22" s="128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30"/>
    </row>
    <row r="23" ht="28.25" hidden="1" customHeight="1">
      <c r="A23" s="45" t="s">
        <v>57</v>
      </c>
      <c r="B23" s="45" t="s">
        <v>58</v>
      </c>
      <c r="C23" s="46" t="s">
        <v>39</v>
      </c>
      <c r="D23" s="134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6"/>
    </row>
    <row r="24" ht="27.75" hidden="1" customHeight="1">
      <c r="A24" s="45" t="s">
        <v>59</v>
      </c>
      <c r="B24" s="45" t="s">
        <v>60</v>
      </c>
      <c r="C24" s="46" t="s">
        <v>61</v>
      </c>
      <c r="D24" s="137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9"/>
    </row>
    <row r="25" ht="28" hidden="1">
      <c r="A25" s="45" t="s">
        <v>62</v>
      </c>
      <c r="B25" s="45" t="s">
        <v>63</v>
      </c>
      <c r="C25" s="46" t="s">
        <v>64</v>
      </c>
      <c r="D25" s="140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2"/>
    </row>
    <row r="26" ht="36" customHeight="1">
      <c r="A26" s="45" t="s">
        <v>65</v>
      </c>
      <c r="B26" s="45" t="s">
        <v>66</v>
      </c>
      <c r="C26" s="46" t="s">
        <v>39</v>
      </c>
      <c r="D26" s="134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6"/>
    </row>
    <row r="27" ht="41.25" hidden="1" customHeight="1">
      <c r="A27" s="45" t="s">
        <v>67</v>
      </c>
      <c r="B27" s="143" t="s">
        <v>68</v>
      </c>
      <c r="C27" s="46" t="s">
        <v>39</v>
      </c>
      <c r="D27" s="137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9"/>
    </row>
    <row r="28" ht="48" hidden="1" customHeight="1">
      <c r="A28" s="45" t="s">
        <v>69</v>
      </c>
      <c r="B28" s="45" t="s">
        <v>70</v>
      </c>
      <c r="C28" s="46" t="s">
        <v>39</v>
      </c>
      <c r="D28" s="137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9"/>
    </row>
    <row r="29" ht="45" hidden="1" customHeight="1">
      <c r="A29" s="45" t="s">
        <v>71</v>
      </c>
      <c r="B29" s="45" t="s">
        <v>72</v>
      </c>
      <c r="C29" s="46" t="s">
        <v>39</v>
      </c>
      <c r="D29" s="137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9"/>
    </row>
    <row r="30" ht="19.5" hidden="1" customHeight="1">
      <c r="A30" s="45" t="s">
        <v>73</v>
      </c>
      <c r="B30" s="45" t="s">
        <v>74</v>
      </c>
      <c r="C30" s="46" t="s">
        <v>39</v>
      </c>
      <c r="D30" s="137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9"/>
    </row>
    <row r="31" ht="22.5" hidden="1" customHeight="1">
      <c r="A31" s="45" t="s">
        <v>75</v>
      </c>
      <c r="B31" s="45" t="s">
        <v>76</v>
      </c>
      <c r="C31" s="46" t="s">
        <v>39</v>
      </c>
      <c r="D31" s="137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9"/>
    </row>
    <row r="32" ht="20.25" hidden="1" customHeight="1">
      <c r="A32" s="45" t="s">
        <v>77</v>
      </c>
      <c r="B32" s="45" t="s">
        <v>78</v>
      </c>
      <c r="C32" s="46" t="s">
        <v>39</v>
      </c>
      <c r="D32" s="137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9"/>
    </row>
    <row r="33" ht="20.25" hidden="1" customHeight="1">
      <c r="A33" s="45" t="s">
        <v>79</v>
      </c>
      <c r="B33" s="45" t="s">
        <v>80</v>
      </c>
      <c r="C33" s="46" t="s">
        <v>39</v>
      </c>
      <c r="D33" s="137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9"/>
    </row>
    <row r="34" ht="19.5" hidden="1" customHeight="1">
      <c r="A34" s="45" t="s">
        <v>81</v>
      </c>
      <c r="B34" s="45" t="s">
        <v>82</v>
      </c>
      <c r="C34" s="46" t="s">
        <v>61</v>
      </c>
      <c r="D34" s="137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9"/>
    </row>
    <row r="35" ht="14" hidden="1">
      <c r="A35" s="45" t="s">
        <v>83</v>
      </c>
      <c r="B35" s="45" t="s">
        <v>84</v>
      </c>
      <c r="C35" s="46" t="s">
        <v>61</v>
      </c>
      <c r="D35" s="137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9"/>
    </row>
    <row r="36" ht="28" hidden="1">
      <c r="A36" s="45" t="s">
        <v>85</v>
      </c>
      <c r="B36" s="45" t="s">
        <v>50</v>
      </c>
      <c r="C36" s="46" t="s">
        <v>51</v>
      </c>
      <c r="D36" s="131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3"/>
    </row>
    <row r="37" ht="14">
      <c r="A37" s="127" t="s">
        <v>89</v>
      </c>
      <c r="B37" s="34" t="s">
        <v>90</v>
      </c>
      <c r="C37" s="35"/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</row>
    <row r="38" ht="28" hidden="1">
      <c r="A38" s="45" t="s">
        <v>91</v>
      </c>
      <c r="B38" s="45" t="s">
        <v>92</v>
      </c>
      <c r="C38" s="46" t="s">
        <v>61</v>
      </c>
      <c r="D38" s="131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3"/>
    </row>
    <row r="39" ht="28" hidden="1">
      <c r="A39" s="45" t="s">
        <v>93</v>
      </c>
      <c r="B39" s="45" t="s">
        <v>94</v>
      </c>
      <c r="C39" s="46" t="s">
        <v>61</v>
      </c>
      <c r="D39" s="131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3"/>
    </row>
    <row r="40" ht="42" hidden="1">
      <c r="A40" s="45" t="s">
        <v>95</v>
      </c>
      <c r="B40" s="45" t="s">
        <v>96</v>
      </c>
      <c r="C40" s="46" t="s">
        <v>61</v>
      </c>
      <c r="D40" s="131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3"/>
    </row>
    <row r="41" ht="42" hidden="1">
      <c r="A41" s="45" t="s">
        <v>97</v>
      </c>
      <c r="B41" s="45" t="s">
        <v>98</v>
      </c>
      <c r="C41" s="46" t="s">
        <v>99</v>
      </c>
      <c r="D41" s="131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3"/>
    </row>
    <row r="42" ht="28" hidden="1">
      <c r="A42" s="45" t="s">
        <v>100</v>
      </c>
      <c r="B42" s="45" t="s">
        <v>101</v>
      </c>
      <c r="C42" s="46" t="s">
        <v>39</v>
      </c>
      <c r="D42" s="131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3"/>
    </row>
    <row r="43" ht="42" hidden="1">
      <c r="A43" s="45" t="s">
        <v>102</v>
      </c>
      <c r="B43" s="45" t="s">
        <v>103</v>
      </c>
      <c r="C43" s="46" t="s">
        <v>39</v>
      </c>
      <c r="D43" s="131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3"/>
    </row>
    <row r="44" ht="42" hidden="1">
      <c r="A44" s="45" t="s">
        <v>104</v>
      </c>
      <c r="B44" s="45" t="s">
        <v>105</v>
      </c>
      <c r="C44" s="46" t="s">
        <v>39</v>
      </c>
      <c r="D44" s="131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3"/>
    </row>
    <row r="45" ht="42" hidden="1">
      <c r="A45" s="45" t="s">
        <v>106</v>
      </c>
      <c r="B45" s="45" t="s">
        <v>107</v>
      </c>
      <c r="C45" s="46" t="s">
        <v>61</v>
      </c>
      <c r="D45" s="131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3"/>
    </row>
    <row r="46" ht="14">
      <c r="A46" s="127" t="s">
        <v>108</v>
      </c>
      <c r="B46" s="34" t="s">
        <v>109</v>
      </c>
      <c r="C46" s="35"/>
      <c r="D46" s="128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30"/>
    </row>
    <row r="47" ht="72" hidden="1" customHeight="1">
      <c r="A47" s="45" t="s">
        <v>110</v>
      </c>
      <c r="B47" s="45" t="s">
        <v>111</v>
      </c>
      <c r="C47" s="46" t="s">
        <v>39</v>
      </c>
      <c r="D47" s="137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9"/>
    </row>
    <row r="48" ht="28" hidden="1">
      <c r="A48" s="45" t="s">
        <v>112</v>
      </c>
      <c r="B48" s="45" t="s">
        <v>113</v>
      </c>
      <c r="C48" s="46" t="s">
        <v>114</v>
      </c>
      <c r="D48" s="131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3"/>
    </row>
    <row r="49" ht="14">
      <c r="A49" s="127" t="s">
        <v>115</v>
      </c>
      <c r="B49" s="34" t="s">
        <v>116</v>
      </c>
      <c r="C49" s="35"/>
      <c r="D49" s="128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30"/>
    </row>
    <row r="50" ht="12.25" customHeight="1">
      <c r="A50" s="127" t="s">
        <v>117</v>
      </c>
      <c r="B50" s="34" t="s">
        <v>118</v>
      </c>
      <c r="C50" s="35"/>
      <c r="D50" s="128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30"/>
    </row>
    <row r="51" ht="42">
      <c r="A51" s="45" t="s">
        <v>119</v>
      </c>
      <c r="B51" s="45" t="s">
        <v>120</v>
      </c>
      <c r="C51" s="46" t="s">
        <v>39</v>
      </c>
      <c r="D51" s="131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3"/>
    </row>
    <row r="52" ht="42">
      <c r="A52" s="45" t="s">
        <v>121</v>
      </c>
      <c r="B52" s="45" t="s">
        <v>122</v>
      </c>
      <c r="C52" s="46" t="s">
        <v>39</v>
      </c>
      <c r="D52" s="131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3"/>
    </row>
    <row r="53" ht="14">
      <c r="A53" s="127" t="s">
        <v>123</v>
      </c>
      <c r="B53" s="34" t="s">
        <v>124</v>
      </c>
      <c r="C53" s="35"/>
      <c r="D53" s="128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30"/>
    </row>
    <row r="54" ht="42">
      <c r="A54" s="45" t="s">
        <v>125</v>
      </c>
      <c r="B54" s="45" t="s">
        <v>126</v>
      </c>
      <c r="C54" s="46" t="s">
        <v>39</v>
      </c>
      <c r="D54" s="131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3"/>
    </row>
    <row r="55" ht="42">
      <c r="A55" s="45" t="s">
        <v>127</v>
      </c>
      <c r="B55" s="45" t="s">
        <v>128</v>
      </c>
      <c r="C55" s="46" t="s">
        <v>114</v>
      </c>
      <c r="D55" s="131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3"/>
    </row>
    <row r="56" ht="42">
      <c r="A56" s="45" t="s">
        <v>129</v>
      </c>
      <c r="B56" s="45" t="s">
        <v>130</v>
      </c>
      <c r="C56" s="46" t="s">
        <v>39</v>
      </c>
      <c r="D56" s="131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3"/>
    </row>
    <row r="57" ht="14">
      <c r="A57" s="127" t="s">
        <v>131</v>
      </c>
      <c r="B57" s="34" t="s">
        <v>132</v>
      </c>
      <c r="C57" s="35"/>
      <c r="D57" s="128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30"/>
    </row>
    <row r="58" ht="42" hidden="1">
      <c r="A58" s="45" t="s">
        <v>133</v>
      </c>
      <c r="B58" s="45" t="s">
        <v>134</v>
      </c>
      <c r="C58" s="46" t="s">
        <v>114</v>
      </c>
      <c r="D58" s="131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3"/>
    </row>
    <row r="59" ht="42" hidden="1">
      <c r="A59" s="45" t="s">
        <v>135</v>
      </c>
      <c r="B59" s="45" t="s">
        <v>136</v>
      </c>
      <c r="C59" s="46" t="s">
        <v>114</v>
      </c>
      <c r="D59" s="131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3"/>
    </row>
    <row r="60" ht="42" hidden="1">
      <c r="A60" s="45" t="s">
        <v>137</v>
      </c>
      <c r="B60" s="45" t="s">
        <v>138</v>
      </c>
      <c r="C60" s="46" t="s">
        <v>114</v>
      </c>
      <c r="D60" s="131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3"/>
    </row>
    <row r="61" ht="42" hidden="1">
      <c r="A61" s="45" t="s">
        <v>139</v>
      </c>
      <c r="B61" s="45" t="s">
        <v>140</v>
      </c>
      <c r="C61" s="46" t="s">
        <v>114</v>
      </c>
      <c r="D61" s="131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3"/>
    </row>
    <row r="62" ht="42" hidden="1">
      <c r="A62" s="45" t="s">
        <v>141</v>
      </c>
      <c r="B62" s="45" t="s">
        <v>142</v>
      </c>
      <c r="C62" s="46" t="s">
        <v>39</v>
      </c>
      <c r="D62" s="131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3"/>
    </row>
    <row r="63" ht="42" hidden="1">
      <c r="A63" s="45" t="s">
        <v>143</v>
      </c>
      <c r="B63" s="45" t="s">
        <v>144</v>
      </c>
      <c r="C63" s="46" t="s">
        <v>39</v>
      </c>
      <c r="D63" s="131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3"/>
    </row>
    <row r="64" ht="42" hidden="1">
      <c r="A64" s="45" t="s">
        <v>145</v>
      </c>
      <c r="B64" s="45" t="s">
        <v>146</v>
      </c>
      <c r="C64" s="46" t="s">
        <v>114</v>
      </c>
      <c r="D64" s="131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3"/>
    </row>
    <row r="65" ht="42" hidden="1">
      <c r="A65" s="45" t="s">
        <v>147</v>
      </c>
      <c r="B65" s="45" t="s">
        <v>148</v>
      </c>
      <c r="C65" s="46" t="s">
        <v>39</v>
      </c>
      <c r="D65" s="131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3"/>
    </row>
    <row r="66" ht="42" hidden="1">
      <c r="A66" s="45" t="s">
        <v>149</v>
      </c>
      <c r="B66" s="45" t="s">
        <v>128</v>
      </c>
      <c r="C66" s="46" t="s">
        <v>114</v>
      </c>
      <c r="D66" s="131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3"/>
    </row>
    <row r="67" ht="42" hidden="1">
      <c r="A67" s="45" t="s">
        <v>150</v>
      </c>
      <c r="B67" s="45" t="s">
        <v>151</v>
      </c>
      <c r="C67" s="46" t="s">
        <v>114</v>
      </c>
      <c r="D67" s="131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3"/>
    </row>
    <row r="68" ht="14">
      <c r="A68" s="127" t="s">
        <v>152</v>
      </c>
      <c r="B68" s="34" t="s">
        <v>153</v>
      </c>
      <c r="C68" s="35"/>
      <c r="D68" s="128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30"/>
    </row>
    <row r="69" ht="48.75" hidden="1" customHeight="1">
      <c r="A69" s="45" t="s">
        <v>154</v>
      </c>
      <c r="B69" s="45" t="s">
        <v>155</v>
      </c>
      <c r="C69" s="46" t="s">
        <v>39</v>
      </c>
      <c r="D69" s="137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9"/>
    </row>
    <row r="70" ht="28" hidden="1">
      <c r="A70" s="45" t="s">
        <v>156</v>
      </c>
      <c r="B70" s="45" t="s">
        <v>157</v>
      </c>
      <c r="C70" s="46" t="s">
        <v>39</v>
      </c>
      <c r="D70" s="137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9"/>
    </row>
    <row r="71" ht="49.75" hidden="1" customHeight="1">
      <c r="A71" s="45" t="s">
        <v>158</v>
      </c>
      <c r="B71" s="45" t="s">
        <v>159</v>
      </c>
      <c r="C71" s="46" t="s">
        <v>39</v>
      </c>
      <c r="D71" s="137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9"/>
    </row>
    <row r="72" ht="28" hidden="1">
      <c r="A72" s="45" t="s">
        <v>160</v>
      </c>
      <c r="B72" s="45" t="s">
        <v>161</v>
      </c>
      <c r="C72" s="46" t="s">
        <v>39</v>
      </c>
      <c r="D72" s="131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3"/>
    </row>
    <row r="73" ht="14" hidden="1">
      <c r="A73" s="45" t="s">
        <v>162</v>
      </c>
      <c r="B73" s="45" t="s">
        <v>163</v>
      </c>
      <c r="C73" s="46" t="s">
        <v>39</v>
      </c>
      <c r="D73" s="131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3"/>
    </row>
    <row r="74" ht="45" hidden="1" customHeight="1">
      <c r="A74" s="45" t="s">
        <v>164</v>
      </c>
      <c r="B74" s="45" t="s">
        <v>165</v>
      </c>
      <c r="C74" s="46" t="s">
        <v>39</v>
      </c>
      <c r="D74" s="137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9"/>
    </row>
    <row r="75" ht="28" hidden="1">
      <c r="A75" s="45" t="s">
        <v>166</v>
      </c>
      <c r="B75" s="45" t="s">
        <v>167</v>
      </c>
      <c r="C75" s="46" t="s">
        <v>39</v>
      </c>
      <c r="D75" s="131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3"/>
    </row>
    <row r="76" ht="42" hidden="1">
      <c r="A76" s="45" t="s">
        <v>168</v>
      </c>
      <c r="B76" s="45" t="s">
        <v>169</v>
      </c>
      <c r="C76" s="46" t="s">
        <v>39</v>
      </c>
      <c r="D76" s="131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3"/>
    </row>
    <row r="77" ht="14">
      <c r="A77" s="127" t="s">
        <v>170</v>
      </c>
      <c r="B77" s="34" t="s">
        <v>171</v>
      </c>
      <c r="C77" s="35"/>
      <c r="D77" s="128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30"/>
    </row>
    <row r="78" ht="28">
      <c r="A78" s="45" t="s">
        <v>172</v>
      </c>
      <c r="B78" s="45" t="s">
        <v>173</v>
      </c>
      <c r="C78" s="46" t="s">
        <v>39</v>
      </c>
      <c r="D78" s="131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3"/>
    </row>
    <row r="79" ht="28">
      <c r="A79" s="45" t="s">
        <v>174</v>
      </c>
      <c r="B79" s="45" t="s">
        <v>175</v>
      </c>
      <c r="C79" s="46" t="s">
        <v>39</v>
      </c>
      <c r="D79" s="131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3"/>
    </row>
    <row r="80" ht="56">
      <c r="A80" s="45" t="s">
        <v>176</v>
      </c>
      <c r="B80" s="45" t="s">
        <v>177</v>
      </c>
      <c r="C80" s="46" t="s">
        <v>39</v>
      </c>
      <c r="D80" s="131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3"/>
    </row>
    <row r="81" ht="56">
      <c r="A81" s="45" t="s">
        <v>178</v>
      </c>
      <c r="B81" s="45" t="s">
        <v>179</v>
      </c>
      <c r="C81" s="46" t="s">
        <v>39</v>
      </c>
      <c r="D81" s="131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3"/>
    </row>
    <row r="82" ht="43">
      <c r="A82" s="45" t="s">
        <v>180</v>
      </c>
      <c r="B82" s="45" t="s">
        <v>181</v>
      </c>
      <c r="C82" s="46" t="s">
        <v>61</v>
      </c>
      <c r="D82" s="144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6"/>
    </row>
    <row r="83" ht="42">
      <c r="A83" s="45" t="s">
        <v>182</v>
      </c>
      <c r="B83" s="45" t="s">
        <v>183</v>
      </c>
      <c r="C83" s="46" t="s">
        <v>184</v>
      </c>
      <c r="D83" s="131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3"/>
    </row>
    <row r="84" ht="28">
      <c r="A84" s="45" t="s">
        <v>185</v>
      </c>
      <c r="B84" s="45" t="s">
        <v>186</v>
      </c>
      <c r="C84" s="46" t="s">
        <v>39</v>
      </c>
      <c r="D84" s="131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3"/>
    </row>
    <row r="85" ht="28">
      <c r="A85" s="45" t="s">
        <v>187</v>
      </c>
      <c r="B85" s="45" t="s">
        <v>188</v>
      </c>
      <c r="C85" s="46" t="s">
        <v>99</v>
      </c>
      <c r="D85" s="131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3"/>
    </row>
    <row r="86" ht="14">
      <c r="A86" s="127" t="s">
        <v>189</v>
      </c>
      <c r="B86" s="34" t="s">
        <v>190</v>
      </c>
      <c r="C86" s="35"/>
      <c r="D86" s="128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30"/>
    </row>
    <row r="87" ht="14">
      <c r="A87" s="45" t="s">
        <v>191</v>
      </c>
      <c r="B87" s="45" t="s">
        <v>192</v>
      </c>
      <c r="C87" s="46" t="s">
        <v>184</v>
      </c>
      <c r="D87" s="131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3"/>
    </row>
    <row r="88" ht="28">
      <c r="A88" s="45" t="s">
        <v>193</v>
      </c>
      <c r="B88" s="45" t="s">
        <v>194</v>
      </c>
      <c r="C88" s="46" t="s">
        <v>184</v>
      </c>
      <c r="D88" s="131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3"/>
    </row>
    <row r="89" ht="14">
      <c r="A89" s="45" t="s">
        <v>195</v>
      </c>
      <c r="B89" s="45" t="s">
        <v>196</v>
      </c>
      <c r="C89" s="46" t="s">
        <v>184</v>
      </c>
      <c r="D89" s="131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3"/>
    </row>
    <row r="90" ht="14">
      <c r="A90" s="45" t="s">
        <v>197</v>
      </c>
      <c r="B90" s="45" t="s">
        <v>198</v>
      </c>
      <c r="C90" s="46" t="s">
        <v>64</v>
      </c>
      <c r="D90" s="131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3"/>
    </row>
    <row r="91" ht="14">
      <c r="A91" s="45" t="s">
        <v>199</v>
      </c>
      <c r="B91" s="45" t="s">
        <v>200</v>
      </c>
      <c r="C91" s="46" t="s">
        <v>64</v>
      </c>
      <c r="D91" s="131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3"/>
    </row>
    <row r="92" ht="14">
      <c r="A92" s="45" t="s">
        <v>201</v>
      </c>
      <c r="B92" s="45" t="s">
        <v>202</v>
      </c>
      <c r="C92" s="46" t="s">
        <v>184</v>
      </c>
      <c r="D92" s="131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3"/>
    </row>
    <row r="93" ht="14">
      <c r="A93" s="45" t="s">
        <v>203</v>
      </c>
      <c r="B93" s="45" t="s">
        <v>204</v>
      </c>
      <c r="C93" s="46" t="s">
        <v>184</v>
      </c>
      <c r="D93" s="131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3"/>
    </row>
    <row r="94" ht="14">
      <c r="A94" s="45" t="s">
        <v>205</v>
      </c>
      <c r="B94" s="45" t="s">
        <v>206</v>
      </c>
      <c r="C94" s="46" t="s">
        <v>64</v>
      </c>
      <c r="D94" s="131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3"/>
    </row>
    <row r="95" ht="34" customHeight="1">
      <c r="A95" s="45" t="s">
        <v>207</v>
      </c>
      <c r="B95" s="45" t="s">
        <v>208</v>
      </c>
      <c r="C95" s="46" t="s">
        <v>39</v>
      </c>
      <c r="D95" s="131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3"/>
    </row>
    <row r="96" ht="28">
      <c r="A96" s="45" t="s">
        <v>209</v>
      </c>
      <c r="B96" s="45" t="s">
        <v>210</v>
      </c>
      <c r="C96" s="46" t="s">
        <v>114</v>
      </c>
      <c r="D96" s="131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3"/>
    </row>
    <row r="97" ht="28">
      <c r="A97" s="45" t="s">
        <v>211</v>
      </c>
      <c r="B97" s="45" t="s">
        <v>212</v>
      </c>
      <c r="C97" s="46" t="s">
        <v>114</v>
      </c>
      <c r="D97" s="131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3"/>
    </row>
    <row r="98" ht="28">
      <c r="A98" s="45" t="s">
        <v>213</v>
      </c>
      <c r="B98" s="45" t="s">
        <v>214</v>
      </c>
      <c r="C98" s="46" t="s">
        <v>64</v>
      </c>
      <c r="D98" s="131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3"/>
    </row>
    <row r="99" ht="28">
      <c r="A99" s="45" t="s">
        <v>215</v>
      </c>
      <c r="B99" s="45" t="s">
        <v>216</v>
      </c>
      <c r="C99" s="46" t="s">
        <v>64</v>
      </c>
      <c r="D99" s="131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3"/>
    </row>
    <row r="100" ht="14">
      <c r="A100" s="45" t="s">
        <v>217</v>
      </c>
      <c r="B100" s="45" t="s">
        <v>218</v>
      </c>
      <c r="C100" s="46" t="s">
        <v>184</v>
      </c>
      <c r="D100" s="131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3"/>
    </row>
    <row r="101" ht="28">
      <c r="A101" s="45" t="s">
        <v>219</v>
      </c>
      <c r="B101" s="45" t="s">
        <v>220</v>
      </c>
      <c r="C101" s="46" t="s">
        <v>64</v>
      </c>
      <c r="D101" s="131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3"/>
    </row>
    <row r="102" ht="14">
      <c r="A102" s="127" t="s">
        <v>221</v>
      </c>
      <c r="B102" s="34" t="s">
        <v>222</v>
      </c>
      <c r="C102" s="35"/>
      <c r="D102" s="128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30"/>
    </row>
    <row r="103" ht="14">
      <c r="A103" s="127" t="s">
        <v>223</v>
      </c>
      <c r="B103" s="34" t="s">
        <v>224</v>
      </c>
      <c r="C103" s="35"/>
      <c r="D103" s="128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30"/>
    </row>
    <row r="104" ht="43">
      <c r="A104" s="45" t="s">
        <v>225</v>
      </c>
      <c r="B104" s="45" t="s">
        <v>226</v>
      </c>
      <c r="C104" s="46" t="s">
        <v>184</v>
      </c>
      <c r="D104" s="147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6"/>
    </row>
    <row r="105" ht="43">
      <c r="A105" s="45" t="s">
        <v>227</v>
      </c>
      <c r="B105" s="45" t="s">
        <v>228</v>
      </c>
      <c r="C105" s="46" t="s">
        <v>184</v>
      </c>
      <c r="D105" s="147" t="s">
        <v>427</v>
      </c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6"/>
    </row>
    <row r="106" ht="43">
      <c r="A106" s="45" t="s">
        <v>229</v>
      </c>
      <c r="B106" s="45" t="s">
        <v>230</v>
      </c>
      <c r="C106" s="46" t="s">
        <v>184</v>
      </c>
      <c r="D106" s="144" t="s">
        <v>428</v>
      </c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6"/>
    </row>
    <row r="107" ht="43">
      <c r="A107" s="45" t="s">
        <v>231</v>
      </c>
      <c r="B107" s="45" t="s">
        <v>232</v>
      </c>
      <c r="C107" s="46" t="s">
        <v>39</v>
      </c>
      <c r="D107" s="147" t="s">
        <v>429</v>
      </c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6"/>
    </row>
    <row r="108" ht="43">
      <c r="A108" s="45" t="s">
        <v>233</v>
      </c>
      <c r="B108" s="45" t="s">
        <v>234</v>
      </c>
      <c r="C108" s="46" t="s">
        <v>184</v>
      </c>
      <c r="D108" s="147" t="s">
        <v>430</v>
      </c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6"/>
    </row>
    <row r="109" ht="77" customHeight="1">
      <c r="A109" s="45" t="s">
        <v>235</v>
      </c>
      <c r="B109" s="45" t="s">
        <v>236</v>
      </c>
      <c r="C109" s="46" t="s">
        <v>99</v>
      </c>
      <c r="D109" s="144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9"/>
    </row>
    <row r="110" ht="14">
      <c r="A110" s="127" t="s">
        <v>237</v>
      </c>
      <c r="B110" s="34" t="s">
        <v>238</v>
      </c>
      <c r="C110" s="35"/>
      <c r="D110" s="128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30"/>
    </row>
    <row r="111" ht="68" customHeight="1">
      <c r="A111" s="45" t="s">
        <v>239</v>
      </c>
      <c r="B111" s="45" t="s">
        <v>240</v>
      </c>
      <c r="C111" s="46" t="s">
        <v>39</v>
      </c>
      <c r="D111" s="144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6"/>
    </row>
    <row r="112" ht="42">
      <c r="A112" s="45" t="s">
        <v>241</v>
      </c>
      <c r="B112" s="45" t="s">
        <v>242</v>
      </c>
      <c r="C112" s="46" t="s">
        <v>39</v>
      </c>
      <c r="D112" s="131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3"/>
    </row>
    <row r="113" ht="14">
      <c r="A113" s="127" t="s">
        <v>243</v>
      </c>
      <c r="B113" s="34" t="s">
        <v>244</v>
      </c>
      <c r="C113" s="35"/>
      <c r="D113" s="128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30"/>
    </row>
    <row r="114" ht="42">
      <c r="A114" s="45" t="s">
        <v>245</v>
      </c>
      <c r="B114" s="45" t="s">
        <v>246</v>
      </c>
      <c r="C114" s="46" t="s">
        <v>39</v>
      </c>
      <c r="D114" s="131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3"/>
    </row>
    <row r="115" ht="42">
      <c r="A115" s="45" t="s">
        <v>247</v>
      </c>
      <c r="B115" s="45" t="s">
        <v>248</v>
      </c>
      <c r="C115" s="46" t="s">
        <v>39</v>
      </c>
      <c r="D115" s="131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3"/>
    </row>
    <row r="116" ht="42">
      <c r="A116" s="45" t="s">
        <v>249</v>
      </c>
      <c r="B116" s="45" t="s">
        <v>250</v>
      </c>
      <c r="C116" s="46" t="s">
        <v>39</v>
      </c>
      <c r="D116" s="131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3"/>
    </row>
    <row r="117" ht="42">
      <c r="A117" s="45" t="s">
        <v>251</v>
      </c>
      <c r="B117" s="45" t="s">
        <v>252</v>
      </c>
      <c r="C117" s="46" t="s">
        <v>39</v>
      </c>
      <c r="D117" s="131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3"/>
    </row>
    <row r="118" ht="54" customHeight="1">
      <c r="A118" s="45" t="s">
        <v>253</v>
      </c>
      <c r="B118" s="45" t="s">
        <v>254</v>
      </c>
      <c r="C118" s="46" t="s">
        <v>39</v>
      </c>
      <c r="D118" s="144" t="s">
        <v>431</v>
      </c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9"/>
    </row>
    <row r="119" ht="14">
      <c r="A119" s="127" t="s">
        <v>255</v>
      </c>
      <c r="B119" s="34" t="s">
        <v>256</v>
      </c>
      <c r="C119" s="35"/>
      <c r="D119" s="128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30"/>
    </row>
    <row r="120" ht="28">
      <c r="A120" s="45" t="s">
        <v>257</v>
      </c>
      <c r="B120" s="45" t="s">
        <v>258</v>
      </c>
      <c r="C120" s="46" t="s">
        <v>64</v>
      </c>
      <c r="D120" s="131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3"/>
    </row>
    <row r="121" ht="42">
      <c r="A121" s="45" t="s">
        <v>259</v>
      </c>
      <c r="B121" s="45" t="s">
        <v>260</v>
      </c>
      <c r="C121" s="46" t="s">
        <v>39</v>
      </c>
      <c r="D121" s="131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3"/>
    </row>
    <row r="122" ht="42">
      <c r="A122" s="45" t="s">
        <v>261</v>
      </c>
      <c r="B122" s="45" t="s">
        <v>262</v>
      </c>
      <c r="C122" s="46" t="s">
        <v>39</v>
      </c>
      <c r="D122" s="131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3"/>
    </row>
    <row r="123" ht="28">
      <c r="A123" s="45" t="s">
        <v>263</v>
      </c>
      <c r="B123" s="45" t="s">
        <v>175</v>
      </c>
      <c r="C123" s="46" t="s">
        <v>39</v>
      </c>
      <c r="D123" s="131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3"/>
    </row>
    <row r="124" ht="28">
      <c r="A124" s="45" t="s">
        <v>264</v>
      </c>
      <c r="B124" s="45" t="s">
        <v>265</v>
      </c>
      <c r="C124" s="46" t="s">
        <v>184</v>
      </c>
      <c r="D124" s="131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3"/>
    </row>
    <row r="125" ht="28">
      <c r="A125" s="45" t="s">
        <v>266</v>
      </c>
      <c r="B125" s="45" t="s">
        <v>267</v>
      </c>
      <c r="C125" s="46" t="s">
        <v>184</v>
      </c>
      <c r="D125" s="131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3"/>
    </row>
    <row r="126" ht="28">
      <c r="A126" s="45" t="s">
        <v>268</v>
      </c>
      <c r="B126" s="45" t="s">
        <v>269</v>
      </c>
      <c r="C126" s="46" t="s">
        <v>184</v>
      </c>
      <c r="D126" s="131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3"/>
    </row>
    <row r="127" ht="42">
      <c r="A127" s="45" t="s">
        <v>270</v>
      </c>
      <c r="B127" s="45" t="s">
        <v>271</v>
      </c>
      <c r="C127" s="46" t="s">
        <v>64</v>
      </c>
      <c r="D127" s="131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3"/>
    </row>
    <row r="128" ht="14">
      <c r="A128" s="127" t="s">
        <v>272</v>
      </c>
      <c r="B128" s="34" t="s">
        <v>273</v>
      </c>
      <c r="C128" s="35"/>
      <c r="D128" s="128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30"/>
    </row>
    <row r="129" ht="14">
      <c r="A129" s="127" t="s">
        <v>274</v>
      </c>
      <c r="B129" s="34" t="s">
        <v>275</v>
      </c>
      <c r="C129" s="35"/>
      <c r="D129" s="128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30"/>
    </row>
    <row r="130" ht="57">
      <c r="A130" s="45" t="s">
        <v>276</v>
      </c>
      <c r="B130" s="45" t="s">
        <v>277</v>
      </c>
      <c r="C130" s="46" t="s">
        <v>39</v>
      </c>
      <c r="D130" s="147" t="s">
        <v>432</v>
      </c>
      <c r="E130" s="145"/>
      <c r="F130" s="145"/>
      <c r="G130" s="145"/>
      <c r="H130" s="145"/>
      <c r="I130" s="145"/>
      <c r="J130" s="145"/>
      <c r="K130" s="145"/>
      <c r="L130" s="145"/>
      <c r="M130" s="145"/>
      <c r="N130" s="145"/>
      <c r="O130" s="146"/>
    </row>
    <row r="131" ht="14">
      <c r="A131" s="127" t="s">
        <v>278</v>
      </c>
      <c r="B131" s="34" t="s">
        <v>279</v>
      </c>
      <c r="C131" s="35"/>
      <c r="D131" s="128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30"/>
    </row>
    <row r="132" ht="42">
      <c r="A132" s="45" t="s">
        <v>280</v>
      </c>
      <c r="B132" s="45" t="s">
        <v>281</v>
      </c>
      <c r="C132" s="46" t="s">
        <v>39</v>
      </c>
      <c r="D132" s="131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3"/>
    </row>
    <row r="133" ht="42">
      <c r="A133" s="45" t="s">
        <v>282</v>
      </c>
      <c r="B133" s="45" t="s">
        <v>283</v>
      </c>
      <c r="C133" s="46" t="s">
        <v>39</v>
      </c>
      <c r="D133" s="131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3"/>
    </row>
    <row r="134" ht="42">
      <c r="A134" s="45" t="s">
        <v>284</v>
      </c>
      <c r="B134" s="45" t="s">
        <v>285</v>
      </c>
      <c r="C134" s="46" t="s">
        <v>39</v>
      </c>
      <c r="D134" s="131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3"/>
    </row>
    <row r="135" ht="14">
      <c r="A135" s="127" t="s">
        <v>286</v>
      </c>
      <c r="B135" s="34" t="s">
        <v>287</v>
      </c>
      <c r="C135" s="35"/>
      <c r="D135" s="128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30"/>
    </row>
    <row r="136" ht="42">
      <c r="A136" s="45" t="s">
        <v>288</v>
      </c>
      <c r="B136" s="45" t="s">
        <v>289</v>
      </c>
      <c r="C136" s="46" t="s">
        <v>39</v>
      </c>
      <c r="D136" s="131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3"/>
    </row>
    <row r="137" ht="42">
      <c r="A137" s="45" t="s">
        <v>290</v>
      </c>
      <c r="B137" s="45" t="s">
        <v>291</v>
      </c>
      <c r="C137" s="46" t="s">
        <v>39</v>
      </c>
      <c r="D137" s="131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3"/>
    </row>
    <row r="138" ht="14">
      <c r="A138" s="127" t="s">
        <v>292</v>
      </c>
      <c r="B138" s="34" t="s">
        <v>293</v>
      </c>
      <c r="C138" s="35"/>
      <c r="D138" s="128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30"/>
    </row>
    <row r="139" ht="42">
      <c r="A139" s="45" t="s">
        <v>295</v>
      </c>
      <c r="B139" s="45" t="s">
        <v>296</v>
      </c>
      <c r="C139" s="46" t="s">
        <v>99</v>
      </c>
      <c r="D139" s="131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3"/>
    </row>
    <row r="140" ht="42">
      <c r="A140" s="45" t="s">
        <v>297</v>
      </c>
      <c r="B140" s="45" t="s">
        <v>298</v>
      </c>
      <c r="C140" s="46" t="s">
        <v>39</v>
      </c>
      <c r="D140" s="131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3"/>
    </row>
    <row r="141" ht="43">
      <c r="A141" s="45" t="s">
        <v>299</v>
      </c>
      <c r="B141" s="45" t="s">
        <v>300</v>
      </c>
      <c r="C141" s="46" t="s">
        <v>39</v>
      </c>
      <c r="D141" s="147" t="s">
        <v>433</v>
      </c>
      <c r="E141" s="145"/>
      <c r="F141" s="145"/>
      <c r="G141" s="145"/>
      <c r="H141" s="145"/>
      <c r="I141" s="145"/>
      <c r="J141" s="145"/>
      <c r="K141" s="145"/>
      <c r="L141" s="145"/>
      <c r="M141" s="145"/>
      <c r="N141" s="145"/>
      <c r="O141" s="146"/>
    </row>
    <row r="142" ht="43">
      <c r="A142" s="45" t="s">
        <v>301</v>
      </c>
      <c r="B142" s="45" t="s">
        <v>302</v>
      </c>
      <c r="C142" s="46" t="s">
        <v>39</v>
      </c>
      <c r="D142" s="147" t="s">
        <v>433</v>
      </c>
      <c r="E142" s="145"/>
      <c r="F142" s="145"/>
      <c r="G142" s="145"/>
      <c r="H142" s="145"/>
      <c r="I142" s="145"/>
      <c r="J142" s="145"/>
      <c r="K142" s="145"/>
      <c r="L142" s="145"/>
      <c r="M142" s="145"/>
      <c r="N142" s="145"/>
      <c r="O142" s="146"/>
    </row>
    <row r="143" ht="14">
      <c r="A143" s="127" t="s">
        <v>303</v>
      </c>
      <c r="B143" s="34" t="s">
        <v>304</v>
      </c>
      <c r="C143" s="35"/>
      <c r="D143" s="128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30"/>
    </row>
    <row r="144" ht="16">
      <c r="A144" s="45" t="s">
        <v>305</v>
      </c>
      <c r="B144" s="45" t="s">
        <v>306</v>
      </c>
      <c r="C144" s="46" t="s">
        <v>184</v>
      </c>
      <c r="D144" s="147"/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6"/>
    </row>
    <row r="145" ht="29">
      <c r="A145" s="45" t="s">
        <v>307</v>
      </c>
      <c r="B145" s="45" t="s">
        <v>308</v>
      </c>
      <c r="C145" s="46" t="s">
        <v>184</v>
      </c>
      <c r="D145" s="147"/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6"/>
    </row>
    <row r="146" ht="29">
      <c r="A146" s="45" t="s">
        <v>309</v>
      </c>
      <c r="B146" s="45" t="s">
        <v>310</v>
      </c>
      <c r="C146" s="46" t="s">
        <v>184</v>
      </c>
      <c r="D146" s="147"/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6"/>
    </row>
    <row r="147" ht="16">
      <c r="A147" s="45" t="s">
        <v>311</v>
      </c>
      <c r="B147" s="45" t="s">
        <v>312</v>
      </c>
      <c r="C147" s="46" t="s">
        <v>114</v>
      </c>
      <c r="D147" s="147"/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6"/>
    </row>
    <row r="148" ht="29">
      <c r="A148" s="45" t="s">
        <v>313</v>
      </c>
      <c r="B148" s="45" t="s">
        <v>314</v>
      </c>
      <c r="C148" s="46" t="s">
        <v>114</v>
      </c>
      <c r="D148" s="147"/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6"/>
    </row>
    <row r="149" ht="16">
      <c r="A149" s="45" t="s">
        <v>315</v>
      </c>
      <c r="B149" s="45" t="s">
        <v>316</v>
      </c>
      <c r="C149" s="46" t="s">
        <v>114</v>
      </c>
      <c r="D149" s="147"/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6"/>
    </row>
    <row r="150" ht="14">
      <c r="A150" s="127" t="s">
        <v>317</v>
      </c>
      <c r="B150" s="34" t="s">
        <v>318</v>
      </c>
      <c r="C150" s="35"/>
      <c r="D150" s="128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30"/>
    </row>
    <row r="151" ht="16">
      <c r="A151" s="45" t="s">
        <v>319</v>
      </c>
      <c r="B151" s="45" t="s">
        <v>320</v>
      </c>
      <c r="C151" s="46" t="s">
        <v>184</v>
      </c>
      <c r="D151" s="147"/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6"/>
    </row>
    <row r="152" ht="23" customHeight="1">
      <c r="A152" s="45" t="s">
        <v>321</v>
      </c>
      <c r="B152" s="45" t="s">
        <v>322</v>
      </c>
      <c r="C152" s="46" t="s">
        <v>184</v>
      </c>
      <c r="D152" s="147"/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6"/>
    </row>
    <row r="153" ht="29" customHeight="1">
      <c r="A153" s="45" t="s">
        <v>323</v>
      </c>
      <c r="B153" s="45" t="s">
        <v>324</v>
      </c>
      <c r="C153" s="46" t="s">
        <v>184</v>
      </c>
      <c r="D153" s="147"/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6"/>
    </row>
    <row r="154" ht="43">
      <c r="A154" s="45" t="s">
        <v>325</v>
      </c>
      <c r="B154" s="45" t="s">
        <v>326</v>
      </c>
      <c r="C154" s="46" t="s">
        <v>64</v>
      </c>
      <c r="D154" s="147"/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6"/>
    </row>
    <row r="155" ht="43">
      <c r="A155" s="45" t="s">
        <v>327</v>
      </c>
      <c r="B155" s="45" t="s">
        <v>328</v>
      </c>
      <c r="C155" s="46" t="s">
        <v>64</v>
      </c>
      <c r="D155" s="147"/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6"/>
    </row>
    <row r="156" ht="43">
      <c r="A156" s="45" t="s">
        <v>329</v>
      </c>
      <c r="B156" s="45" t="s">
        <v>330</v>
      </c>
      <c r="C156" s="46" t="s">
        <v>64</v>
      </c>
      <c r="D156" s="147"/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6"/>
    </row>
    <row r="157" ht="14">
      <c r="A157" s="127" t="s">
        <v>331</v>
      </c>
      <c r="B157" s="34" t="s">
        <v>332</v>
      </c>
      <c r="C157" s="35"/>
      <c r="D157" s="128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30"/>
    </row>
    <row r="158" ht="14">
      <c r="A158" s="127" t="s">
        <v>333</v>
      </c>
      <c r="B158" s="34" t="s">
        <v>334</v>
      </c>
      <c r="C158" s="35"/>
      <c r="D158" s="128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30"/>
    </row>
    <row r="159" ht="42">
      <c r="A159" s="45" t="s">
        <v>335</v>
      </c>
      <c r="B159" s="45" t="s">
        <v>336</v>
      </c>
      <c r="C159" s="46" t="s">
        <v>184</v>
      </c>
      <c r="D159" s="131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3"/>
    </row>
    <row r="160" ht="42">
      <c r="A160" s="45" t="s">
        <v>337</v>
      </c>
      <c r="B160" s="45" t="s">
        <v>338</v>
      </c>
      <c r="C160" s="46" t="s">
        <v>64</v>
      </c>
      <c r="D160" s="131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3"/>
    </row>
    <row r="161" ht="42">
      <c r="A161" s="45" t="s">
        <v>339</v>
      </c>
      <c r="B161" s="45" t="s">
        <v>340</v>
      </c>
      <c r="C161" s="46" t="s">
        <v>184</v>
      </c>
      <c r="D161" s="131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3"/>
    </row>
    <row r="162" ht="42">
      <c r="A162" s="45" t="s">
        <v>341</v>
      </c>
      <c r="B162" s="45" t="s">
        <v>342</v>
      </c>
      <c r="C162" s="46" t="s">
        <v>64</v>
      </c>
      <c r="D162" s="131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3"/>
    </row>
    <row r="163" ht="42">
      <c r="A163" s="45" t="s">
        <v>343</v>
      </c>
      <c r="B163" s="45" t="s">
        <v>344</v>
      </c>
      <c r="C163" s="46" t="s">
        <v>64</v>
      </c>
      <c r="D163" s="131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3"/>
    </row>
    <row r="164" ht="42">
      <c r="A164" s="45" t="s">
        <v>345</v>
      </c>
      <c r="B164" s="45" t="s">
        <v>346</v>
      </c>
      <c r="C164" s="46" t="s">
        <v>64</v>
      </c>
      <c r="D164" s="131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3"/>
    </row>
    <row r="165" ht="42">
      <c r="A165" s="45" t="s">
        <v>347</v>
      </c>
      <c r="B165" s="45" t="s">
        <v>348</v>
      </c>
      <c r="C165" s="46" t="s">
        <v>64</v>
      </c>
      <c r="D165" s="131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3"/>
    </row>
    <row r="166" ht="14">
      <c r="A166" s="127" t="s">
        <v>349</v>
      </c>
      <c r="B166" s="34" t="s">
        <v>350</v>
      </c>
      <c r="C166" s="35"/>
      <c r="D166" s="128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30"/>
    </row>
    <row r="167" ht="42">
      <c r="A167" s="45" t="s">
        <v>351</v>
      </c>
      <c r="B167" s="45" t="s">
        <v>352</v>
      </c>
      <c r="C167" s="46" t="s">
        <v>64</v>
      </c>
      <c r="D167" s="131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3"/>
    </row>
    <row r="168" ht="42">
      <c r="A168" s="45" t="s">
        <v>353</v>
      </c>
      <c r="B168" s="45" t="s">
        <v>354</v>
      </c>
      <c r="C168" s="46" t="s">
        <v>64</v>
      </c>
      <c r="D168" s="131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3"/>
    </row>
    <row r="169" ht="42">
      <c r="A169" s="45" t="s">
        <v>355</v>
      </c>
      <c r="B169" s="45" t="s">
        <v>356</v>
      </c>
      <c r="C169" s="46" t="s">
        <v>64</v>
      </c>
      <c r="D169" s="131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3"/>
    </row>
    <row r="170" ht="42">
      <c r="A170" s="45" t="s">
        <v>357</v>
      </c>
      <c r="B170" s="45" t="s">
        <v>358</v>
      </c>
      <c r="C170" s="46" t="s">
        <v>64</v>
      </c>
      <c r="D170" s="131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3"/>
    </row>
    <row r="171" ht="42">
      <c r="A171" s="45" t="s">
        <v>359</v>
      </c>
      <c r="B171" s="45" t="s">
        <v>360</v>
      </c>
      <c r="C171" s="46" t="s">
        <v>64</v>
      </c>
      <c r="D171" s="131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3"/>
    </row>
    <row r="172" ht="42">
      <c r="A172" s="45" t="s">
        <v>361</v>
      </c>
      <c r="B172" s="45" t="s">
        <v>362</v>
      </c>
      <c r="C172" s="46" t="s">
        <v>184</v>
      </c>
      <c r="D172" s="131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3"/>
    </row>
    <row r="173" ht="42">
      <c r="A173" s="45" t="s">
        <v>363</v>
      </c>
      <c r="B173" s="45" t="s">
        <v>364</v>
      </c>
      <c r="C173" s="46" t="s">
        <v>184</v>
      </c>
      <c r="D173" s="131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3"/>
    </row>
    <row r="174" ht="14">
      <c r="A174" s="127" t="s">
        <v>365</v>
      </c>
      <c r="B174" s="34" t="s">
        <v>366</v>
      </c>
      <c r="C174" s="35"/>
      <c r="D174" s="128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30"/>
    </row>
    <row r="175" ht="42">
      <c r="A175" s="45" t="s">
        <v>367</v>
      </c>
      <c r="B175" s="45" t="s">
        <v>368</v>
      </c>
      <c r="C175" s="46" t="s">
        <v>99</v>
      </c>
      <c r="D175" s="131"/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3"/>
    </row>
    <row r="176" ht="42">
      <c r="A176" s="45" t="s">
        <v>369</v>
      </c>
      <c r="B176" s="45" t="s">
        <v>370</v>
      </c>
      <c r="C176" s="46" t="s">
        <v>99</v>
      </c>
      <c r="D176" s="131"/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3"/>
    </row>
    <row r="177" ht="42">
      <c r="A177" s="45" t="s">
        <v>371</v>
      </c>
      <c r="B177" s="45" t="s">
        <v>372</v>
      </c>
      <c r="C177" s="46" t="s">
        <v>99</v>
      </c>
      <c r="D177" s="131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3"/>
    </row>
    <row r="178" ht="14">
      <c r="A178" s="127" t="s">
        <v>373</v>
      </c>
      <c r="B178" s="34" t="s">
        <v>374</v>
      </c>
      <c r="C178" s="35"/>
      <c r="D178" s="128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30"/>
    </row>
    <row r="179" ht="42">
      <c r="A179" s="45" t="s">
        <v>375</v>
      </c>
      <c r="B179" s="45" t="s">
        <v>376</v>
      </c>
      <c r="C179" s="46" t="s">
        <v>99</v>
      </c>
      <c r="D179" s="131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3"/>
    </row>
    <row r="180" ht="42">
      <c r="A180" s="45" t="s">
        <v>377</v>
      </c>
      <c r="B180" s="45" t="s">
        <v>378</v>
      </c>
      <c r="C180" s="46" t="s">
        <v>114</v>
      </c>
      <c r="D180" s="131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3"/>
    </row>
    <row r="181" ht="42">
      <c r="A181" s="45" t="s">
        <v>379</v>
      </c>
      <c r="B181" s="45" t="s">
        <v>380</v>
      </c>
      <c r="C181" s="46" t="s">
        <v>114</v>
      </c>
      <c r="D181" s="131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3"/>
    </row>
    <row r="182" ht="42">
      <c r="A182" s="45" t="s">
        <v>381</v>
      </c>
      <c r="B182" s="45" t="s">
        <v>382</v>
      </c>
      <c r="C182" s="46" t="s">
        <v>114</v>
      </c>
      <c r="D182" s="131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3"/>
    </row>
    <row r="183" ht="14">
      <c r="A183" s="127" t="s">
        <v>383</v>
      </c>
      <c r="B183" s="34" t="s">
        <v>384</v>
      </c>
      <c r="C183" s="35"/>
      <c r="D183" s="128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30"/>
    </row>
    <row r="184" ht="42">
      <c r="A184" s="45" t="s">
        <v>385</v>
      </c>
      <c r="B184" s="45" t="s">
        <v>386</v>
      </c>
      <c r="C184" s="46" t="s">
        <v>184</v>
      </c>
      <c r="D184" s="131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3"/>
    </row>
    <row r="185" ht="42">
      <c r="A185" s="45" t="s">
        <v>387</v>
      </c>
      <c r="B185" s="45" t="s">
        <v>388</v>
      </c>
      <c r="C185" s="46" t="s">
        <v>184</v>
      </c>
      <c r="D185" s="131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3"/>
    </row>
    <row r="186" ht="14">
      <c r="A186" s="127" t="s">
        <v>389</v>
      </c>
      <c r="B186" s="34" t="s">
        <v>390</v>
      </c>
      <c r="C186" s="35"/>
      <c r="D186" s="128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30"/>
    </row>
    <row r="187" ht="14">
      <c r="A187" s="45" t="s">
        <v>391</v>
      </c>
      <c r="B187" s="45" t="s">
        <v>392</v>
      </c>
      <c r="C187" s="46" t="s">
        <v>39</v>
      </c>
      <c r="D187" s="131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3"/>
    </row>
    <row r="188" ht="14">
      <c r="A188" s="45" t="s">
        <v>393</v>
      </c>
      <c r="B188" s="45" t="s">
        <v>394</v>
      </c>
      <c r="C188" s="46" t="s">
        <v>184</v>
      </c>
      <c r="D188" s="131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3"/>
    </row>
    <row r="189">
      <c r="F189" s="76" t="s">
        <v>396</v>
      </c>
      <c r="G189" s="76"/>
      <c r="H189" s="76"/>
      <c r="I189" s="76"/>
      <c r="J189" s="76"/>
      <c r="K189" s="76" t="s">
        <v>397</v>
      </c>
      <c r="L189" s="76"/>
      <c r="M189" s="76"/>
      <c r="N189" s="76"/>
      <c r="O189" s="76"/>
    </row>
    <row r="190">
      <c r="F190" s="76"/>
      <c r="G190" s="76"/>
      <c r="H190" s="76"/>
      <c r="I190" s="76"/>
      <c r="J190" s="76"/>
      <c r="K190" s="76"/>
      <c r="L190" s="76"/>
      <c r="M190" s="76"/>
      <c r="N190" s="76"/>
      <c r="O190" s="76"/>
    </row>
    <row r="191">
      <c r="F191" s="76"/>
      <c r="G191" s="76"/>
      <c r="H191" s="76"/>
      <c r="I191" s="76"/>
      <c r="J191" s="76"/>
      <c r="K191" s="76"/>
      <c r="L191" s="76"/>
      <c r="M191" s="76"/>
      <c r="N191" s="76"/>
      <c r="O191" s="76"/>
    </row>
    <row r="192">
      <c r="F192" s="76"/>
      <c r="G192" s="76"/>
      <c r="H192" s="76"/>
      <c r="I192" s="76"/>
      <c r="J192" s="76"/>
      <c r="K192" s="76"/>
      <c r="L192" s="76"/>
      <c r="M192" s="76"/>
      <c r="N192" s="76"/>
      <c r="O192" s="76"/>
    </row>
    <row r="193">
      <c r="F193" s="76"/>
      <c r="G193" s="76"/>
      <c r="H193" s="76"/>
      <c r="I193" s="76"/>
      <c r="J193" s="76"/>
      <c r="K193" s="76"/>
      <c r="L193" s="76"/>
      <c r="M193" s="76"/>
      <c r="N193" s="76"/>
      <c r="O193" s="76"/>
    </row>
    <row r="194">
      <c r="F194" s="76"/>
      <c r="G194" s="76"/>
      <c r="H194" s="76"/>
      <c r="I194" s="76"/>
      <c r="J194" s="76"/>
      <c r="K194" s="76"/>
      <c r="L194" s="76"/>
      <c r="M194" s="76"/>
      <c r="N194" s="76"/>
      <c r="O194" s="76"/>
    </row>
    <row r="195">
      <c r="F195" s="76"/>
      <c r="G195" s="76"/>
      <c r="H195" s="76"/>
      <c r="I195" s="76"/>
      <c r="J195" s="76"/>
      <c r="K195" s="76"/>
      <c r="L195" s="76"/>
      <c r="M195" s="76"/>
      <c r="N195" s="76"/>
      <c r="O195" s="76"/>
    </row>
  </sheetData>
  <mergeCells count="196">
    <mergeCell ref="F189:J195"/>
    <mergeCell ref="K189:O195"/>
    <mergeCell ref="D183:O183"/>
    <mergeCell ref="D184:O184"/>
    <mergeCell ref="D185:O185"/>
    <mergeCell ref="D186:O186"/>
    <mergeCell ref="D187:O187"/>
    <mergeCell ref="D188:O188"/>
    <mergeCell ref="D177:O177"/>
    <mergeCell ref="D178:O178"/>
    <mergeCell ref="D179:O179"/>
    <mergeCell ref="D180:O180"/>
    <mergeCell ref="D181:O181"/>
    <mergeCell ref="D182:O182"/>
    <mergeCell ref="D171:O171"/>
    <mergeCell ref="D172:O172"/>
    <mergeCell ref="D173:O173"/>
    <mergeCell ref="D174:O174"/>
    <mergeCell ref="D175:O175"/>
    <mergeCell ref="D176:O176"/>
    <mergeCell ref="D165:O165"/>
    <mergeCell ref="D166:O166"/>
    <mergeCell ref="D167:O167"/>
    <mergeCell ref="D168:O168"/>
    <mergeCell ref="D169:O169"/>
    <mergeCell ref="D170:O170"/>
    <mergeCell ref="D159:O159"/>
    <mergeCell ref="D160:O160"/>
    <mergeCell ref="D161:O161"/>
    <mergeCell ref="D162:O162"/>
    <mergeCell ref="D163:O163"/>
    <mergeCell ref="D164:O164"/>
    <mergeCell ref="D153:O153"/>
    <mergeCell ref="D154:O154"/>
    <mergeCell ref="D155:O155"/>
    <mergeCell ref="D156:O156"/>
    <mergeCell ref="D157:O157"/>
    <mergeCell ref="D158:O158"/>
    <mergeCell ref="D147:O147"/>
    <mergeCell ref="D148:O148"/>
    <mergeCell ref="D149:O149"/>
    <mergeCell ref="D150:O150"/>
    <mergeCell ref="D151:O151"/>
    <mergeCell ref="D152:O152"/>
    <mergeCell ref="D141:O141"/>
    <mergeCell ref="D142:O142"/>
    <mergeCell ref="D143:O143"/>
    <mergeCell ref="D144:O144"/>
    <mergeCell ref="D145:O145"/>
    <mergeCell ref="D146:O146"/>
    <mergeCell ref="D135:O135"/>
    <mergeCell ref="D136:O136"/>
    <mergeCell ref="D137:O137"/>
    <mergeCell ref="D138:O138"/>
    <mergeCell ref="D139:O139"/>
    <mergeCell ref="D140:O140"/>
    <mergeCell ref="D129:O129"/>
    <mergeCell ref="D130:O130"/>
    <mergeCell ref="D131:O131"/>
    <mergeCell ref="D132:O132"/>
    <mergeCell ref="D133:O133"/>
    <mergeCell ref="D134:O134"/>
    <mergeCell ref="D123:O123"/>
    <mergeCell ref="D124:O124"/>
    <mergeCell ref="D125:O125"/>
    <mergeCell ref="D126:O126"/>
    <mergeCell ref="D127:O127"/>
    <mergeCell ref="D128:O128"/>
    <mergeCell ref="D117:O117"/>
    <mergeCell ref="D118:O118"/>
    <mergeCell ref="D119:O119"/>
    <mergeCell ref="D120:O120"/>
    <mergeCell ref="D121:O121"/>
    <mergeCell ref="D122:O122"/>
    <mergeCell ref="D111:O111"/>
    <mergeCell ref="D112:O112"/>
    <mergeCell ref="D113:O113"/>
    <mergeCell ref="D114:O114"/>
    <mergeCell ref="D115:O115"/>
    <mergeCell ref="D116:O116"/>
    <mergeCell ref="D105:O105"/>
    <mergeCell ref="D106:O106"/>
    <mergeCell ref="D107:O107"/>
    <mergeCell ref="D108:O108"/>
    <mergeCell ref="D109:O109"/>
    <mergeCell ref="D110:O110"/>
    <mergeCell ref="D99:O99"/>
    <mergeCell ref="D100:O100"/>
    <mergeCell ref="D101:O101"/>
    <mergeCell ref="D102:O102"/>
    <mergeCell ref="D103:O103"/>
    <mergeCell ref="D104:O104"/>
    <mergeCell ref="D93:O93"/>
    <mergeCell ref="D94:O94"/>
    <mergeCell ref="D95:O95"/>
    <mergeCell ref="D96:O96"/>
    <mergeCell ref="D97:O97"/>
    <mergeCell ref="D98:O98"/>
    <mergeCell ref="D87:O87"/>
    <mergeCell ref="D88:O88"/>
    <mergeCell ref="D89:O89"/>
    <mergeCell ref="D90:O90"/>
    <mergeCell ref="D91:O91"/>
    <mergeCell ref="D92:O92"/>
    <mergeCell ref="D81:O81"/>
    <mergeCell ref="D82:O82"/>
    <mergeCell ref="D83:O83"/>
    <mergeCell ref="D84:O84"/>
    <mergeCell ref="D85:O85"/>
    <mergeCell ref="D86:O86"/>
    <mergeCell ref="D75:O75"/>
    <mergeCell ref="D76:O76"/>
    <mergeCell ref="D77:O77"/>
    <mergeCell ref="D78:O78"/>
    <mergeCell ref="D79:O79"/>
    <mergeCell ref="D80:O80"/>
    <mergeCell ref="D69:O69"/>
    <mergeCell ref="D70:O70"/>
    <mergeCell ref="D71:O71"/>
    <mergeCell ref="D72:O72"/>
    <mergeCell ref="D73:O73"/>
    <mergeCell ref="D74:O74"/>
    <mergeCell ref="D63:O63"/>
    <mergeCell ref="D64:O64"/>
    <mergeCell ref="D65:O65"/>
    <mergeCell ref="D66:O66"/>
    <mergeCell ref="D67:O67"/>
    <mergeCell ref="D68:O68"/>
    <mergeCell ref="D57:O57"/>
    <mergeCell ref="D58:O58"/>
    <mergeCell ref="D59:O59"/>
    <mergeCell ref="D60:O60"/>
    <mergeCell ref="D61:O61"/>
    <mergeCell ref="D62:O62"/>
    <mergeCell ref="D51:O51"/>
    <mergeCell ref="D52:O52"/>
    <mergeCell ref="D53:O53"/>
    <mergeCell ref="D54:O54"/>
    <mergeCell ref="D55:O55"/>
    <mergeCell ref="D56:O56"/>
    <mergeCell ref="D45:O45"/>
    <mergeCell ref="D46:O46"/>
    <mergeCell ref="D47:O47"/>
    <mergeCell ref="D48:O48"/>
    <mergeCell ref="D49:O49"/>
    <mergeCell ref="D50:O50"/>
    <mergeCell ref="D39:O39"/>
    <mergeCell ref="D40:O40"/>
    <mergeCell ref="D41:O41"/>
    <mergeCell ref="D42:O42"/>
    <mergeCell ref="D43:O43"/>
    <mergeCell ref="D44:O44"/>
    <mergeCell ref="D33:O33"/>
    <mergeCell ref="D34:O34"/>
    <mergeCell ref="D35:O35"/>
    <mergeCell ref="D36:O36"/>
    <mergeCell ref="D37:O37"/>
    <mergeCell ref="D38:O38"/>
    <mergeCell ref="D27:O27"/>
    <mergeCell ref="D28:O28"/>
    <mergeCell ref="D29:O29"/>
    <mergeCell ref="D30:O30"/>
    <mergeCell ref="D31:O31"/>
    <mergeCell ref="D32:O32"/>
    <mergeCell ref="D21:O21"/>
    <mergeCell ref="D22:O22"/>
    <mergeCell ref="D23:O23"/>
    <mergeCell ref="D24:O24"/>
    <mergeCell ref="D25:O25"/>
    <mergeCell ref="D26:O26"/>
    <mergeCell ref="D15:O15"/>
    <mergeCell ref="D16:O16"/>
    <mergeCell ref="D17:O17"/>
    <mergeCell ref="D18:O18"/>
    <mergeCell ref="D19:O19"/>
    <mergeCell ref="D20:O20"/>
    <mergeCell ref="D9:O9"/>
    <mergeCell ref="D10:O10"/>
    <mergeCell ref="D11:O11"/>
    <mergeCell ref="D12:O12"/>
    <mergeCell ref="D13:O13"/>
    <mergeCell ref="D14:O14"/>
    <mergeCell ref="A5:A6"/>
    <mergeCell ref="B5:B6"/>
    <mergeCell ref="C5:C6"/>
    <mergeCell ref="D5:O6"/>
    <mergeCell ref="D7:O7"/>
    <mergeCell ref="D8:O8"/>
    <mergeCell ref="A1:F1"/>
    <mergeCell ref="H1:K1"/>
    <mergeCell ref="L1:O1"/>
    <mergeCell ref="A2:F2"/>
    <mergeCell ref="H2:K2"/>
    <mergeCell ref="L2:O4"/>
    <mergeCell ref="A3:F4"/>
    <mergeCell ref="H3:K4"/>
  </mergeCells>
  <printOptions headings="0" gridLines="0"/>
  <pageMargins left="0.11811023622047245" right="0.11811023622047245" top="0.51181102362204722" bottom="0.51181102362204722" header="0.31496062992125984" footer="0.31496062992125984"/>
  <pageSetup paperSize="9" scale="68" fitToWidth="1" fitToHeight="7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0" workbookViewId="0">
      <selection activeCell="N36" activeCellId="0" sqref="N36"/>
    </sheetView>
  </sheetViews>
  <sheetFormatPr baseColWidth="10" defaultColWidth="9.1640625" defaultRowHeight="13"/>
  <cols>
    <col customWidth="1" min="1" max="1" style="2" width="13.5"/>
    <col customWidth="1" min="2" max="2" style="3" width="57.6640625"/>
    <col customWidth="1" min="3" max="3" style="4" width="6.6640625"/>
    <col customWidth="1" min="4" max="4" style="5" width="10.6640625"/>
    <col customWidth="1" min="5" max="5" style="5" width="9.5"/>
    <col customWidth="1" min="6" max="6" style="6" width="10.6640625"/>
    <col customWidth="1" min="7" max="7" style="5" width="13.6640625"/>
    <col min="8" max="8" style="7" width="9.1640625"/>
    <col customWidth="1" min="9" max="9" style="7" width="14.5"/>
    <col customWidth="1" min="10" max="10" style="7" width="14"/>
    <col customWidth="1" min="11" max="11" style="7" width="10.1640625"/>
    <col customWidth="1" min="12" max="12" style="7" width="11.33203125"/>
    <col customWidth="1" min="13" max="13" style="7" width="13.1640625"/>
    <col customWidth="1" min="14" max="14" style="7" width="14.5"/>
    <col customWidth="1" min="15" max="15" style="8" width="8.83203125"/>
    <col bestFit="1" customWidth="1" min="16" max="16" style="1" width="11.5"/>
    <col min="17" max="16384" style="1" width="9.1640625"/>
  </cols>
  <sheetData>
    <row r="1" ht="38.25" customHeight="1">
      <c r="A1" s="9" t="s">
        <v>0</v>
      </c>
      <c r="B1" s="10"/>
      <c r="C1" s="10"/>
      <c r="D1" s="10"/>
      <c r="E1" s="10"/>
      <c r="F1" s="10"/>
      <c r="G1" s="11"/>
      <c r="H1" s="12" t="s">
        <v>1</v>
      </c>
      <c r="I1" s="12"/>
      <c r="J1" s="12"/>
      <c r="K1" s="12"/>
      <c r="L1" s="10" t="s">
        <v>2</v>
      </c>
      <c r="M1" s="10"/>
      <c r="N1" s="10"/>
      <c r="O1" s="13"/>
    </row>
    <row r="2">
      <c r="A2" s="14" t="s">
        <v>3</v>
      </c>
      <c r="B2" s="15"/>
      <c r="C2" s="15"/>
      <c r="D2" s="15"/>
      <c r="E2" s="15"/>
      <c r="F2" s="15"/>
      <c r="G2" s="16"/>
      <c r="H2" s="17" t="s">
        <v>434</v>
      </c>
      <c r="I2" s="17"/>
      <c r="J2" s="17"/>
      <c r="K2" s="17"/>
      <c r="L2" s="18" t="s">
        <v>5</v>
      </c>
      <c r="M2" s="18"/>
      <c r="N2" s="18"/>
      <c r="O2" s="19"/>
    </row>
    <row r="3">
      <c r="A3" s="20" t="s">
        <v>6</v>
      </c>
      <c r="B3" s="21"/>
      <c r="C3" s="21"/>
      <c r="D3" s="21"/>
      <c r="E3" s="21"/>
      <c r="F3" s="21"/>
      <c r="G3" s="17"/>
      <c r="H3" s="17" t="s">
        <v>435</v>
      </c>
      <c r="I3" s="22"/>
      <c r="J3" s="22"/>
      <c r="K3" s="22"/>
      <c r="L3" s="18"/>
      <c r="M3" s="18"/>
      <c r="N3" s="18"/>
      <c r="O3" s="19"/>
    </row>
    <row r="4">
      <c r="A4" s="20"/>
      <c r="B4" s="21"/>
      <c r="C4" s="21"/>
      <c r="D4" s="21"/>
      <c r="E4" s="21"/>
      <c r="F4" s="21"/>
      <c r="G4" s="17"/>
      <c r="H4" s="22"/>
      <c r="I4" s="22"/>
      <c r="J4" s="22"/>
      <c r="K4" s="22"/>
      <c r="L4" s="18"/>
      <c r="M4" s="18"/>
      <c r="N4" s="18"/>
      <c r="O4" s="19"/>
    </row>
    <row r="5">
      <c r="A5" s="23" t="s">
        <v>8</v>
      </c>
      <c r="B5" s="24" t="s">
        <v>9</v>
      </c>
      <c r="C5" s="25" t="s">
        <v>10</v>
      </c>
      <c r="D5" s="26" t="s">
        <v>11</v>
      </c>
      <c r="E5" s="26"/>
      <c r="F5" s="26"/>
      <c r="G5" s="26"/>
      <c r="H5" s="26"/>
      <c r="I5" s="27" t="s">
        <v>12</v>
      </c>
      <c r="J5" s="26" t="s">
        <v>13</v>
      </c>
      <c r="K5" s="26"/>
      <c r="L5" s="26"/>
      <c r="M5" s="26"/>
      <c r="N5" s="26"/>
      <c r="O5" s="28" t="s">
        <v>14</v>
      </c>
    </row>
    <row r="6" ht="26">
      <c r="A6" s="23"/>
      <c r="B6" s="24"/>
      <c r="C6" s="25"/>
      <c r="D6" s="29" t="s">
        <v>15</v>
      </c>
      <c r="E6" s="29" t="s">
        <v>16</v>
      </c>
      <c r="F6" s="30" t="s">
        <v>17</v>
      </c>
      <c r="G6" s="29" t="s">
        <v>18</v>
      </c>
      <c r="H6" s="29" t="s">
        <v>19</v>
      </c>
      <c r="I6" s="27"/>
      <c r="J6" s="31" t="s">
        <v>20</v>
      </c>
      <c r="K6" s="31" t="s">
        <v>21</v>
      </c>
      <c r="L6" s="31" t="s">
        <v>17</v>
      </c>
      <c r="M6" s="31" t="s">
        <v>22</v>
      </c>
      <c r="N6" s="31" t="s">
        <v>19</v>
      </c>
      <c r="O6" s="28"/>
    </row>
    <row r="7">
      <c r="A7" s="23"/>
      <c r="B7" s="32"/>
      <c r="C7" s="25"/>
      <c r="D7" s="29"/>
      <c r="E7" s="29"/>
      <c r="F7" s="30"/>
      <c r="G7" s="29"/>
      <c r="H7" s="29"/>
      <c r="I7" s="27"/>
      <c r="J7" s="31"/>
      <c r="K7" s="31"/>
      <c r="L7" s="31"/>
      <c r="M7" s="31"/>
      <c r="N7" s="31"/>
      <c r="O7" s="28"/>
    </row>
    <row r="8" ht="14">
      <c r="A8" s="33" t="s">
        <v>23</v>
      </c>
      <c r="B8" s="34" t="s">
        <v>24</v>
      </c>
      <c r="C8" s="35"/>
      <c r="D8" s="35"/>
      <c r="E8" s="35"/>
      <c r="F8" s="36"/>
      <c r="G8" s="35"/>
      <c r="H8" s="37"/>
      <c r="I8" s="38"/>
      <c r="J8" s="37">
        <f>J9+J12+J15+J17+J22+J38+J47+J50+J69+J78+J87+J103+J120+J129+J144+J151+J158+J187</f>
        <v>283812.48999999999</v>
      </c>
      <c r="K8" s="37">
        <f>K9+K12+K15+K17+K22+K38+K47+K50+K69+K78+K87+K103+K120+K129+K144+K151+K158+K187</f>
        <v>171321.64999999999</v>
      </c>
      <c r="L8" s="37">
        <f>L9+L12+L15+L17+L22+L38+L47+L50+L69+L78+L87+L103+L120+L129+L144+L151+L158+L187</f>
        <v>28441.709999999999</v>
      </c>
      <c r="M8" s="37">
        <f>M9+M12+M15+M17+M22+M38+M47+M50+M69+M78+M87+M103+M120+M129+M144+M151+M158+M187</f>
        <v>199763.39000000001</v>
      </c>
      <c r="N8" s="37">
        <f>N9+N12+N15+N17+N22+N38+N47+N50+N69+N78+N87+N103+N120+N129+N144+N151+N158+N187</f>
        <v>84049.100000000006</v>
      </c>
      <c r="O8" s="39"/>
      <c r="P8" s="40">
        <v>171312.64999999999</v>
      </c>
      <c r="Q8" s="41">
        <f>P8-K8</f>
        <v>-9</v>
      </c>
    </row>
    <row r="9" ht="14">
      <c r="A9" s="33" t="s">
        <v>25</v>
      </c>
      <c r="B9" s="34" t="s">
        <v>26</v>
      </c>
      <c r="C9" s="35"/>
      <c r="D9" s="35"/>
      <c r="E9" s="35"/>
      <c r="F9" s="36"/>
      <c r="G9" s="42"/>
      <c r="H9" s="43"/>
      <c r="I9" s="38"/>
      <c r="J9" s="37">
        <f>SUM(J10:J11)</f>
        <v>17040</v>
      </c>
      <c r="K9" s="37">
        <f>SUM(K10:K11)</f>
        <v>9850.6599999999999</v>
      </c>
      <c r="L9" s="37">
        <f>SUM(L10:L11)</f>
        <v>2199.6999999999998</v>
      </c>
      <c r="M9" s="37">
        <f>SUM(M10:M11)</f>
        <v>12050.360000000001</v>
      </c>
      <c r="N9" s="37">
        <f>SUM(N10:N11)</f>
        <v>4989.6400000000003</v>
      </c>
      <c r="O9" s="39">
        <f>M10/J10</f>
        <v>0.7114658058345289</v>
      </c>
    </row>
    <row r="10" ht="14">
      <c r="A10" s="44" t="s">
        <v>27</v>
      </c>
      <c r="B10" s="45" t="s">
        <v>28</v>
      </c>
      <c r="C10" s="46" t="s">
        <v>29</v>
      </c>
      <c r="D10" s="47">
        <v>150</v>
      </c>
      <c r="E10" s="48">
        <v>86.719999999999999</v>
      </c>
      <c r="F10" s="49">
        <v>20</v>
      </c>
      <c r="G10" s="48">
        <f t="shared" ref="G10:G73" si="93">E10+F10</f>
        <v>106.72</v>
      </c>
      <c r="H10" s="47">
        <f t="shared" ref="H10:H73" si="94">D10-G10</f>
        <v>43.280000000000001</v>
      </c>
      <c r="I10" s="48">
        <v>55.759999999999998</v>
      </c>
      <c r="J10" s="50">
        <f t="shared" ref="J10:M11" si="95">TRUNC($I10*D10,2)</f>
        <v>8364</v>
      </c>
      <c r="K10" s="50">
        <f t="shared" si="95"/>
        <v>4835.5</v>
      </c>
      <c r="L10" s="50">
        <f t="shared" si="95"/>
        <v>1115.2</v>
      </c>
      <c r="M10" s="50">
        <f t="shared" si="95"/>
        <v>5950.6999999999998</v>
      </c>
      <c r="N10" s="50">
        <f t="shared" ref="N10:N11" si="96">J10-M10</f>
        <v>2413.3000000000002</v>
      </c>
      <c r="O10" s="51">
        <f t="shared" ref="O10:O16" si="97">M10/J10</f>
        <v>0.7114658058345289</v>
      </c>
      <c r="P10" s="1">
        <f>0.08*150</f>
        <v>12</v>
      </c>
    </row>
    <row r="11" ht="28">
      <c r="A11" s="44" t="s">
        <v>30</v>
      </c>
      <c r="B11" s="45" t="s">
        <v>31</v>
      </c>
      <c r="C11" s="46" t="s">
        <v>29</v>
      </c>
      <c r="D11" s="47">
        <v>80</v>
      </c>
      <c r="E11" s="48">
        <v>46.244</v>
      </c>
      <c r="F11" s="49">
        <v>10</v>
      </c>
      <c r="G11" s="48">
        <f t="shared" si="93"/>
        <v>56.244</v>
      </c>
      <c r="H11" s="47">
        <f t="shared" si="94"/>
        <v>23.756</v>
      </c>
      <c r="I11" s="48">
        <v>108.45</v>
      </c>
      <c r="J11" s="50">
        <f t="shared" si="95"/>
        <v>8676</v>
      </c>
      <c r="K11" s="50">
        <f t="shared" si="95"/>
        <v>5015.1599999999999</v>
      </c>
      <c r="L11" s="50">
        <f t="shared" si="95"/>
        <v>1084.5</v>
      </c>
      <c r="M11" s="50">
        <f t="shared" si="95"/>
        <v>6099.6599999999999</v>
      </c>
      <c r="N11" s="50">
        <f t="shared" si="96"/>
        <v>2576.3400000000001</v>
      </c>
      <c r="O11" s="51">
        <f t="shared" si="97"/>
        <v>0.70304979253112032</v>
      </c>
      <c r="P11" s="1">
        <f t="shared" ref="P11:P12" si="98">0.08*80</f>
        <v>6.4000000000000004</v>
      </c>
    </row>
    <row r="12" ht="14">
      <c r="A12" s="33" t="s">
        <v>32</v>
      </c>
      <c r="B12" s="34" t="s">
        <v>33</v>
      </c>
      <c r="C12" s="35"/>
      <c r="D12" s="35"/>
      <c r="E12" s="35"/>
      <c r="F12" s="53"/>
      <c r="G12" s="42"/>
      <c r="H12" s="54"/>
      <c r="I12" s="35"/>
      <c r="J12" s="37">
        <f>SUM(J13:J14)</f>
        <v>5106.1199999999999</v>
      </c>
      <c r="K12" s="37">
        <f>SUM(K13:K14)</f>
        <v>2658.4899999999998</v>
      </c>
      <c r="L12" s="37">
        <f>SUM(L13:L14)</f>
        <v>2418.0599999999999</v>
      </c>
      <c r="M12" s="37">
        <f>SUM(M13:M14)</f>
        <v>5076.5500000000002</v>
      </c>
      <c r="N12" s="37">
        <f>SUM(N13:N14)</f>
        <v>29.569999999999936</v>
      </c>
      <c r="O12" s="39">
        <f t="shared" si="97"/>
        <v>0.99420891009220314</v>
      </c>
      <c r="P12" s="1">
        <f t="shared" si="98"/>
        <v>6.4000000000000004</v>
      </c>
    </row>
    <row r="13" ht="14">
      <c r="A13" s="44" t="s">
        <v>34</v>
      </c>
      <c r="B13" s="45" t="s">
        <v>35</v>
      </c>
      <c r="C13" s="46" t="s">
        <v>36</v>
      </c>
      <c r="D13" s="47">
        <v>3000</v>
      </c>
      <c r="E13" s="48">
        <v>1734.3000000000002</v>
      </c>
      <c r="F13" s="49">
        <v>1200</v>
      </c>
      <c r="G13" s="48">
        <f t="shared" si="93"/>
        <v>2934.3000000000002</v>
      </c>
      <c r="H13" s="47">
        <f t="shared" si="94"/>
        <v>65.699999999999818</v>
      </c>
      <c r="I13" s="48">
        <v>0.45000000000000001</v>
      </c>
      <c r="J13" s="50">
        <f t="shared" ref="J13:M14" si="99">TRUNC($I13*D13,2)</f>
        <v>1350</v>
      </c>
      <c r="K13" s="50">
        <f t="shared" si="99"/>
        <v>780.42999999999995</v>
      </c>
      <c r="L13" s="50">
        <f t="shared" si="99"/>
        <v>540</v>
      </c>
      <c r="M13" s="50">
        <f t="shared" si="99"/>
        <v>1320.4300000000001</v>
      </c>
      <c r="N13" s="50">
        <f t="shared" ref="N13:N14" si="100">J13-M13</f>
        <v>29.569999999999936</v>
      </c>
      <c r="O13" s="51">
        <f t="shared" si="97"/>
        <v>0.97809629629629635</v>
      </c>
      <c r="P13" s="1">
        <f>0.08*3000</f>
        <v>240</v>
      </c>
    </row>
    <row r="14" ht="14">
      <c r="A14" s="44" t="s">
        <v>37</v>
      </c>
      <c r="B14" s="45" t="s">
        <v>38</v>
      </c>
      <c r="C14" s="46" t="s">
        <v>39</v>
      </c>
      <c r="D14" s="47">
        <v>12</v>
      </c>
      <c r="E14" s="48">
        <v>6</v>
      </c>
      <c r="F14" s="49">
        <v>6</v>
      </c>
      <c r="G14" s="48">
        <f t="shared" si="93"/>
        <v>12</v>
      </c>
      <c r="H14" s="47">
        <f t="shared" si="94"/>
        <v>0</v>
      </c>
      <c r="I14" s="48">
        <v>313.00999999999999</v>
      </c>
      <c r="J14" s="50">
        <f t="shared" si="99"/>
        <v>3756.1199999999999</v>
      </c>
      <c r="K14" s="50">
        <f t="shared" si="99"/>
        <v>1878.0599999999999</v>
      </c>
      <c r="L14" s="50">
        <f t="shared" si="99"/>
        <v>1878.0599999999999</v>
      </c>
      <c r="M14" s="50">
        <f t="shared" si="99"/>
        <v>3756.1199999999999</v>
      </c>
      <c r="N14" s="50">
        <f t="shared" si="100"/>
        <v>0</v>
      </c>
      <c r="O14" s="51">
        <f t="shared" si="97"/>
        <v>1</v>
      </c>
    </row>
    <row r="15" ht="14">
      <c r="A15" s="33" t="s">
        <v>40</v>
      </c>
      <c r="B15" s="34" t="s">
        <v>41</v>
      </c>
      <c r="C15" s="35"/>
      <c r="D15" s="35"/>
      <c r="E15" s="35"/>
      <c r="F15" s="53"/>
      <c r="G15" s="42"/>
      <c r="H15" s="54"/>
      <c r="I15" s="35"/>
      <c r="J15" s="37">
        <f>SUM(J16)</f>
        <v>428</v>
      </c>
      <c r="K15" s="37">
        <f>SUM(K16)</f>
        <v>247.38</v>
      </c>
      <c r="L15" s="37">
        <f>SUM(L16)</f>
        <v>180.61000000000001</v>
      </c>
      <c r="M15" s="37">
        <f>SUM(M16)</f>
        <v>428</v>
      </c>
      <c r="N15" s="37">
        <f>SUM(N16)</f>
        <v>0</v>
      </c>
      <c r="O15" s="39">
        <f t="shared" si="97"/>
        <v>1</v>
      </c>
    </row>
    <row r="16" ht="14">
      <c r="A16" s="44" t="s">
        <v>42</v>
      </c>
      <c r="B16" s="45" t="s">
        <v>43</v>
      </c>
      <c r="C16" s="46" t="s">
        <v>44</v>
      </c>
      <c r="D16" s="47">
        <v>5</v>
      </c>
      <c r="E16" s="48">
        <v>2.8900000000000001</v>
      </c>
      <c r="F16" s="49">
        <v>2.1099999999999999</v>
      </c>
      <c r="G16" s="48">
        <f t="shared" si="93"/>
        <v>5</v>
      </c>
      <c r="H16" s="47">
        <f t="shared" si="94"/>
        <v>0</v>
      </c>
      <c r="I16" s="48">
        <v>85.599999999999994</v>
      </c>
      <c r="J16" s="50">
        <f>TRUNC($I16*D16,2)</f>
        <v>428</v>
      </c>
      <c r="K16" s="50">
        <f>TRUNC($I16*E16,2)</f>
        <v>247.38</v>
      </c>
      <c r="L16" s="50">
        <f>TRUNC($I16*F16,2)</f>
        <v>180.61000000000001</v>
      </c>
      <c r="M16" s="50">
        <f>TRUNC($I16*G16,2)</f>
        <v>428</v>
      </c>
      <c r="N16" s="50">
        <f>J16-M16</f>
        <v>0</v>
      </c>
      <c r="O16" s="51">
        <f t="shared" si="97"/>
        <v>1</v>
      </c>
    </row>
    <row r="17" ht="14">
      <c r="A17" s="33" t="s">
        <v>45</v>
      </c>
      <c r="B17" s="34" t="s">
        <v>46</v>
      </c>
      <c r="C17" s="35"/>
      <c r="D17" s="35"/>
      <c r="E17" s="35"/>
      <c r="F17" s="53"/>
      <c r="G17" s="35"/>
      <c r="H17" s="54"/>
      <c r="I17" s="35"/>
      <c r="J17" s="37">
        <f>SUM(J18,J20)</f>
        <v>1166.6199999999999</v>
      </c>
      <c r="K17" s="37">
        <f>SUM(K18,K20)</f>
        <v>674.41999999999996</v>
      </c>
      <c r="L17" s="37">
        <f>SUM(L18,L20)</f>
        <v>492.18000000000001</v>
      </c>
      <c r="M17" s="37">
        <f>SUM(M18,M20)</f>
        <v>1166.6199999999999</v>
      </c>
      <c r="N17" s="37">
        <f>SUM(N18,N20)</f>
        <v>0</v>
      </c>
      <c r="O17" s="55">
        <f>TRUNC($I17*I17,2)</f>
        <v>0</v>
      </c>
    </row>
    <row r="18" ht="14">
      <c r="A18" s="33" t="s">
        <v>47</v>
      </c>
      <c r="B18" s="34" t="s">
        <v>48</v>
      </c>
      <c r="C18" s="35"/>
      <c r="D18" s="35"/>
      <c r="E18" s="35"/>
      <c r="F18" s="53"/>
      <c r="G18" s="35"/>
      <c r="H18" s="54"/>
      <c r="I18" s="35"/>
      <c r="J18" s="37">
        <f>SUM(J19)</f>
        <v>746.89999999999998</v>
      </c>
      <c r="K18" s="37">
        <f>SUM(K19)</f>
        <v>431.77999999999997</v>
      </c>
      <c r="L18" s="37">
        <f>SUM(L19)</f>
        <v>315.11000000000001</v>
      </c>
      <c r="M18" s="37">
        <f>SUM(M19)</f>
        <v>746.89999999999998</v>
      </c>
      <c r="N18" s="37">
        <f>SUM(N19)</f>
        <v>0</v>
      </c>
      <c r="O18" s="39">
        <f t="shared" ref="O18:O81" si="101">M18/J18</f>
        <v>1</v>
      </c>
    </row>
    <row r="19" ht="28">
      <c r="A19" s="44" t="s">
        <v>49</v>
      </c>
      <c r="B19" s="45" t="s">
        <v>50</v>
      </c>
      <c r="C19" s="46" t="s">
        <v>51</v>
      </c>
      <c r="D19" s="47">
        <v>1067</v>
      </c>
      <c r="E19" s="48">
        <v>616.84000000000003</v>
      </c>
      <c r="F19" s="49">
        <v>450.16000000000003</v>
      </c>
      <c r="G19" s="48">
        <f t="shared" si="93"/>
        <v>1067</v>
      </c>
      <c r="H19" s="47">
        <f t="shared" si="94"/>
        <v>0</v>
      </c>
      <c r="I19" s="48">
        <v>0.69999999999999996</v>
      </c>
      <c r="J19" s="50">
        <f>TRUNC($I19*D19,2)</f>
        <v>746.89999999999998</v>
      </c>
      <c r="K19" s="50">
        <f>TRUNC($I19*E19,2)</f>
        <v>431.77999999999997</v>
      </c>
      <c r="L19" s="50">
        <f>TRUNC($I19*F19,2)</f>
        <v>315.11000000000001</v>
      </c>
      <c r="M19" s="50">
        <f>TRUNC($I19*G19,2)</f>
        <v>746.89999999999998</v>
      </c>
      <c r="N19" s="50">
        <f t="shared" ref="N19:N82" si="102">J19-M19</f>
        <v>0</v>
      </c>
      <c r="O19" s="51">
        <f t="shared" si="101"/>
        <v>1</v>
      </c>
      <c r="P19" s="1">
        <f>0.08*G19</f>
        <v>85.359999999999999</v>
      </c>
    </row>
    <row r="20" ht="14">
      <c r="A20" s="33" t="s">
        <v>52</v>
      </c>
      <c r="B20" s="34" t="s">
        <v>53</v>
      </c>
      <c r="C20" s="35"/>
      <c r="D20" s="35"/>
      <c r="E20" s="35"/>
      <c r="F20" s="53"/>
      <c r="G20" s="42"/>
      <c r="H20" s="54"/>
      <c r="I20" s="35"/>
      <c r="J20" s="37">
        <f>SUM(J21)</f>
        <v>419.72000000000003</v>
      </c>
      <c r="K20" s="37">
        <f>SUM(K21)</f>
        <v>242.63999999999999</v>
      </c>
      <c r="L20" s="37">
        <f>SUM(L21)</f>
        <v>177.06999999999999</v>
      </c>
      <c r="M20" s="37">
        <f>SUM(M21)</f>
        <v>419.72000000000003</v>
      </c>
      <c r="N20" s="37">
        <f>SUM(N21)</f>
        <v>0</v>
      </c>
      <c r="O20" s="39">
        <f t="shared" si="101"/>
        <v>1</v>
      </c>
    </row>
    <row r="21" ht="28">
      <c r="A21" s="44" t="s">
        <v>54</v>
      </c>
      <c r="B21" s="45" t="s">
        <v>50</v>
      </c>
      <c r="C21" s="46" t="s">
        <v>51</v>
      </c>
      <c r="D21" s="47">
        <v>599.61000000000001</v>
      </c>
      <c r="E21" s="48">
        <v>346.63999999999999</v>
      </c>
      <c r="F21" s="49">
        <v>252.97</v>
      </c>
      <c r="G21" s="48">
        <f t="shared" si="93"/>
        <v>599.61000000000001</v>
      </c>
      <c r="H21" s="47">
        <f t="shared" si="94"/>
        <v>0</v>
      </c>
      <c r="I21" s="48">
        <v>0.69999999999999996</v>
      </c>
      <c r="J21" s="50">
        <f>TRUNC($I21*D21,2)</f>
        <v>419.72000000000003</v>
      </c>
      <c r="K21" s="50">
        <f>TRUNC($I21*E21,2)</f>
        <v>242.63999999999999</v>
      </c>
      <c r="L21" s="50">
        <f>TRUNC($I21*F21,2)</f>
        <v>177.06999999999999</v>
      </c>
      <c r="M21" s="50">
        <f>TRUNC($I21*G21,2)</f>
        <v>419.72000000000003</v>
      </c>
      <c r="N21" s="50">
        <f t="shared" si="102"/>
        <v>0</v>
      </c>
      <c r="O21" s="51">
        <f t="shared" si="101"/>
        <v>1</v>
      </c>
      <c r="P21" s="1">
        <f>0.08*G21</f>
        <v>47.968800000000002</v>
      </c>
    </row>
    <row r="22" ht="14">
      <c r="A22" s="33" t="s">
        <v>55</v>
      </c>
      <c r="B22" s="34" t="s">
        <v>56</v>
      </c>
      <c r="C22" s="35"/>
      <c r="D22" s="35"/>
      <c r="E22" s="35"/>
      <c r="F22" s="56"/>
      <c r="G22" s="42"/>
      <c r="H22" s="54"/>
      <c r="I22" s="35"/>
      <c r="J22" s="37">
        <f>SUM(J23:J37)</f>
        <v>17389.02</v>
      </c>
      <c r="K22" s="37">
        <f>SUM(K23:K37)</f>
        <v>16167.17</v>
      </c>
      <c r="L22" s="37">
        <f>SUM(L23:L37)</f>
        <v>1221.8499999999999</v>
      </c>
      <c r="M22" s="37">
        <f>SUM(M23:M37)</f>
        <v>17389.02</v>
      </c>
      <c r="N22" s="37">
        <f>SUM(N23:N37)</f>
        <v>0</v>
      </c>
      <c r="O22" s="39">
        <f t="shared" si="101"/>
        <v>1</v>
      </c>
    </row>
    <row r="23" ht="14">
      <c r="A23" s="44" t="s">
        <v>57</v>
      </c>
      <c r="B23" s="45" t="s">
        <v>58</v>
      </c>
      <c r="C23" s="46" t="s">
        <v>39</v>
      </c>
      <c r="D23" s="47">
        <v>116.81999999999999</v>
      </c>
      <c r="E23" s="48">
        <v>116.81999999999999</v>
      </c>
      <c r="F23" s="57"/>
      <c r="G23" s="48">
        <f t="shared" si="93"/>
        <v>116.81999999999999</v>
      </c>
      <c r="H23" s="47">
        <f t="shared" si="94"/>
        <v>0</v>
      </c>
      <c r="I23" s="48">
        <v>7.04</v>
      </c>
      <c r="J23" s="50">
        <f t="shared" ref="J23:J37" si="103">TRUNC($I23*D23,2)</f>
        <v>822.40999999999997</v>
      </c>
      <c r="K23" s="50">
        <f t="shared" ref="K23:K37" si="104">TRUNC($I23*E23,2)</f>
        <v>822.40999999999997</v>
      </c>
      <c r="L23" s="50">
        <f t="shared" ref="L23:L37" si="105">TRUNC($I23*F23,2)</f>
        <v>0</v>
      </c>
      <c r="M23" s="50">
        <f t="shared" ref="M23:M37" si="106">TRUNC($I23*G23,2)</f>
        <v>822.40999999999997</v>
      </c>
      <c r="N23" s="50">
        <f t="shared" si="102"/>
        <v>0</v>
      </c>
      <c r="O23" s="51">
        <f t="shared" si="101"/>
        <v>1</v>
      </c>
    </row>
    <row r="24" ht="14">
      <c r="A24" s="44" t="s">
        <v>59</v>
      </c>
      <c r="B24" s="45" t="s">
        <v>60</v>
      </c>
      <c r="C24" s="46" t="s">
        <v>61</v>
      </c>
      <c r="D24" s="47">
        <v>15.380000000000001</v>
      </c>
      <c r="E24" s="48">
        <v>15.380000000000001</v>
      </c>
      <c r="F24" s="57"/>
      <c r="G24" s="48">
        <f t="shared" si="93"/>
        <v>15.380000000000001</v>
      </c>
      <c r="H24" s="47">
        <f t="shared" si="94"/>
        <v>0</v>
      </c>
      <c r="I24" s="48">
        <v>26.5</v>
      </c>
      <c r="J24" s="50">
        <f t="shared" si="103"/>
        <v>407.56999999999999</v>
      </c>
      <c r="K24" s="50">
        <f t="shared" si="104"/>
        <v>407.56999999999999</v>
      </c>
      <c r="L24" s="50">
        <f t="shared" si="105"/>
        <v>0</v>
      </c>
      <c r="M24" s="50">
        <f t="shared" si="106"/>
        <v>407.56999999999999</v>
      </c>
      <c r="N24" s="50">
        <f t="shared" si="102"/>
        <v>0</v>
      </c>
      <c r="O24" s="51">
        <f t="shared" si="101"/>
        <v>1</v>
      </c>
    </row>
    <row r="25" ht="28">
      <c r="A25" s="44" t="s">
        <v>62</v>
      </c>
      <c r="B25" s="45" t="s">
        <v>63</v>
      </c>
      <c r="C25" s="46" t="s">
        <v>64</v>
      </c>
      <c r="D25" s="47">
        <v>5</v>
      </c>
      <c r="E25" s="48">
        <v>5</v>
      </c>
      <c r="F25" s="57"/>
      <c r="G25" s="48">
        <f t="shared" si="93"/>
        <v>5</v>
      </c>
      <c r="H25" s="47">
        <f t="shared" si="94"/>
        <v>0</v>
      </c>
      <c r="I25" s="48">
        <v>10.73</v>
      </c>
      <c r="J25" s="50">
        <f t="shared" si="103"/>
        <v>53.649999999999999</v>
      </c>
      <c r="K25" s="50">
        <f t="shared" si="104"/>
        <v>53.649999999999999</v>
      </c>
      <c r="L25" s="50">
        <f t="shared" si="105"/>
        <v>0</v>
      </c>
      <c r="M25" s="50">
        <f t="shared" si="106"/>
        <v>53.649999999999999</v>
      </c>
      <c r="N25" s="50">
        <f t="shared" si="102"/>
        <v>0</v>
      </c>
      <c r="O25" s="51">
        <f t="shared" si="101"/>
        <v>1</v>
      </c>
    </row>
    <row r="26" ht="14">
      <c r="A26" s="44" t="s">
        <v>65</v>
      </c>
      <c r="B26" s="45" t="s">
        <v>66</v>
      </c>
      <c r="C26" s="46" t="s">
        <v>39</v>
      </c>
      <c r="D26" s="47">
        <v>24.890000000000001</v>
      </c>
      <c r="E26" s="48">
        <v>0</v>
      </c>
      <c r="F26" s="57">
        <v>24.890000000000001</v>
      </c>
      <c r="G26" s="48">
        <f t="shared" si="93"/>
        <v>24.890000000000001</v>
      </c>
      <c r="H26" s="47">
        <f t="shared" si="94"/>
        <v>0</v>
      </c>
      <c r="I26" s="48">
        <v>49.090000000000003</v>
      </c>
      <c r="J26" s="50">
        <f t="shared" si="103"/>
        <v>1221.8499999999999</v>
      </c>
      <c r="K26" s="50">
        <f t="shared" si="104"/>
        <v>0</v>
      </c>
      <c r="L26" s="50">
        <f t="shared" si="105"/>
        <v>1221.8499999999999</v>
      </c>
      <c r="M26" s="50">
        <f t="shared" si="106"/>
        <v>1221.8499999999999</v>
      </c>
      <c r="N26" s="50">
        <f t="shared" si="102"/>
        <v>0</v>
      </c>
      <c r="O26" s="51">
        <f t="shared" si="101"/>
        <v>1</v>
      </c>
    </row>
    <row r="27" ht="14">
      <c r="A27" s="44" t="s">
        <v>67</v>
      </c>
      <c r="B27" s="45" t="s">
        <v>68</v>
      </c>
      <c r="C27" s="46" t="s">
        <v>39</v>
      </c>
      <c r="D27" s="47">
        <v>62.43</v>
      </c>
      <c r="E27" s="48">
        <v>62.43</v>
      </c>
      <c r="F27" s="57"/>
      <c r="G27" s="48">
        <f t="shared" si="93"/>
        <v>62.43</v>
      </c>
      <c r="H27" s="47">
        <f t="shared" si="94"/>
        <v>0</v>
      </c>
      <c r="I27" s="48">
        <v>14.130000000000001</v>
      </c>
      <c r="J27" s="50">
        <f t="shared" si="103"/>
        <v>882.13</v>
      </c>
      <c r="K27" s="50">
        <f t="shared" si="104"/>
        <v>882.13</v>
      </c>
      <c r="L27" s="50">
        <f t="shared" si="105"/>
        <v>0</v>
      </c>
      <c r="M27" s="50">
        <f t="shared" si="106"/>
        <v>882.13</v>
      </c>
      <c r="N27" s="50">
        <f t="shared" si="102"/>
        <v>0</v>
      </c>
      <c r="O27" s="51">
        <f t="shared" si="101"/>
        <v>1</v>
      </c>
    </row>
    <row r="28" ht="28">
      <c r="A28" s="44" t="s">
        <v>69</v>
      </c>
      <c r="B28" s="45" t="s">
        <v>70</v>
      </c>
      <c r="C28" s="46" t="s">
        <v>39</v>
      </c>
      <c r="D28" s="47">
        <v>202.87</v>
      </c>
      <c r="E28" s="48">
        <v>202.87</v>
      </c>
      <c r="F28" s="57"/>
      <c r="G28" s="48">
        <f t="shared" si="93"/>
        <v>202.87</v>
      </c>
      <c r="H28" s="47">
        <f t="shared" si="94"/>
        <v>0</v>
      </c>
      <c r="I28" s="48">
        <v>22.960000000000001</v>
      </c>
      <c r="J28" s="50">
        <f t="shared" si="103"/>
        <v>4657.8900000000003</v>
      </c>
      <c r="K28" s="50">
        <f t="shared" si="104"/>
        <v>4657.8900000000003</v>
      </c>
      <c r="L28" s="50">
        <f t="shared" si="105"/>
        <v>0</v>
      </c>
      <c r="M28" s="50">
        <f t="shared" si="106"/>
        <v>4657.8900000000003</v>
      </c>
      <c r="N28" s="50">
        <f t="shared" si="102"/>
        <v>0</v>
      </c>
      <c r="O28" s="51">
        <f t="shared" si="101"/>
        <v>1</v>
      </c>
    </row>
    <row r="29" ht="14">
      <c r="A29" s="44" t="s">
        <v>71</v>
      </c>
      <c r="B29" s="45" t="s">
        <v>72</v>
      </c>
      <c r="C29" s="46" t="s">
        <v>39</v>
      </c>
      <c r="D29" s="47">
        <v>161.75999999999999</v>
      </c>
      <c r="E29" s="48">
        <v>161.75999999999999</v>
      </c>
      <c r="F29" s="57"/>
      <c r="G29" s="48">
        <f t="shared" si="93"/>
        <v>161.75999999999999</v>
      </c>
      <c r="H29" s="47">
        <f t="shared" si="94"/>
        <v>0</v>
      </c>
      <c r="I29" s="48">
        <v>12.34</v>
      </c>
      <c r="J29" s="50">
        <f t="shared" si="103"/>
        <v>1996.1099999999999</v>
      </c>
      <c r="K29" s="50">
        <f t="shared" si="104"/>
        <v>1996.1099999999999</v>
      </c>
      <c r="L29" s="50">
        <f t="shared" si="105"/>
        <v>0</v>
      </c>
      <c r="M29" s="50">
        <f t="shared" si="106"/>
        <v>1996.1099999999999</v>
      </c>
      <c r="N29" s="50">
        <f t="shared" si="102"/>
        <v>0</v>
      </c>
      <c r="O29" s="51">
        <f t="shared" si="101"/>
        <v>1</v>
      </c>
    </row>
    <row r="30" ht="14">
      <c r="A30" s="44" t="s">
        <v>73</v>
      </c>
      <c r="B30" s="45" t="s">
        <v>74</v>
      </c>
      <c r="C30" s="46" t="s">
        <v>39</v>
      </c>
      <c r="D30" s="47">
        <v>41.109999999999999</v>
      </c>
      <c r="E30" s="48">
        <v>41.109999999999999</v>
      </c>
      <c r="F30" s="57"/>
      <c r="G30" s="48">
        <f t="shared" si="93"/>
        <v>41.109999999999999</v>
      </c>
      <c r="H30" s="47">
        <f t="shared" si="94"/>
        <v>0</v>
      </c>
      <c r="I30" s="48">
        <v>21.190000000000001</v>
      </c>
      <c r="J30" s="50">
        <f t="shared" si="103"/>
        <v>871.12</v>
      </c>
      <c r="K30" s="50">
        <f t="shared" si="104"/>
        <v>871.12</v>
      </c>
      <c r="L30" s="50">
        <f t="shared" si="105"/>
        <v>0</v>
      </c>
      <c r="M30" s="50">
        <f t="shared" si="106"/>
        <v>871.12</v>
      </c>
      <c r="N30" s="50">
        <f t="shared" si="102"/>
        <v>0</v>
      </c>
      <c r="O30" s="51">
        <f t="shared" si="101"/>
        <v>1</v>
      </c>
    </row>
    <row r="31" ht="14">
      <c r="A31" s="44" t="s">
        <v>75</v>
      </c>
      <c r="B31" s="45" t="s">
        <v>76</v>
      </c>
      <c r="C31" s="46" t="s">
        <v>39</v>
      </c>
      <c r="D31" s="47">
        <v>90.989999999999995</v>
      </c>
      <c r="E31" s="48">
        <v>90.989999999999995</v>
      </c>
      <c r="F31" s="57"/>
      <c r="G31" s="48">
        <f t="shared" si="93"/>
        <v>90.989999999999995</v>
      </c>
      <c r="H31" s="47">
        <f t="shared" si="94"/>
        <v>0</v>
      </c>
      <c r="I31" s="48">
        <v>17.66</v>
      </c>
      <c r="J31" s="50">
        <f t="shared" si="103"/>
        <v>1606.8800000000001</v>
      </c>
      <c r="K31" s="50">
        <f t="shared" si="104"/>
        <v>1606.8800000000001</v>
      </c>
      <c r="L31" s="50">
        <f t="shared" si="105"/>
        <v>0</v>
      </c>
      <c r="M31" s="50">
        <f t="shared" si="106"/>
        <v>1606.8800000000001</v>
      </c>
      <c r="N31" s="50">
        <f t="shared" si="102"/>
        <v>0</v>
      </c>
      <c r="O31" s="51">
        <f t="shared" si="101"/>
        <v>1</v>
      </c>
    </row>
    <row r="32" ht="14">
      <c r="A32" s="44" t="s">
        <v>77</v>
      </c>
      <c r="B32" s="45" t="s">
        <v>78</v>
      </c>
      <c r="C32" s="46" t="s">
        <v>39</v>
      </c>
      <c r="D32" s="47">
        <v>2.9399999999999999</v>
      </c>
      <c r="E32" s="48">
        <v>2.9399999999999999</v>
      </c>
      <c r="F32" s="57"/>
      <c r="G32" s="48">
        <f t="shared" si="93"/>
        <v>2.9399999999999999</v>
      </c>
      <c r="H32" s="47">
        <f t="shared" si="94"/>
        <v>0</v>
      </c>
      <c r="I32" s="48">
        <v>18.68</v>
      </c>
      <c r="J32" s="50">
        <f t="shared" si="103"/>
        <v>54.909999999999997</v>
      </c>
      <c r="K32" s="50">
        <f t="shared" si="104"/>
        <v>54.909999999999997</v>
      </c>
      <c r="L32" s="50">
        <f t="shared" si="105"/>
        <v>0</v>
      </c>
      <c r="M32" s="50">
        <f t="shared" si="106"/>
        <v>54.909999999999997</v>
      </c>
      <c r="N32" s="50">
        <f t="shared" si="102"/>
        <v>0</v>
      </c>
      <c r="O32" s="51">
        <f t="shared" si="101"/>
        <v>1</v>
      </c>
    </row>
    <row r="33" ht="14">
      <c r="A33" s="44" t="s">
        <v>79</v>
      </c>
      <c r="B33" s="45" t="s">
        <v>80</v>
      </c>
      <c r="C33" s="46" t="s">
        <v>39</v>
      </c>
      <c r="D33" s="47">
        <v>2.5299999999999998</v>
      </c>
      <c r="E33" s="48">
        <v>2.5299999999999998</v>
      </c>
      <c r="F33" s="57"/>
      <c r="G33" s="48">
        <f t="shared" si="93"/>
        <v>2.5299999999999998</v>
      </c>
      <c r="H33" s="47">
        <f t="shared" si="94"/>
        <v>0</v>
      </c>
      <c r="I33" s="48">
        <v>14.130000000000001</v>
      </c>
      <c r="J33" s="50">
        <f t="shared" si="103"/>
        <v>35.740000000000002</v>
      </c>
      <c r="K33" s="50">
        <f t="shared" si="104"/>
        <v>35.740000000000002</v>
      </c>
      <c r="L33" s="50">
        <f t="shared" si="105"/>
        <v>0</v>
      </c>
      <c r="M33" s="50">
        <f t="shared" si="106"/>
        <v>35.740000000000002</v>
      </c>
      <c r="N33" s="50">
        <f t="shared" si="102"/>
        <v>0</v>
      </c>
      <c r="O33" s="51">
        <f t="shared" si="101"/>
        <v>1</v>
      </c>
    </row>
    <row r="34" ht="14">
      <c r="A34" s="44" t="s">
        <v>81</v>
      </c>
      <c r="B34" s="45" t="s">
        <v>82</v>
      </c>
      <c r="C34" s="46" t="s">
        <v>61</v>
      </c>
      <c r="D34" s="47">
        <v>4.0199999999999996</v>
      </c>
      <c r="E34" s="48">
        <v>4.0199999999999996</v>
      </c>
      <c r="F34" s="57"/>
      <c r="G34" s="48">
        <f t="shared" si="93"/>
        <v>4.0199999999999996</v>
      </c>
      <c r="H34" s="47">
        <f t="shared" si="94"/>
        <v>0</v>
      </c>
      <c r="I34" s="48">
        <v>70.640000000000001</v>
      </c>
      <c r="J34" s="50">
        <f t="shared" si="103"/>
        <v>283.97000000000003</v>
      </c>
      <c r="K34" s="50">
        <f t="shared" si="104"/>
        <v>283.97000000000003</v>
      </c>
      <c r="L34" s="50">
        <f t="shared" si="105"/>
        <v>0</v>
      </c>
      <c r="M34" s="50">
        <f t="shared" si="106"/>
        <v>283.97000000000003</v>
      </c>
      <c r="N34" s="50">
        <f t="shared" si="102"/>
        <v>0</v>
      </c>
      <c r="O34" s="51">
        <f t="shared" si="101"/>
        <v>1</v>
      </c>
    </row>
    <row r="35" ht="14">
      <c r="A35" s="44" t="s">
        <v>83</v>
      </c>
      <c r="B35" s="45" t="s">
        <v>84</v>
      </c>
      <c r="C35" s="46" t="s">
        <v>61</v>
      </c>
      <c r="D35" s="47">
        <v>64.129999999999995</v>
      </c>
      <c r="E35" s="48">
        <v>64.129999999999995</v>
      </c>
      <c r="F35" s="57"/>
      <c r="G35" s="48">
        <f t="shared" si="93"/>
        <v>64.129999999999995</v>
      </c>
      <c r="H35" s="47">
        <f t="shared" si="94"/>
        <v>0</v>
      </c>
      <c r="I35" s="48">
        <v>15.619999999999999</v>
      </c>
      <c r="J35" s="50">
        <f t="shared" si="103"/>
        <v>1001.71</v>
      </c>
      <c r="K35" s="50">
        <f t="shared" si="104"/>
        <v>1001.71</v>
      </c>
      <c r="L35" s="50">
        <f t="shared" si="105"/>
        <v>0</v>
      </c>
      <c r="M35" s="50">
        <f t="shared" si="106"/>
        <v>1001.71</v>
      </c>
      <c r="N35" s="50">
        <f t="shared" si="102"/>
        <v>0</v>
      </c>
      <c r="O35" s="51">
        <f t="shared" si="101"/>
        <v>1</v>
      </c>
    </row>
    <row r="36" ht="28">
      <c r="A36" s="44" t="s">
        <v>85</v>
      </c>
      <c r="B36" s="45" t="s">
        <v>50</v>
      </c>
      <c r="C36" s="46" t="s">
        <v>51</v>
      </c>
      <c r="D36" s="47">
        <v>2347.0700000000002</v>
      </c>
      <c r="E36" s="48">
        <v>2347.0700000000002</v>
      </c>
      <c r="F36" s="57"/>
      <c r="G36" s="48">
        <f t="shared" si="93"/>
        <v>2347.0700000000002</v>
      </c>
      <c r="H36" s="47">
        <f t="shared" si="94"/>
        <v>0</v>
      </c>
      <c r="I36" s="48">
        <v>0.69999999999999996</v>
      </c>
      <c r="J36" s="50">
        <f t="shared" si="103"/>
        <v>1642.9400000000001</v>
      </c>
      <c r="K36" s="50">
        <f t="shared" si="104"/>
        <v>1642.9400000000001</v>
      </c>
      <c r="L36" s="50">
        <f t="shared" si="105"/>
        <v>0</v>
      </c>
      <c r="M36" s="50">
        <f t="shared" si="106"/>
        <v>1642.9400000000001</v>
      </c>
      <c r="N36" s="50">
        <f t="shared" si="102"/>
        <v>0</v>
      </c>
      <c r="O36" s="51">
        <f t="shared" si="101"/>
        <v>1</v>
      </c>
    </row>
    <row r="37" ht="14">
      <c r="A37" s="44" t="s">
        <v>86</v>
      </c>
      <c r="B37" s="45" t="s">
        <v>87</v>
      </c>
      <c r="C37" s="46" t="s">
        <v>88</v>
      </c>
      <c r="D37" s="47">
        <v>69.189999999999998</v>
      </c>
      <c r="E37" s="48">
        <v>69.189999999999998</v>
      </c>
      <c r="F37" s="57"/>
      <c r="G37" s="48">
        <f t="shared" si="93"/>
        <v>69.189999999999998</v>
      </c>
      <c r="H37" s="47">
        <f t="shared" si="94"/>
        <v>0</v>
      </c>
      <c r="I37" s="48">
        <v>26.739999999999998</v>
      </c>
      <c r="J37" s="50">
        <f t="shared" si="103"/>
        <v>1850.1400000000001</v>
      </c>
      <c r="K37" s="50">
        <f t="shared" si="104"/>
        <v>1850.1400000000001</v>
      </c>
      <c r="L37" s="50">
        <f t="shared" si="105"/>
        <v>0</v>
      </c>
      <c r="M37" s="50">
        <f t="shared" si="106"/>
        <v>1850.1400000000001</v>
      </c>
      <c r="N37" s="50">
        <f t="shared" si="102"/>
        <v>0</v>
      </c>
      <c r="O37" s="51">
        <f t="shared" si="101"/>
        <v>1</v>
      </c>
    </row>
    <row r="38" ht="14">
      <c r="A38" s="33" t="s">
        <v>89</v>
      </c>
      <c r="B38" s="34" t="s">
        <v>90</v>
      </c>
      <c r="C38" s="35"/>
      <c r="D38" s="35"/>
      <c r="E38" s="35"/>
      <c r="F38" s="56"/>
      <c r="G38" s="42"/>
      <c r="H38" s="54"/>
      <c r="I38" s="35"/>
      <c r="J38" s="37">
        <f>SUM(J39:J46)</f>
        <v>20281.439999999999</v>
      </c>
      <c r="K38" s="37">
        <f>SUM(K39:K46)</f>
        <v>14371.41</v>
      </c>
      <c r="L38" s="37">
        <f>SUM(L39:L46)</f>
        <v>0</v>
      </c>
      <c r="M38" s="37">
        <f>SUM(M39:M46)</f>
        <v>14371.41</v>
      </c>
      <c r="N38" s="37">
        <f>SUM(N39:N46)</f>
        <v>5910.0299999999988</v>
      </c>
      <c r="O38" s="39">
        <f t="shared" si="101"/>
        <v>0.70859909355548722</v>
      </c>
    </row>
    <row r="39" ht="28">
      <c r="A39" s="44" t="s">
        <v>91</v>
      </c>
      <c r="B39" s="45" t="s">
        <v>92</v>
      </c>
      <c r="C39" s="46" t="s">
        <v>61</v>
      </c>
      <c r="D39" s="47">
        <v>4.0199999999999996</v>
      </c>
      <c r="E39" s="48">
        <v>1.5</v>
      </c>
      <c r="F39" s="57"/>
      <c r="G39" s="48">
        <f t="shared" si="93"/>
        <v>1.5</v>
      </c>
      <c r="H39" s="47">
        <f t="shared" si="94"/>
        <v>2.5199999999999996</v>
      </c>
      <c r="I39" s="48">
        <v>46.890000000000001</v>
      </c>
      <c r="J39" s="50">
        <f t="shared" ref="J39:M46" si="107">TRUNC($I39*D39,2)</f>
        <v>188.49000000000001</v>
      </c>
      <c r="K39" s="50">
        <f t="shared" si="107"/>
        <v>70.329999999999998</v>
      </c>
      <c r="L39" s="50">
        <f t="shared" si="107"/>
        <v>0</v>
      </c>
      <c r="M39" s="50">
        <f t="shared" si="107"/>
        <v>70.329999999999998</v>
      </c>
      <c r="N39" s="50">
        <f t="shared" si="102"/>
        <v>118.16000000000001</v>
      </c>
      <c r="O39" s="51">
        <f t="shared" si="101"/>
        <v>0.37312324261234014</v>
      </c>
    </row>
    <row r="40" ht="28">
      <c r="A40" s="44" t="s">
        <v>93</v>
      </c>
      <c r="B40" s="45" t="s">
        <v>94</v>
      </c>
      <c r="C40" s="46" t="s">
        <v>61</v>
      </c>
      <c r="D40" s="47">
        <v>2.8799999999999999</v>
      </c>
      <c r="E40" s="48">
        <v>2.8799999999999999</v>
      </c>
      <c r="F40" s="57"/>
      <c r="G40" s="48">
        <f t="shared" si="93"/>
        <v>2.8799999999999999</v>
      </c>
      <c r="H40" s="47">
        <f t="shared" si="94"/>
        <v>0</v>
      </c>
      <c r="I40" s="48">
        <v>598.41999999999996</v>
      </c>
      <c r="J40" s="50">
        <f t="shared" si="107"/>
        <v>1723.4400000000001</v>
      </c>
      <c r="K40" s="50">
        <f t="shared" si="107"/>
        <v>1723.4400000000001</v>
      </c>
      <c r="L40" s="50">
        <f t="shared" si="107"/>
        <v>0</v>
      </c>
      <c r="M40" s="50">
        <f t="shared" si="107"/>
        <v>1723.4400000000001</v>
      </c>
      <c r="N40" s="50">
        <f t="shared" si="102"/>
        <v>0</v>
      </c>
      <c r="O40" s="51">
        <f t="shared" si="101"/>
        <v>1</v>
      </c>
    </row>
    <row r="41" ht="42">
      <c r="A41" s="44" t="s">
        <v>95</v>
      </c>
      <c r="B41" s="45" t="s">
        <v>96</v>
      </c>
      <c r="C41" s="46" t="s">
        <v>61</v>
      </c>
      <c r="D41" s="47">
        <v>6.8899999999999997</v>
      </c>
      <c r="E41" s="48">
        <v>0</v>
      </c>
      <c r="F41" s="57"/>
      <c r="G41" s="48">
        <f t="shared" si="93"/>
        <v>0</v>
      </c>
      <c r="H41" s="47">
        <f t="shared" si="94"/>
        <v>6.8899999999999997</v>
      </c>
      <c r="I41" s="48">
        <v>452.52999999999997</v>
      </c>
      <c r="J41" s="50">
        <f t="shared" si="107"/>
        <v>3117.9299999999998</v>
      </c>
      <c r="K41" s="50">
        <f t="shared" si="107"/>
        <v>0</v>
      </c>
      <c r="L41" s="50">
        <f t="shared" si="107"/>
        <v>0</v>
      </c>
      <c r="M41" s="50">
        <f t="shared" si="107"/>
        <v>0</v>
      </c>
      <c r="N41" s="50">
        <f t="shared" si="102"/>
        <v>3117.9299999999998</v>
      </c>
      <c r="O41" s="51">
        <f t="shared" si="101"/>
        <v>0</v>
      </c>
    </row>
    <row r="42" ht="42">
      <c r="A42" s="44" t="s">
        <v>97</v>
      </c>
      <c r="B42" s="45" t="s">
        <v>98</v>
      </c>
      <c r="C42" s="46" t="s">
        <v>99</v>
      </c>
      <c r="D42" s="47">
        <v>71.010000000000005</v>
      </c>
      <c r="E42" s="48">
        <v>71.010000000000005</v>
      </c>
      <c r="F42" s="57"/>
      <c r="G42" s="48">
        <f t="shared" si="93"/>
        <v>71.010000000000005</v>
      </c>
      <c r="H42" s="47">
        <f t="shared" si="94"/>
        <v>0</v>
      </c>
      <c r="I42" s="48">
        <v>59.020000000000003</v>
      </c>
      <c r="J42" s="50">
        <f t="shared" si="107"/>
        <v>4191.0100000000002</v>
      </c>
      <c r="K42" s="50">
        <f t="shared" si="107"/>
        <v>4191.0100000000002</v>
      </c>
      <c r="L42" s="50">
        <f t="shared" si="107"/>
        <v>0</v>
      </c>
      <c r="M42" s="50">
        <f t="shared" si="107"/>
        <v>4191.0100000000002</v>
      </c>
      <c r="N42" s="50">
        <f t="shared" si="102"/>
        <v>0</v>
      </c>
      <c r="O42" s="51">
        <f t="shared" si="101"/>
        <v>1</v>
      </c>
    </row>
    <row r="43" ht="28">
      <c r="A43" s="44" t="s">
        <v>100</v>
      </c>
      <c r="B43" s="45" t="s">
        <v>101</v>
      </c>
      <c r="C43" s="46" t="s">
        <v>39</v>
      </c>
      <c r="D43" s="47">
        <v>35.490000000000002</v>
      </c>
      <c r="E43" s="48">
        <v>0</v>
      </c>
      <c r="F43" s="57"/>
      <c r="G43" s="48">
        <f t="shared" si="93"/>
        <v>0</v>
      </c>
      <c r="H43" s="47">
        <f t="shared" si="94"/>
        <v>35.490000000000002</v>
      </c>
      <c r="I43" s="48">
        <v>47.810000000000002</v>
      </c>
      <c r="J43" s="50">
        <f t="shared" si="107"/>
        <v>1696.77</v>
      </c>
      <c r="K43" s="50">
        <f t="shared" si="107"/>
        <v>0</v>
      </c>
      <c r="L43" s="50">
        <f t="shared" si="107"/>
        <v>0</v>
      </c>
      <c r="M43" s="50">
        <f t="shared" si="107"/>
        <v>0</v>
      </c>
      <c r="N43" s="50">
        <f t="shared" si="102"/>
        <v>1696.77</v>
      </c>
      <c r="O43" s="51">
        <f t="shared" si="101"/>
        <v>0</v>
      </c>
    </row>
    <row r="44" ht="42">
      <c r="A44" s="44" t="s">
        <v>102</v>
      </c>
      <c r="B44" s="45" t="s">
        <v>103</v>
      </c>
      <c r="C44" s="46" t="s">
        <v>39</v>
      </c>
      <c r="D44" s="47">
        <v>4.5</v>
      </c>
      <c r="E44" s="48">
        <v>0</v>
      </c>
      <c r="F44" s="57"/>
      <c r="G44" s="48">
        <f t="shared" si="93"/>
        <v>0</v>
      </c>
      <c r="H44" s="47">
        <f t="shared" si="94"/>
        <v>4.5</v>
      </c>
      <c r="I44" s="48">
        <v>183.81999999999999</v>
      </c>
      <c r="J44" s="50">
        <f t="shared" si="107"/>
        <v>827.19000000000005</v>
      </c>
      <c r="K44" s="50">
        <f t="shared" si="107"/>
        <v>0</v>
      </c>
      <c r="L44" s="50">
        <f t="shared" si="107"/>
        <v>0</v>
      </c>
      <c r="M44" s="50">
        <f t="shared" si="107"/>
        <v>0</v>
      </c>
      <c r="N44" s="50">
        <f t="shared" si="102"/>
        <v>827.19000000000005</v>
      </c>
      <c r="O44" s="51">
        <f t="shared" si="101"/>
        <v>0</v>
      </c>
    </row>
    <row r="45" ht="42">
      <c r="A45" s="44" t="s">
        <v>104</v>
      </c>
      <c r="B45" s="45" t="s">
        <v>105</v>
      </c>
      <c r="C45" s="46" t="s">
        <v>39</v>
      </c>
      <c r="D45" s="47">
        <v>4.5</v>
      </c>
      <c r="E45" s="48">
        <v>0</v>
      </c>
      <c r="F45" s="57"/>
      <c r="G45" s="48">
        <f t="shared" si="93"/>
        <v>0</v>
      </c>
      <c r="H45" s="47">
        <f t="shared" si="94"/>
        <v>4.5</v>
      </c>
      <c r="I45" s="48">
        <v>33.329999999999998</v>
      </c>
      <c r="J45" s="50">
        <f t="shared" si="107"/>
        <v>149.97999999999999</v>
      </c>
      <c r="K45" s="50">
        <f t="shared" si="107"/>
        <v>0</v>
      </c>
      <c r="L45" s="50">
        <f t="shared" si="107"/>
        <v>0</v>
      </c>
      <c r="M45" s="50">
        <f t="shared" si="107"/>
        <v>0</v>
      </c>
      <c r="N45" s="50">
        <f t="shared" si="102"/>
        <v>149.97999999999999</v>
      </c>
      <c r="O45" s="51">
        <f t="shared" si="101"/>
        <v>0</v>
      </c>
    </row>
    <row r="46" ht="42">
      <c r="A46" s="44" t="s">
        <v>106</v>
      </c>
      <c r="B46" s="45" t="s">
        <v>107</v>
      </c>
      <c r="C46" s="46" t="s">
        <v>61</v>
      </c>
      <c r="D46" s="47">
        <v>3.8399999999999999</v>
      </c>
      <c r="E46" s="48">
        <v>3.8399999999999999</v>
      </c>
      <c r="F46" s="57"/>
      <c r="G46" s="48">
        <f t="shared" si="93"/>
        <v>3.8399999999999999</v>
      </c>
      <c r="H46" s="47">
        <f t="shared" si="94"/>
        <v>0</v>
      </c>
      <c r="I46" s="48">
        <v>2184.02</v>
      </c>
      <c r="J46" s="50">
        <f t="shared" si="107"/>
        <v>8386.6299999999992</v>
      </c>
      <c r="K46" s="50">
        <f t="shared" si="107"/>
        <v>8386.6299999999992</v>
      </c>
      <c r="L46" s="50">
        <f t="shared" si="107"/>
        <v>0</v>
      </c>
      <c r="M46" s="50">
        <f t="shared" si="107"/>
        <v>8386.6299999999992</v>
      </c>
      <c r="N46" s="50">
        <f t="shared" si="102"/>
        <v>0</v>
      </c>
      <c r="O46" s="51">
        <f t="shared" si="101"/>
        <v>1</v>
      </c>
    </row>
    <row r="47" ht="14">
      <c r="A47" s="33" t="s">
        <v>108</v>
      </c>
      <c r="B47" s="34" t="s">
        <v>109</v>
      </c>
      <c r="C47" s="35"/>
      <c r="D47" s="35"/>
      <c r="E47" s="35"/>
      <c r="F47" s="56"/>
      <c r="G47" s="42"/>
      <c r="H47" s="54"/>
      <c r="I47" s="35"/>
      <c r="J47" s="37">
        <f>SUM(J48:J49)</f>
        <v>7968.8500000000004</v>
      </c>
      <c r="K47" s="37">
        <f>SUM(K48:K49)</f>
        <v>7968.8500000000004</v>
      </c>
      <c r="L47" s="37">
        <f>SUM(L48:L49)</f>
        <v>0</v>
      </c>
      <c r="M47" s="37">
        <f>SUM(M48:M49)</f>
        <v>7968.8500000000004</v>
      </c>
      <c r="N47" s="37">
        <f>SUM(N48:N49)</f>
        <v>0</v>
      </c>
      <c r="O47" s="39">
        <f t="shared" si="101"/>
        <v>1</v>
      </c>
    </row>
    <row r="48" ht="28">
      <c r="A48" s="44" t="s">
        <v>110</v>
      </c>
      <c r="B48" s="45" t="s">
        <v>111</v>
      </c>
      <c r="C48" s="46" t="s">
        <v>39</v>
      </c>
      <c r="D48" s="47">
        <v>147.22</v>
      </c>
      <c r="E48" s="48">
        <v>147.22</v>
      </c>
      <c r="F48" s="57"/>
      <c r="G48" s="48">
        <f t="shared" si="93"/>
        <v>147.22</v>
      </c>
      <c r="H48" s="47">
        <f t="shared" si="94"/>
        <v>0</v>
      </c>
      <c r="I48" s="48">
        <v>45.07</v>
      </c>
      <c r="J48" s="50">
        <f t="shared" ref="J48:M49" si="108">TRUNC($I48*D48,2)</f>
        <v>6635.1999999999998</v>
      </c>
      <c r="K48" s="50">
        <f t="shared" si="108"/>
        <v>6635.1999999999998</v>
      </c>
      <c r="L48" s="50">
        <f t="shared" si="108"/>
        <v>0</v>
      </c>
      <c r="M48" s="50">
        <f t="shared" si="108"/>
        <v>6635.1999999999998</v>
      </c>
      <c r="N48" s="50">
        <f t="shared" si="102"/>
        <v>0</v>
      </c>
      <c r="O48" s="51">
        <f t="shared" si="101"/>
        <v>1</v>
      </c>
    </row>
    <row r="49" ht="28">
      <c r="A49" s="44" t="s">
        <v>112</v>
      </c>
      <c r="B49" s="45" t="s">
        <v>113</v>
      </c>
      <c r="C49" s="46" t="s">
        <v>114</v>
      </c>
      <c r="D49" s="47">
        <v>34.100000000000001</v>
      </c>
      <c r="E49" s="48">
        <v>34.100000000000001</v>
      </c>
      <c r="F49" s="57"/>
      <c r="G49" s="48">
        <f t="shared" si="93"/>
        <v>34.100000000000001</v>
      </c>
      <c r="H49" s="47">
        <f t="shared" si="94"/>
        <v>0</v>
      </c>
      <c r="I49" s="48">
        <v>39.109999999999999</v>
      </c>
      <c r="J49" s="50">
        <f t="shared" si="108"/>
        <v>1333.6500000000001</v>
      </c>
      <c r="K49" s="50">
        <f t="shared" si="108"/>
        <v>1333.6500000000001</v>
      </c>
      <c r="L49" s="50">
        <f t="shared" si="108"/>
        <v>0</v>
      </c>
      <c r="M49" s="50">
        <f t="shared" si="108"/>
        <v>1333.6500000000001</v>
      </c>
      <c r="N49" s="50">
        <f t="shared" si="102"/>
        <v>0</v>
      </c>
      <c r="O49" s="51">
        <f t="shared" si="101"/>
        <v>1</v>
      </c>
    </row>
    <row r="50" ht="14">
      <c r="A50" s="33" t="s">
        <v>115</v>
      </c>
      <c r="B50" s="34" t="s">
        <v>116</v>
      </c>
      <c r="C50" s="35"/>
      <c r="D50" s="35"/>
      <c r="E50" s="35"/>
      <c r="F50" s="56"/>
      <c r="G50" s="42"/>
      <c r="H50" s="54"/>
      <c r="I50" s="35"/>
      <c r="J50" s="37">
        <f>SUM(J54,J51,J58)</f>
        <v>46409.719999999994</v>
      </c>
      <c r="K50" s="37">
        <f>SUM(K54,K51,K58)</f>
        <v>39601.259999999995</v>
      </c>
      <c r="L50" s="37">
        <f>SUM(L54,L51,L58)</f>
        <v>4722.46</v>
      </c>
      <c r="M50" s="37">
        <f>SUM(M54,M51,M58)</f>
        <v>44323.719999999994</v>
      </c>
      <c r="N50" s="37">
        <f t="shared" si="102"/>
        <v>2086</v>
      </c>
      <c r="O50" s="39">
        <f t="shared" si="101"/>
        <v>0.955052519170553</v>
      </c>
    </row>
    <row r="51" ht="12.25" customHeight="1">
      <c r="A51" s="33" t="s">
        <v>117</v>
      </c>
      <c r="B51" s="34" t="s">
        <v>118</v>
      </c>
      <c r="C51" s="35"/>
      <c r="D51" s="35"/>
      <c r="E51" s="35"/>
      <c r="F51" s="56"/>
      <c r="G51" s="42"/>
      <c r="H51" s="54"/>
      <c r="I51" s="35"/>
      <c r="J51" s="37">
        <f>SUM(J52:J53)</f>
        <v>13278.76</v>
      </c>
      <c r="K51" s="37">
        <f>SUM(K52:K53)</f>
        <v>9516.7600000000002</v>
      </c>
      <c r="L51" s="37">
        <f>SUM(L52:L53)</f>
        <v>3762</v>
      </c>
      <c r="M51" s="37">
        <f>SUM(M52:M53)</f>
        <v>13278.76</v>
      </c>
      <c r="N51" s="37">
        <f>SUM(N52:N53)</f>
        <v>0</v>
      </c>
      <c r="O51" s="58">
        <f t="shared" si="101"/>
        <v>1</v>
      </c>
    </row>
    <row r="52" ht="14">
      <c r="A52" s="44" t="s">
        <v>119</v>
      </c>
      <c r="B52" s="45" t="s">
        <v>120</v>
      </c>
      <c r="C52" s="46" t="s">
        <v>39</v>
      </c>
      <c r="D52" s="47">
        <v>1.0800000000000001</v>
      </c>
      <c r="E52" s="48">
        <v>1.0800000000000001</v>
      </c>
      <c r="F52" s="59"/>
      <c r="G52" s="48">
        <f t="shared" si="93"/>
        <v>1.0800000000000001</v>
      </c>
      <c r="H52" s="47">
        <f t="shared" si="94"/>
        <v>0</v>
      </c>
      <c r="I52" s="48">
        <v>51.939999999999998</v>
      </c>
      <c r="J52" s="50">
        <f t="shared" ref="J52:M53" si="109">TRUNC($I52*D52,2)</f>
        <v>56.090000000000003</v>
      </c>
      <c r="K52" s="50">
        <f t="shared" si="109"/>
        <v>56.090000000000003</v>
      </c>
      <c r="L52" s="50">
        <f t="shared" si="109"/>
        <v>0</v>
      </c>
      <c r="M52" s="50">
        <f t="shared" si="109"/>
        <v>56.090000000000003</v>
      </c>
      <c r="N52" s="50">
        <f t="shared" si="102"/>
        <v>0</v>
      </c>
      <c r="O52" s="51">
        <f t="shared" si="101"/>
        <v>1</v>
      </c>
    </row>
    <row r="53" ht="42">
      <c r="A53" s="44" t="s">
        <v>121</v>
      </c>
      <c r="B53" s="45" t="s">
        <v>122</v>
      </c>
      <c r="C53" s="46" t="s">
        <v>39</v>
      </c>
      <c r="D53" s="47">
        <v>175.74000000000001</v>
      </c>
      <c r="E53" s="48">
        <v>125.73999999999999</v>
      </c>
      <c r="F53" s="59">
        <f>D53-E53</f>
        <v>50.000000000000014</v>
      </c>
      <c r="G53" s="48">
        <f t="shared" si="93"/>
        <v>175.74000000000001</v>
      </c>
      <c r="H53" s="47">
        <f t="shared" si="94"/>
        <v>0</v>
      </c>
      <c r="I53" s="48">
        <v>75.239999999999995</v>
      </c>
      <c r="J53" s="50">
        <f t="shared" si="109"/>
        <v>13222.67</v>
      </c>
      <c r="K53" s="50">
        <f t="shared" si="109"/>
        <v>9460.6700000000001</v>
      </c>
      <c r="L53" s="50">
        <f t="shared" si="109"/>
        <v>3762</v>
      </c>
      <c r="M53" s="50">
        <f t="shared" si="109"/>
        <v>13222.67</v>
      </c>
      <c r="N53" s="50">
        <f t="shared" si="102"/>
        <v>0</v>
      </c>
      <c r="O53" s="51">
        <f t="shared" si="101"/>
        <v>1</v>
      </c>
    </row>
    <row r="54" ht="14">
      <c r="A54" s="33" t="s">
        <v>123</v>
      </c>
      <c r="B54" s="34" t="s">
        <v>124</v>
      </c>
      <c r="C54" s="35"/>
      <c r="D54" s="35"/>
      <c r="E54" s="35"/>
      <c r="F54" s="56"/>
      <c r="G54" s="42"/>
      <c r="H54" s="54"/>
      <c r="I54" s="35"/>
      <c r="J54" s="37">
        <f>SUM(J55:J57)</f>
        <v>17638.689999999999</v>
      </c>
      <c r="K54" s="37">
        <f>SUM(K55:K57)</f>
        <v>14592.23</v>
      </c>
      <c r="L54" s="37">
        <f>SUM(L55:L57)</f>
        <v>960.46000000000004</v>
      </c>
      <c r="M54" s="37">
        <f>SUM(M55:M57)</f>
        <v>15552.689999999999</v>
      </c>
      <c r="N54" s="37">
        <f>SUM(N55:N57)</f>
        <v>2086</v>
      </c>
      <c r="O54" s="39">
        <f t="shared" si="101"/>
        <v>0.88173724919480978</v>
      </c>
    </row>
    <row r="55" ht="14">
      <c r="A55" s="44" t="s">
        <v>125</v>
      </c>
      <c r="B55" s="45" t="s">
        <v>126</v>
      </c>
      <c r="C55" s="46" t="s">
        <v>39</v>
      </c>
      <c r="D55" s="47">
        <v>146.38</v>
      </c>
      <c r="E55" s="48">
        <v>146.38</v>
      </c>
      <c r="F55" s="57"/>
      <c r="G55" s="48">
        <f t="shared" si="93"/>
        <v>146.38</v>
      </c>
      <c r="H55" s="47">
        <f t="shared" si="94"/>
        <v>0</v>
      </c>
      <c r="I55" s="48">
        <v>83.840000000000003</v>
      </c>
      <c r="J55" s="50">
        <f t="shared" ref="J55:M57" si="110">TRUNC($I55*D55,2)</f>
        <v>12272.49</v>
      </c>
      <c r="K55" s="50">
        <f t="shared" si="110"/>
        <v>12272.49</v>
      </c>
      <c r="L55" s="50">
        <f t="shared" si="110"/>
        <v>0</v>
      </c>
      <c r="M55" s="50">
        <f t="shared" si="110"/>
        <v>12272.49</v>
      </c>
      <c r="N55" s="50">
        <f t="shared" si="102"/>
        <v>0</v>
      </c>
      <c r="O55" s="51">
        <f t="shared" si="101"/>
        <v>1</v>
      </c>
    </row>
    <row r="56" ht="28">
      <c r="A56" s="44" t="s">
        <v>127</v>
      </c>
      <c r="B56" s="45" t="s">
        <v>128</v>
      </c>
      <c r="C56" s="46" t="s">
        <v>114</v>
      </c>
      <c r="D56" s="47">
        <v>100</v>
      </c>
      <c r="E56" s="48">
        <v>30</v>
      </c>
      <c r="F56" s="57"/>
      <c r="G56" s="48">
        <f t="shared" si="93"/>
        <v>30</v>
      </c>
      <c r="H56" s="47">
        <f t="shared" si="94"/>
        <v>70</v>
      </c>
      <c r="I56" s="48">
        <v>29.800000000000001</v>
      </c>
      <c r="J56" s="50">
        <f t="shared" si="110"/>
        <v>2980</v>
      </c>
      <c r="K56" s="50">
        <f t="shared" si="110"/>
        <v>894</v>
      </c>
      <c r="L56" s="50">
        <f t="shared" si="110"/>
        <v>0</v>
      </c>
      <c r="M56" s="50">
        <f t="shared" si="110"/>
        <v>894</v>
      </c>
      <c r="N56" s="50">
        <f t="shared" si="102"/>
        <v>2086</v>
      </c>
      <c r="O56" s="51">
        <f t="shared" si="101"/>
        <v>0.29999999999999999</v>
      </c>
    </row>
    <row r="57" ht="28">
      <c r="A57" s="44" t="s">
        <v>129</v>
      </c>
      <c r="B57" s="45" t="s">
        <v>130</v>
      </c>
      <c r="C57" s="46" t="s">
        <v>39</v>
      </c>
      <c r="D57" s="47">
        <v>244.99000000000001</v>
      </c>
      <c r="E57" s="48">
        <v>146.38</v>
      </c>
      <c r="F57" s="57">
        <v>98.609999999999999</v>
      </c>
      <c r="G57" s="48">
        <f t="shared" si="93"/>
        <v>244.99000000000001</v>
      </c>
      <c r="H57" s="47">
        <f t="shared" si="94"/>
        <v>0</v>
      </c>
      <c r="I57" s="48">
        <v>9.7400000000000002</v>
      </c>
      <c r="J57" s="50">
        <f t="shared" si="110"/>
        <v>2386.1999999999998</v>
      </c>
      <c r="K57" s="50">
        <f t="shared" si="110"/>
        <v>1425.74</v>
      </c>
      <c r="L57" s="50">
        <f t="shared" si="110"/>
        <v>960.46000000000004</v>
      </c>
      <c r="M57" s="50">
        <f t="shared" si="110"/>
        <v>2386.1999999999998</v>
      </c>
      <c r="N57" s="50">
        <f t="shared" si="102"/>
        <v>0</v>
      </c>
      <c r="O57" s="51">
        <f t="shared" si="101"/>
        <v>1</v>
      </c>
    </row>
    <row r="58" ht="14">
      <c r="A58" s="33" t="s">
        <v>131</v>
      </c>
      <c r="B58" s="34" t="s">
        <v>132</v>
      </c>
      <c r="C58" s="35"/>
      <c r="D58" s="35"/>
      <c r="E58" s="35"/>
      <c r="F58" s="56"/>
      <c r="G58" s="42"/>
      <c r="H58" s="54"/>
      <c r="I58" s="35"/>
      <c r="J58" s="37">
        <f>SUM(J59:J68)</f>
        <v>15492.269999999999</v>
      </c>
      <c r="K58" s="37">
        <f>SUM(K59:K68)</f>
        <v>15492.269999999999</v>
      </c>
      <c r="L58" s="37">
        <f>SUM(L59:L68)</f>
        <v>0</v>
      </c>
      <c r="M58" s="37">
        <f>SUM(M59:M68)</f>
        <v>15492.269999999999</v>
      </c>
      <c r="N58" s="37">
        <f>SUM(N59:N68)</f>
        <v>0</v>
      </c>
      <c r="O58" s="39">
        <f t="shared" si="101"/>
        <v>1</v>
      </c>
    </row>
    <row r="59" ht="14">
      <c r="A59" s="44" t="s">
        <v>133</v>
      </c>
      <c r="B59" s="45" t="s">
        <v>134</v>
      </c>
      <c r="C59" s="46" t="s">
        <v>114</v>
      </c>
      <c r="D59" s="47">
        <v>37.890000000000001</v>
      </c>
      <c r="E59" s="48">
        <v>37.890000000000001</v>
      </c>
      <c r="F59" s="59"/>
      <c r="G59" s="48">
        <f t="shared" si="93"/>
        <v>37.890000000000001</v>
      </c>
      <c r="H59" s="47">
        <f t="shared" si="94"/>
        <v>0</v>
      </c>
      <c r="I59" s="48">
        <v>10.56</v>
      </c>
      <c r="J59" s="50">
        <f t="shared" ref="J59:J68" si="111">TRUNC($I59*D59,2)</f>
        <v>400.11000000000001</v>
      </c>
      <c r="K59" s="50">
        <f t="shared" ref="K59:K68" si="112">TRUNC($I59*E59,2)</f>
        <v>400.11000000000001</v>
      </c>
      <c r="L59" s="50">
        <f t="shared" ref="L59:L68" si="113">TRUNC($I59*F59,2)</f>
        <v>0</v>
      </c>
      <c r="M59" s="50">
        <f t="shared" ref="M59:M68" si="114">TRUNC($I59*G59,2)</f>
        <v>400.11000000000001</v>
      </c>
      <c r="N59" s="50">
        <f t="shared" si="102"/>
        <v>0</v>
      </c>
      <c r="O59" s="51">
        <f t="shared" si="101"/>
        <v>1</v>
      </c>
    </row>
    <row r="60" ht="14">
      <c r="A60" s="44" t="s">
        <v>135</v>
      </c>
      <c r="B60" s="45" t="s">
        <v>136</v>
      </c>
      <c r="C60" s="46" t="s">
        <v>114</v>
      </c>
      <c r="D60" s="47">
        <v>72.959999999999994</v>
      </c>
      <c r="E60" s="48">
        <v>72.959999999999994</v>
      </c>
      <c r="F60" s="59"/>
      <c r="G60" s="48">
        <f t="shared" si="93"/>
        <v>72.959999999999994</v>
      </c>
      <c r="H60" s="47">
        <f t="shared" si="94"/>
        <v>0</v>
      </c>
      <c r="I60" s="48">
        <v>7</v>
      </c>
      <c r="J60" s="50">
        <f t="shared" si="111"/>
        <v>510.72000000000003</v>
      </c>
      <c r="K60" s="50">
        <f t="shared" si="112"/>
        <v>510.72000000000003</v>
      </c>
      <c r="L60" s="50">
        <f t="shared" si="113"/>
        <v>0</v>
      </c>
      <c r="M60" s="50">
        <f t="shared" si="114"/>
        <v>510.72000000000003</v>
      </c>
      <c r="N60" s="50">
        <f t="shared" si="102"/>
        <v>0</v>
      </c>
      <c r="O60" s="51">
        <f t="shared" si="101"/>
        <v>1</v>
      </c>
    </row>
    <row r="61" ht="28">
      <c r="A61" s="44" t="s">
        <v>137</v>
      </c>
      <c r="B61" s="45" t="s">
        <v>138</v>
      </c>
      <c r="C61" s="46" t="s">
        <v>114</v>
      </c>
      <c r="D61" s="47">
        <v>14.5</v>
      </c>
      <c r="E61" s="48">
        <v>14.5</v>
      </c>
      <c r="F61" s="59"/>
      <c r="G61" s="48">
        <f t="shared" si="93"/>
        <v>14.5</v>
      </c>
      <c r="H61" s="47">
        <f t="shared" si="94"/>
        <v>0</v>
      </c>
      <c r="I61" s="48">
        <v>17.850000000000001</v>
      </c>
      <c r="J61" s="50">
        <f t="shared" si="111"/>
        <v>258.81999999999999</v>
      </c>
      <c r="K61" s="50">
        <f t="shared" si="112"/>
        <v>258.81999999999999</v>
      </c>
      <c r="L61" s="50">
        <f t="shared" si="113"/>
        <v>0</v>
      </c>
      <c r="M61" s="50">
        <f t="shared" si="114"/>
        <v>258.81999999999999</v>
      </c>
      <c r="N61" s="50">
        <f t="shared" si="102"/>
        <v>0</v>
      </c>
      <c r="O61" s="51">
        <f t="shared" si="101"/>
        <v>1</v>
      </c>
    </row>
    <row r="62" ht="14">
      <c r="A62" s="44" t="s">
        <v>139</v>
      </c>
      <c r="B62" s="45" t="s">
        <v>140</v>
      </c>
      <c r="C62" s="46" t="s">
        <v>114</v>
      </c>
      <c r="D62" s="47">
        <v>20.77</v>
      </c>
      <c r="E62" s="48">
        <v>20.77</v>
      </c>
      <c r="F62" s="59"/>
      <c r="G62" s="48">
        <f t="shared" si="93"/>
        <v>20.77</v>
      </c>
      <c r="H62" s="47">
        <f t="shared" si="94"/>
        <v>0</v>
      </c>
      <c r="I62" s="48">
        <v>34.450000000000003</v>
      </c>
      <c r="J62" s="50">
        <f t="shared" si="111"/>
        <v>715.51999999999998</v>
      </c>
      <c r="K62" s="50">
        <f t="shared" si="112"/>
        <v>715.51999999999998</v>
      </c>
      <c r="L62" s="50">
        <f t="shared" si="113"/>
        <v>0</v>
      </c>
      <c r="M62" s="50">
        <f t="shared" si="114"/>
        <v>715.51999999999998</v>
      </c>
      <c r="N62" s="50">
        <f t="shared" si="102"/>
        <v>0</v>
      </c>
      <c r="O62" s="51">
        <f t="shared" si="101"/>
        <v>1</v>
      </c>
    </row>
    <row r="63" ht="28">
      <c r="A63" s="44" t="s">
        <v>141</v>
      </c>
      <c r="B63" s="45" t="s">
        <v>142</v>
      </c>
      <c r="C63" s="46" t="s">
        <v>39</v>
      </c>
      <c r="D63" s="47">
        <v>8.3100000000000005</v>
      </c>
      <c r="E63" s="48">
        <v>8.3100000000000005</v>
      </c>
      <c r="F63" s="59"/>
      <c r="G63" s="48">
        <f t="shared" si="93"/>
        <v>8.3100000000000005</v>
      </c>
      <c r="H63" s="47">
        <f t="shared" si="94"/>
        <v>0</v>
      </c>
      <c r="I63" s="48">
        <v>106.51000000000001</v>
      </c>
      <c r="J63" s="50">
        <f t="shared" si="111"/>
        <v>885.09000000000003</v>
      </c>
      <c r="K63" s="50">
        <f t="shared" si="112"/>
        <v>885.09000000000003</v>
      </c>
      <c r="L63" s="50">
        <f t="shared" si="113"/>
        <v>0</v>
      </c>
      <c r="M63" s="50">
        <f t="shared" si="114"/>
        <v>885.09000000000003</v>
      </c>
      <c r="N63" s="50">
        <f t="shared" si="102"/>
        <v>0</v>
      </c>
      <c r="O63" s="51">
        <f t="shared" si="101"/>
        <v>1</v>
      </c>
    </row>
    <row r="64" ht="28">
      <c r="A64" s="44" t="s">
        <v>143</v>
      </c>
      <c r="B64" s="45" t="s">
        <v>144</v>
      </c>
      <c r="C64" s="46" t="s">
        <v>39</v>
      </c>
      <c r="D64" s="47">
        <v>70.730000000000004</v>
      </c>
      <c r="E64" s="48">
        <v>70.730000000000004</v>
      </c>
      <c r="F64" s="59"/>
      <c r="G64" s="48">
        <f t="shared" si="93"/>
        <v>70.730000000000004</v>
      </c>
      <c r="H64" s="47">
        <f t="shared" si="94"/>
        <v>0</v>
      </c>
      <c r="I64" s="48">
        <v>87.030000000000001</v>
      </c>
      <c r="J64" s="50">
        <f t="shared" si="111"/>
        <v>6155.6300000000001</v>
      </c>
      <c r="K64" s="50">
        <f t="shared" si="112"/>
        <v>6155.6300000000001</v>
      </c>
      <c r="L64" s="50">
        <f t="shared" si="113"/>
        <v>0</v>
      </c>
      <c r="M64" s="50">
        <f t="shared" si="114"/>
        <v>6155.6300000000001</v>
      </c>
      <c r="N64" s="50">
        <f t="shared" si="102"/>
        <v>0</v>
      </c>
      <c r="O64" s="51">
        <f t="shared" si="101"/>
        <v>1</v>
      </c>
    </row>
    <row r="65" ht="28">
      <c r="A65" s="44" t="s">
        <v>145</v>
      </c>
      <c r="B65" s="45" t="s">
        <v>146</v>
      </c>
      <c r="C65" s="46" t="s">
        <v>114</v>
      </c>
      <c r="D65" s="47">
        <v>10.5</v>
      </c>
      <c r="E65" s="48">
        <v>10.5</v>
      </c>
      <c r="F65" s="59"/>
      <c r="G65" s="48">
        <f t="shared" si="93"/>
        <v>10.5</v>
      </c>
      <c r="H65" s="47">
        <f t="shared" si="94"/>
        <v>0</v>
      </c>
      <c r="I65" s="48">
        <v>50.299999999999997</v>
      </c>
      <c r="J65" s="50">
        <f t="shared" si="111"/>
        <v>528.14999999999998</v>
      </c>
      <c r="K65" s="50">
        <f t="shared" si="112"/>
        <v>528.14999999999998</v>
      </c>
      <c r="L65" s="50">
        <f t="shared" si="113"/>
        <v>0</v>
      </c>
      <c r="M65" s="50">
        <f t="shared" si="114"/>
        <v>528.14999999999998</v>
      </c>
      <c r="N65" s="50">
        <f t="shared" si="102"/>
        <v>0</v>
      </c>
      <c r="O65" s="51">
        <f t="shared" si="101"/>
        <v>1</v>
      </c>
    </row>
    <row r="66" ht="28">
      <c r="A66" s="44" t="s">
        <v>147</v>
      </c>
      <c r="B66" s="45" t="s">
        <v>148</v>
      </c>
      <c r="C66" s="46" t="s">
        <v>39</v>
      </c>
      <c r="D66" s="47">
        <v>55.840000000000003</v>
      </c>
      <c r="E66" s="48">
        <v>55.840000000000003</v>
      </c>
      <c r="F66" s="59"/>
      <c r="G66" s="48">
        <f t="shared" si="93"/>
        <v>55.840000000000003</v>
      </c>
      <c r="H66" s="47">
        <f t="shared" si="94"/>
        <v>0</v>
      </c>
      <c r="I66" s="48">
        <v>44.359999999999999</v>
      </c>
      <c r="J66" s="50">
        <f t="shared" si="111"/>
        <v>2477.0599999999999</v>
      </c>
      <c r="K66" s="50">
        <f t="shared" si="112"/>
        <v>2477.0599999999999</v>
      </c>
      <c r="L66" s="50">
        <f t="shared" si="113"/>
        <v>0</v>
      </c>
      <c r="M66" s="50">
        <f t="shared" si="114"/>
        <v>2477.0599999999999</v>
      </c>
      <c r="N66" s="50">
        <f t="shared" si="102"/>
        <v>0</v>
      </c>
      <c r="O66" s="51">
        <f t="shared" si="101"/>
        <v>1</v>
      </c>
    </row>
    <row r="67" ht="28">
      <c r="A67" s="44" t="s">
        <v>149</v>
      </c>
      <c r="B67" s="45" t="s">
        <v>128</v>
      </c>
      <c r="C67" s="46" t="s">
        <v>114</v>
      </c>
      <c r="D67" s="47">
        <v>64.129999999999995</v>
      </c>
      <c r="E67" s="48">
        <v>64.129999999999995</v>
      </c>
      <c r="F67" s="59"/>
      <c r="G67" s="48">
        <f t="shared" si="93"/>
        <v>64.129999999999995</v>
      </c>
      <c r="H67" s="47">
        <f t="shared" si="94"/>
        <v>0</v>
      </c>
      <c r="I67" s="48">
        <v>29.800000000000001</v>
      </c>
      <c r="J67" s="50">
        <f t="shared" si="111"/>
        <v>1911.0699999999999</v>
      </c>
      <c r="K67" s="50">
        <f t="shared" si="112"/>
        <v>1911.0699999999999</v>
      </c>
      <c r="L67" s="50">
        <f t="shared" si="113"/>
        <v>0</v>
      </c>
      <c r="M67" s="50">
        <f t="shared" si="114"/>
        <v>1911.0699999999999</v>
      </c>
      <c r="N67" s="50">
        <f t="shared" si="102"/>
        <v>0</v>
      </c>
      <c r="O67" s="51">
        <f t="shared" si="101"/>
        <v>1</v>
      </c>
    </row>
    <row r="68" ht="28">
      <c r="A68" s="44" t="s">
        <v>150</v>
      </c>
      <c r="B68" s="45" t="s">
        <v>151</v>
      </c>
      <c r="C68" s="46" t="s">
        <v>114</v>
      </c>
      <c r="D68" s="47">
        <v>14.359999999999999</v>
      </c>
      <c r="E68" s="48">
        <v>14.359999999999999</v>
      </c>
      <c r="F68" s="59"/>
      <c r="G68" s="48">
        <f t="shared" si="93"/>
        <v>14.359999999999999</v>
      </c>
      <c r="H68" s="47">
        <f t="shared" si="94"/>
        <v>0</v>
      </c>
      <c r="I68" s="48">
        <v>114.91</v>
      </c>
      <c r="J68" s="50">
        <f t="shared" si="111"/>
        <v>1650.0999999999999</v>
      </c>
      <c r="K68" s="50">
        <f t="shared" si="112"/>
        <v>1650.0999999999999</v>
      </c>
      <c r="L68" s="50">
        <f t="shared" si="113"/>
        <v>0</v>
      </c>
      <c r="M68" s="50">
        <f t="shared" si="114"/>
        <v>1650.0999999999999</v>
      </c>
      <c r="N68" s="50">
        <f t="shared" si="102"/>
        <v>0</v>
      </c>
      <c r="O68" s="51">
        <f t="shared" si="101"/>
        <v>1</v>
      </c>
    </row>
    <row r="69" ht="14">
      <c r="A69" s="33" t="s">
        <v>152</v>
      </c>
      <c r="B69" s="34" t="s">
        <v>153</v>
      </c>
      <c r="C69" s="35"/>
      <c r="D69" s="35"/>
      <c r="E69" s="35"/>
      <c r="F69" s="56"/>
      <c r="G69" s="42"/>
      <c r="H69" s="54"/>
      <c r="I69" s="35"/>
      <c r="J69" s="37">
        <f>SUM(J70:J77)</f>
        <v>35309.919999999998</v>
      </c>
      <c r="K69" s="37">
        <f>SUM(K70:K77)</f>
        <v>35309.919999999998</v>
      </c>
      <c r="L69" s="37">
        <f>SUM(L70:L77)</f>
        <v>0</v>
      </c>
      <c r="M69" s="37">
        <f>SUM(M70:M77)</f>
        <v>35309.919999999998</v>
      </c>
      <c r="N69" s="37">
        <f>SUM(N70:N77)</f>
        <v>0</v>
      </c>
      <c r="O69" s="39">
        <f t="shared" si="101"/>
        <v>1</v>
      </c>
    </row>
    <row r="70" ht="28">
      <c r="A70" s="44" t="s">
        <v>154</v>
      </c>
      <c r="B70" s="45" t="s">
        <v>155</v>
      </c>
      <c r="C70" s="46" t="s">
        <v>39</v>
      </c>
      <c r="D70" s="47">
        <v>253.46000000000001</v>
      </c>
      <c r="E70" s="48">
        <v>253.46000000000001</v>
      </c>
      <c r="F70" s="57"/>
      <c r="G70" s="48">
        <f t="shared" si="93"/>
        <v>253.46000000000001</v>
      </c>
      <c r="H70" s="47">
        <f t="shared" si="94"/>
        <v>0</v>
      </c>
      <c r="I70" s="48">
        <v>5.9100000000000001</v>
      </c>
      <c r="J70" s="50">
        <f t="shared" ref="J70:M77" si="115">TRUNC($I70*D70,2)</f>
        <v>1497.9400000000001</v>
      </c>
      <c r="K70" s="50">
        <f t="shared" si="115"/>
        <v>1497.9400000000001</v>
      </c>
      <c r="L70" s="50">
        <f t="shared" si="115"/>
        <v>0</v>
      </c>
      <c r="M70" s="50">
        <f t="shared" si="115"/>
        <v>1497.9400000000001</v>
      </c>
      <c r="N70" s="50">
        <f t="shared" si="102"/>
        <v>0</v>
      </c>
      <c r="O70" s="51">
        <f t="shared" si="101"/>
        <v>1</v>
      </c>
    </row>
    <row r="71" ht="28">
      <c r="A71" s="44" t="s">
        <v>156</v>
      </c>
      <c r="B71" s="45" t="s">
        <v>157</v>
      </c>
      <c r="C71" s="46" t="s">
        <v>39</v>
      </c>
      <c r="D71" s="47">
        <v>3.5099999999999998</v>
      </c>
      <c r="E71" s="48">
        <v>3.5099999999999998</v>
      </c>
      <c r="F71" s="57"/>
      <c r="G71" s="48">
        <f t="shared" si="93"/>
        <v>3.5099999999999998</v>
      </c>
      <c r="H71" s="47">
        <f t="shared" si="94"/>
        <v>0</v>
      </c>
      <c r="I71" s="48">
        <v>11.31</v>
      </c>
      <c r="J71" s="50">
        <f t="shared" si="115"/>
        <v>39.689999999999998</v>
      </c>
      <c r="K71" s="50">
        <f t="shared" si="115"/>
        <v>39.689999999999998</v>
      </c>
      <c r="L71" s="50">
        <f t="shared" si="115"/>
        <v>0</v>
      </c>
      <c r="M71" s="50">
        <f t="shared" si="115"/>
        <v>39.689999999999998</v>
      </c>
      <c r="N71" s="50">
        <f t="shared" si="102"/>
        <v>0</v>
      </c>
      <c r="O71" s="51">
        <f t="shared" si="101"/>
        <v>1</v>
      </c>
    </row>
    <row r="72" ht="14">
      <c r="A72" s="44" t="s">
        <v>158</v>
      </c>
      <c r="B72" s="45" t="s">
        <v>159</v>
      </c>
      <c r="C72" s="46" t="s">
        <v>39</v>
      </c>
      <c r="D72" s="47">
        <v>223.53</v>
      </c>
      <c r="E72" s="48">
        <v>223.53</v>
      </c>
      <c r="F72" s="57"/>
      <c r="G72" s="48">
        <f t="shared" si="93"/>
        <v>223.53</v>
      </c>
      <c r="H72" s="47">
        <f t="shared" si="94"/>
        <v>0</v>
      </c>
      <c r="I72" s="48">
        <v>2.3199999999999998</v>
      </c>
      <c r="J72" s="50">
        <f t="shared" si="115"/>
        <v>518.58000000000004</v>
      </c>
      <c r="K72" s="50">
        <f t="shared" si="115"/>
        <v>518.58000000000004</v>
      </c>
      <c r="L72" s="50">
        <f t="shared" si="115"/>
        <v>0</v>
      </c>
      <c r="M72" s="50">
        <f t="shared" si="115"/>
        <v>518.58000000000004</v>
      </c>
      <c r="N72" s="50">
        <f t="shared" si="102"/>
        <v>0</v>
      </c>
      <c r="O72" s="51">
        <f t="shared" si="101"/>
        <v>1</v>
      </c>
    </row>
    <row r="73" ht="28">
      <c r="A73" s="44" t="s">
        <v>160</v>
      </c>
      <c r="B73" s="45" t="s">
        <v>161</v>
      </c>
      <c r="C73" s="46" t="s">
        <v>39</v>
      </c>
      <c r="D73" s="47">
        <v>13.93</v>
      </c>
      <c r="E73" s="48">
        <v>13.93</v>
      </c>
      <c r="F73" s="57"/>
      <c r="G73" s="48">
        <f t="shared" si="93"/>
        <v>13.93</v>
      </c>
      <c r="H73" s="47">
        <f t="shared" si="94"/>
        <v>0</v>
      </c>
      <c r="I73" s="48">
        <v>7.21</v>
      </c>
      <c r="J73" s="50">
        <f t="shared" si="115"/>
        <v>100.43000000000001</v>
      </c>
      <c r="K73" s="50">
        <f t="shared" si="115"/>
        <v>100.43000000000001</v>
      </c>
      <c r="L73" s="50">
        <f t="shared" si="115"/>
        <v>0</v>
      </c>
      <c r="M73" s="50">
        <f t="shared" si="115"/>
        <v>100.43000000000001</v>
      </c>
      <c r="N73" s="50">
        <f t="shared" si="102"/>
        <v>0</v>
      </c>
      <c r="O73" s="51">
        <f t="shared" si="101"/>
        <v>1</v>
      </c>
    </row>
    <row r="74" ht="14">
      <c r="A74" s="44" t="s">
        <v>162</v>
      </c>
      <c r="B74" s="45" t="s">
        <v>163</v>
      </c>
      <c r="C74" s="46" t="s">
        <v>39</v>
      </c>
      <c r="D74" s="47">
        <v>13.93</v>
      </c>
      <c r="E74" s="48">
        <v>13.93</v>
      </c>
      <c r="F74" s="57"/>
      <c r="G74" s="48">
        <f t="shared" ref="G74:G102" si="116">E74+F74</f>
        <v>13.93</v>
      </c>
      <c r="H74" s="47">
        <f t="shared" ref="H74:H102" si="117">D74-G74</f>
        <v>0</v>
      </c>
      <c r="I74" s="48">
        <v>11.69</v>
      </c>
      <c r="J74" s="50">
        <f t="shared" si="115"/>
        <v>162.84</v>
      </c>
      <c r="K74" s="50">
        <f t="shared" si="115"/>
        <v>162.84</v>
      </c>
      <c r="L74" s="50">
        <f t="shared" si="115"/>
        <v>0</v>
      </c>
      <c r="M74" s="50">
        <f t="shared" si="115"/>
        <v>162.84</v>
      </c>
      <c r="N74" s="50">
        <f t="shared" si="102"/>
        <v>0</v>
      </c>
      <c r="O74" s="51">
        <f t="shared" si="101"/>
        <v>1</v>
      </c>
    </row>
    <row r="75" ht="28">
      <c r="A75" s="44" t="s">
        <v>164</v>
      </c>
      <c r="B75" s="45" t="s">
        <v>165</v>
      </c>
      <c r="C75" s="46" t="s">
        <v>39</v>
      </c>
      <c r="D75" s="47">
        <v>204.55000000000001</v>
      </c>
      <c r="E75" s="48">
        <v>204.55000000000001</v>
      </c>
      <c r="F75" s="57"/>
      <c r="G75" s="48">
        <f t="shared" si="116"/>
        <v>204.55000000000001</v>
      </c>
      <c r="H75" s="47">
        <f t="shared" si="117"/>
        <v>0</v>
      </c>
      <c r="I75" s="48">
        <v>28.140000000000001</v>
      </c>
      <c r="J75" s="50">
        <f t="shared" si="115"/>
        <v>5756.0299999999997</v>
      </c>
      <c r="K75" s="50">
        <f t="shared" si="115"/>
        <v>5756.0299999999997</v>
      </c>
      <c r="L75" s="50">
        <f t="shared" si="115"/>
        <v>0</v>
      </c>
      <c r="M75" s="50">
        <f t="shared" si="115"/>
        <v>5756.0299999999997</v>
      </c>
      <c r="N75" s="50">
        <f t="shared" si="102"/>
        <v>0</v>
      </c>
      <c r="O75" s="51">
        <f t="shared" si="101"/>
        <v>1</v>
      </c>
    </row>
    <row r="76" ht="28">
      <c r="A76" s="44" t="s">
        <v>166</v>
      </c>
      <c r="B76" s="45" t="s">
        <v>167</v>
      </c>
      <c r="C76" s="46" t="s">
        <v>39</v>
      </c>
      <c r="D76" s="47">
        <v>134.52000000000001</v>
      </c>
      <c r="E76" s="48">
        <v>134.52000000000001</v>
      </c>
      <c r="F76" s="59"/>
      <c r="G76" s="48">
        <f t="shared" si="116"/>
        <v>134.52000000000001</v>
      </c>
      <c r="H76" s="47">
        <f t="shared" si="117"/>
        <v>0</v>
      </c>
      <c r="I76" s="48">
        <v>28.899999999999999</v>
      </c>
      <c r="J76" s="50">
        <f t="shared" si="115"/>
        <v>3887.6199999999999</v>
      </c>
      <c r="K76" s="50">
        <f t="shared" si="115"/>
        <v>3887.6199999999999</v>
      </c>
      <c r="L76" s="50">
        <f t="shared" si="115"/>
        <v>0</v>
      </c>
      <c r="M76" s="50">
        <f t="shared" si="115"/>
        <v>3887.6199999999999</v>
      </c>
      <c r="N76" s="50">
        <f t="shared" si="102"/>
        <v>0</v>
      </c>
      <c r="O76" s="51">
        <f t="shared" si="101"/>
        <v>1</v>
      </c>
    </row>
    <row r="77" ht="42">
      <c r="A77" s="44" t="s">
        <v>168</v>
      </c>
      <c r="B77" s="45" t="s">
        <v>169</v>
      </c>
      <c r="C77" s="46" t="s">
        <v>39</v>
      </c>
      <c r="D77" s="47">
        <v>381.11000000000001</v>
      </c>
      <c r="E77" s="48">
        <v>381.11000000000001</v>
      </c>
      <c r="F77" s="59"/>
      <c r="G77" s="48">
        <f t="shared" si="116"/>
        <v>381.11000000000001</v>
      </c>
      <c r="H77" s="47">
        <f t="shared" si="117"/>
        <v>0</v>
      </c>
      <c r="I77" s="48">
        <v>61.259999999999998</v>
      </c>
      <c r="J77" s="50">
        <f t="shared" si="115"/>
        <v>23346.790000000001</v>
      </c>
      <c r="K77" s="50">
        <f t="shared" si="115"/>
        <v>23346.790000000001</v>
      </c>
      <c r="L77" s="50">
        <f t="shared" si="115"/>
        <v>0</v>
      </c>
      <c r="M77" s="50">
        <f t="shared" si="115"/>
        <v>23346.790000000001</v>
      </c>
      <c r="N77" s="50">
        <f t="shared" si="102"/>
        <v>0</v>
      </c>
      <c r="O77" s="51">
        <f t="shared" si="101"/>
        <v>1</v>
      </c>
    </row>
    <row r="78" ht="14">
      <c r="A78" s="33" t="s">
        <v>170</v>
      </c>
      <c r="B78" s="34" t="s">
        <v>171</v>
      </c>
      <c r="C78" s="35"/>
      <c r="D78" s="35"/>
      <c r="E78" s="35"/>
      <c r="F78" s="56"/>
      <c r="G78" s="42"/>
      <c r="H78" s="54"/>
      <c r="I78" s="35"/>
      <c r="J78" s="37">
        <f>SUM(J79:J86)</f>
        <v>33785.729999999996</v>
      </c>
      <c r="K78" s="37">
        <f>SUM(K79:K86)</f>
        <v>28098.610000000001</v>
      </c>
      <c r="L78" s="37">
        <f>SUM(L79:L86)</f>
        <v>2668.2200000000003</v>
      </c>
      <c r="M78" s="37">
        <f>SUM(M79:M86)</f>
        <v>30766.829999999998</v>
      </c>
      <c r="N78" s="37">
        <f>SUM(N79:N86)</f>
        <v>3018.9000000000001</v>
      </c>
      <c r="O78" s="39">
        <f t="shared" si="101"/>
        <v>0.91064570752208107</v>
      </c>
    </row>
    <row r="79" ht="28">
      <c r="A79" s="44" t="s">
        <v>172</v>
      </c>
      <c r="B79" s="45" t="s">
        <v>173</v>
      </c>
      <c r="C79" s="46" t="s">
        <v>39</v>
      </c>
      <c r="D79" s="47">
        <v>89.829999999999998</v>
      </c>
      <c r="E79" s="48">
        <v>89.829999999999998</v>
      </c>
      <c r="F79" s="59"/>
      <c r="G79" s="48">
        <f t="shared" si="116"/>
        <v>89.829999999999998</v>
      </c>
      <c r="H79" s="47">
        <f t="shared" si="117"/>
        <v>0</v>
      </c>
      <c r="I79" s="48">
        <v>34.219999999999999</v>
      </c>
      <c r="J79" s="50">
        <f t="shared" ref="J79:M86" si="118">TRUNC($I79*D79,2)</f>
        <v>3073.98</v>
      </c>
      <c r="K79" s="50">
        <f t="shared" si="118"/>
        <v>3073.98</v>
      </c>
      <c r="L79" s="50">
        <f t="shared" si="118"/>
        <v>0</v>
      </c>
      <c r="M79" s="50">
        <f t="shared" si="118"/>
        <v>3073.98</v>
      </c>
      <c r="N79" s="50">
        <f t="shared" si="102"/>
        <v>0</v>
      </c>
      <c r="O79" s="51">
        <f t="shared" si="101"/>
        <v>1</v>
      </c>
    </row>
    <row r="80" ht="28">
      <c r="A80" s="44" t="s">
        <v>174</v>
      </c>
      <c r="B80" s="45" t="s">
        <v>175</v>
      </c>
      <c r="C80" s="46" t="s">
        <v>39</v>
      </c>
      <c r="D80" s="47">
        <v>219.34</v>
      </c>
      <c r="E80" s="48">
        <v>219.34</v>
      </c>
      <c r="F80" s="59"/>
      <c r="G80" s="48">
        <f t="shared" si="116"/>
        <v>219.34</v>
      </c>
      <c r="H80" s="47">
        <f t="shared" si="117"/>
        <v>0</v>
      </c>
      <c r="I80" s="48">
        <v>23.440000000000001</v>
      </c>
      <c r="J80" s="50">
        <f t="shared" si="118"/>
        <v>5141.3199999999997</v>
      </c>
      <c r="K80" s="50">
        <f t="shared" si="118"/>
        <v>5141.3199999999997</v>
      </c>
      <c r="L80" s="50">
        <f t="shared" si="118"/>
        <v>0</v>
      </c>
      <c r="M80" s="50">
        <f t="shared" si="118"/>
        <v>5141.3199999999997</v>
      </c>
      <c r="N80" s="50">
        <f t="shared" si="102"/>
        <v>0</v>
      </c>
      <c r="O80" s="51">
        <f t="shared" si="101"/>
        <v>1</v>
      </c>
    </row>
    <row r="81" ht="56">
      <c r="A81" s="44" t="s">
        <v>176</v>
      </c>
      <c r="B81" s="45" t="s">
        <v>177</v>
      </c>
      <c r="C81" s="46" t="s">
        <v>39</v>
      </c>
      <c r="D81" s="47">
        <v>219.34</v>
      </c>
      <c r="E81" s="48">
        <v>219.34</v>
      </c>
      <c r="F81" s="59"/>
      <c r="G81" s="48">
        <f t="shared" si="116"/>
        <v>219.34</v>
      </c>
      <c r="H81" s="47">
        <f t="shared" si="117"/>
        <v>0</v>
      </c>
      <c r="I81" s="48">
        <v>67.489999999999995</v>
      </c>
      <c r="J81" s="50">
        <f t="shared" si="118"/>
        <v>14803.25</v>
      </c>
      <c r="K81" s="50">
        <f t="shared" si="118"/>
        <v>14803.25</v>
      </c>
      <c r="L81" s="50">
        <f t="shared" si="118"/>
        <v>0</v>
      </c>
      <c r="M81" s="50">
        <f t="shared" si="118"/>
        <v>14803.25</v>
      </c>
      <c r="N81" s="50">
        <f t="shared" si="102"/>
        <v>0</v>
      </c>
      <c r="O81" s="51">
        <f t="shared" si="101"/>
        <v>1</v>
      </c>
    </row>
    <row r="82" ht="56">
      <c r="A82" s="44" t="s">
        <v>178</v>
      </c>
      <c r="B82" s="45" t="s">
        <v>179</v>
      </c>
      <c r="C82" s="46" t="s">
        <v>39</v>
      </c>
      <c r="D82" s="47">
        <v>77.760000000000005</v>
      </c>
      <c r="E82" s="48">
        <v>77.760000000000005</v>
      </c>
      <c r="F82" s="59"/>
      <c r="G82" s="48">
        <f t="shared" si="116"/>
        <v>77.760000000000005</v>
      </c>
      <c r="H82" s="47">
        <f t="shared" si="117"/>
        <v>0</v>
      </c>
      <c r="I82" s="48">
        <v>65.329999999999998</v>
      </c>
      <c r="J82" s="50">
        <f t="shared" si="118"/>
        <v>5080.0600000000004</v>
      </c>
      <c r="K82" s="50">
        <f t="shared" si="118"/>
        <v>5080.0600000000004</v>
      </c>
      <c r="L82" s="50">
        <f t="shared" si="118"/>
        <v>0</v>
      </c>
      <c r="M82" s="50">
        <f t="shared" si="118"/>
        <v>5080.0600000000004</v>
      </c>
      <c r="N82" s="50">
        <f t="shared" si="102"/>
        <v>0</v>
      </c>
      <c r="O82" s="51">
        <f t="shared" ref="O82:O102" si="119">M82/J82</f>
        <v>1</v>
      </c>
    </row>
    <row r="83" ht="42">
      <c r="A83" s="44" t="s">
        <v>180</v>
      </c>
      <c r="B83" s="45" t="s">
        <v>181</v>
      </c>
      <c r="C83" s="46" t="s">
        <v>61</v>
      </c>
      <c r="D83" s="47">
        <v>1.6499999999999999</v>
      </c>
      <c r="E83" s="48">
        <v>0</v>
      </c>
      <c r="F83" s="59">
        <v>1.6499999999999999</v>
      </c>
      <c r="G83" s="48">
        <f t="shared" si="116"/>
        <v>1.6499999999999999</v>
      </c>
      <c r="H83" s="47">
        <f t="shared" si="117"/>
        <v>0</v>
      </c>
      <c r="I83" s="48">
        <v>634.36000000000001</v>
      </c>
      <c r="J83" s="50">
        <f t="shared" si="118"/>
        <v>1046.6900000000001</v>
      </c>
      <c r="K83" s="50">
        <f t="shared" si="118"/>
        <v>0</v>
      </c>
      <c r="L83" s="50">
        <f t="shared" si="118"/>
        <v>1046.6900000000001</v>
      </c>
      <c r="M83" s="50">
        <f t="shared" si="118"/>
        <v>1046.6900000000001</v>
      </c>
      <c r="N83" s="50">
        <f t="shared" ref="N83:N143" si="120">J83-M83</f>
        <v>0</v>
      </c>
      <c r="O83" s="51">
        <f t="shared" si="119"/>
        <v>1</v>
      </c>
    </row>
    <row r="84" ht="42">
      <c r="A84" s="44" t="s">
        <v>182</v>
      </c>
      <c r="B84" s="45" t="s">
        <v>183</v>
      </c>
      <c r="C84" s="46" t="s">
        <v>184</v>
      </c>
      <c r="D84" s="47">
        <v>1</v>
      </c>
      <c r="E84" s="48">
        <v>0</v>
      </c>
      <c r="F84" s="59">
        <v>1</v>
      </c>
      <c r="G84" s="48">
        <f t="shared" si="116"/>
        <v>1</v>
      </c>
      <c r="H84" s="47">
        <f t="shared" si="117"/>
        <v>0</v>
      </c>
      <c r="I84" s="48">
        <v>364.94</v>
      </c>
      <c r="J84" s="50">
        <f t="shared" si="118"/>
        <v>364.94</v>
      </c>
      <c r="K84" s="50">
        <f t="shared" si="118"/>
        <v>0</v>
      </c>
      <c r="L84" s="50">
        <f t="shared" si="118"/>
        <v>364.94</v>
      </c>
      <c r="M84" s="50">
        <f t="shared" si="118"/>
        <v>364.94</v>
      </c>
      <c r="N84" s="50">
        <f t="shared" si="120"/>
        <v>0</v>
      </c>
      <c r="O84" s="51">
        <f t="shared" si="119"/>
        <v>1</v>
      </c>
    </row>
    <row r="85" ht="28">
      <c r="A85" s="44" t="s">
        <v>185</v>
      </c>
      <c r="B85" s="45" t="s">
        <v>186</v>
      </c>
      <c r="C85" s="46" t="s">
        <v>39</v>
      </c>
      <c r="D85" s="47">
        <v>10</v>
      </c>
      <c r="E85" s="48">
        <v>0</v>
      </c>
      <c r="F85" s="59"/>
      <c r="G85" s="48">
        <f t="shared" si="116"/>
        <v>0</v>
      </c>
      <c r="H85" s="47">
        <f t="shared" si="117"/>
        <v>10</v>
      </c>
      <c r="I85" s="48">
        <v>301.88999999999999</v>
      </c>
      <c r="J85" s="50">
        <f t="shared" si="118"/>
        <v>3018.9000000000001</v>
      </c>
      <c r="K85" s="50">
        <f t="shared" si="118"/>
        <v>0</v>
      </c>
      <c r="L85" s="50">
        <f t="shared" si="118"/>
        <v>0</v>
      </c>
      <c r="M85" s="50">
        <f t="shared" si="118"/>
        <v>0</v>
      </c>
      <c r="N85" s="50">
        <f t="shared" si="120"/>
        <v>3018.9000000000001</v>
      </c>
      <c r="O85" s="51">
        <f t="shared" si="119"/>
        <v>0</v>
      </c>
    </row>
    <row r="86" ht="28">
      <c r="A86" s="44" t="s">
        <v>187</v>
      </c>
      <c r="B86" s="45" t="s">
        <v>188</v>
      </c>
      <c r="C86" s="46" t="s">
        <v>99</v>
      </c>
      <c r="D86" s="47">
        <v>14.1</v>
      </c>
      <c r="E86" s="48">
        <v>0</v>
      </c>
      <c r="F86" s="59">
        <v>14.1</v>
      </c>
      <c r="G86" s="48">
        <f t="shared" si="116"/>
        <v>14.1</v>
      </c>
      <c r="H86" s="47">
        <f t="shared" si="117"/>
        <v>0</v>
      </c>
      <c r="I86" s="48">
        <v>89.120000000000005</v>
      </c>
      <c r="J86" s="50">
        <f t="shared" si="118"/>
        <v>1256.5899999999999</v>
      </c>
      <c r="K86" s="50">
        <f t="shared" si="118"/>
        <v>0</v>
      </c>
      <c r="L86" s="50">
        <f t="shared" si="118"/>
        <v>1256.5899999999999</v>
      </c>
      <c r="M86" s="50">
        <f t="shared" si="118"/>
        <v>1256.5899999999999</v>
      </c>
      <c r="N86" s="50">
        <f t="shared" si="120"/>
        <v>0</v>
      </c>
      <c r="O86" s="51">
        <f t="shared" si="119"/>
        <v>1</v>
      </c>
    </row>
    <row r="87" ht="14">
      <c r="A87" s="33" t="s">
        <v>189</v>
      </c>
      <c r="B87" s="34" t="s">
        <v>190</v>
      </c>
      <c r="C87" s="35"/>
      <c r="D87" s="35"/>
      <c r="E87" s="35">
        <v>0</v>
      </c>
      <c r="F87" s="56"/>
      <c r="G87" s="42">
        <f t="shared" si="116"/>
        <v>0</v>
      </c>
      <c r="H87" s="54"/>
      <c r="I87" s="35"/>
      <c r="J87" s="37">
        <f>SUM(J88:J102)</f>
        <v>8150.9799999999996</v>
      </c>
      <c r="K87" s="37">
        <f>SUM(K88:K102)</f>
        <v>0</v>
      </c>
      <c r="L87" s="37">
        <f>SUM(L88:L102)</f>
        <v>4594.2800000000007</v>
      </c>
      <c r="M87" s="37">
        <f>SUM(M88:M102)</f>
        <v>4594.2800000000007</v>
      </c>
      <c r="N87" s="37">
        <f>SUM(N88:N102)</f>
        <v>3556.7000000000007</v>
      </c>
      <c r="O87" s="39">
        <f t="shared" si="119"/>
        <v>0.56364756139752537</v>
      </c>
    </row>
    <row r="88" ht="14">
      <c r="A88" s="44" t="s">
        <v>191</v>
      </c>
      <c r="B88" s="45" t="s">
        <v>192</v>
      </c>
      <c r="C88" s="46" t="s">
        <v>184</v>
      </c>
      <c r="D88" s="47">
        <v>3</v>
      </c>
      <c r="E88" s="48">
        <v>0</v>
      </c>
      <c r="F88" s="59"/>
      <c r="G88" s="48">
        <f t="shared" si="116"/>
        <v>0</v>
      </c>
      <c r="H88" s="47">
        <f t="shared" si="117"/>
        <v>3</v>
      </c>
      <c r="I88" s="48">
        <v>360.33999999999997</v>
      </c>
      <c r="J88" s="50">
        <f t="shared" ref="J88:J102" si="121">TRUNC($I88*D88,2)</f>
        <v>1081.02</v>
      </c>
      <c r="K88" s="50">
        <f t="shared" ref="K88:K102" si="122">TRUNC($I88*E88,2)</f>
        <v>0</v>
      </c>
      <c r="L88" s="50">
        <f t="shared" ref="L88:L102" si="123">TRUNC($I88*F88,2)</f>
        <v>0</v>
      </c>
      <c r="M88" s="50">
        <f t="shared" ref="M88:M102" si="124">TRUNC($I88*G88,2)</f>
        <v>0</v>
      </c>
      <c r="N88" s="50">
        <f t="shared" si="120"/>
        <v>1081.02</v>
      </c>
      <c r="O88" s="51">
        <f t="shared" si="119"/>
        <v>0</v>
      </c>
    </row>
    <row r="89" ht="28">
      <c r="A89" s="44" t="s">
        <v>193</v>
      </c>
      <c r="B89" s="45" t="s">
        <v>194</v>
      </c>
      <c r="C89" s="46" t="s">
        <v>184</v>
      </c>
      <c r="D89" s="47">
        <v>2</v>
      </c>
      <c r="E89" s="48">
        <v>0</v>
      </c>
      <c r="F89" s="59"/>
      <c r="G89" s="48">
        <f t="shared" si="116"/>
        <v>0</v>
      </c>
      <c r="H89" s="47">
        <f t="shared" si="117"/>
        <v>2</v>
      </c>
      <c r="I89" s="48">
        <v>66.459999999999994</v>
      </c>
      <c r="J89" s="50">
        <f t="shared" si="121"/>
        <v>132.91999999999999</v>
      </c>
      <c r="K89" s="50">
        <f t="shared" si="122"/>
        <v>0</v>
      </c>
      <c r="L89" s="50">
        <f t="shared" si="123"/>
        <v>0</v>
      </c>
      <c r="M89" s="50">
        <f t="shared" si="124"/>
        <v>0</v>
      </c>
      <c r="N89" s="50">
        <f t="shared" si="120"/>
        <v>132.91999999999999</v>
      </c>
      <c r="O89" s="51">
        <f t="shared" si="119"/>
        <v>0</v>
      </c>
    </row>
    <row r="90" ht="14">
      <c r="A90" s="44" t="s">
        <v>195</v>
      </c>
      <c r="B90" s="45" t="s">
        <v>196</v>
      </c>
      <c r="C90" s="46" t="s">
        <v>184</v>
      </c>
      <c r="D90" s="47">
        <v>7</v>
      </c>
      <c r="E90" s="48">
        <v>0</v>
      </c>
      <c r="F90" s="59"/>
      <c r="G90" s="48">
        <f t="shared" si="116"/>
        <v>0</v>
      </c>
      <c r="H90" s="47">
        <f t="shared" si="117"/>
        <v>7</v>
      </c>
      <c r="I90" s="48">
        <v>27.809999999999999</v>
      </c>
      <c r="J90" s="50">
        <f t="shared" si="121"/>
        <v>194.66999999999999</v>
      </c>
      <c r="K90" s="50">
        <f t="shared" si="122"/>
        <v>0</v>
      </c>
      <c r="L90" s="50">
        <f t="shared" si="123"/>
        <v>0</v>
      </c>
      <c r="M90" s="50">
        <f t="shared" si="124"/>
        <v>0</v>
      </c>
      <c r="N90" s="50">
        <f t="shared" si="120"/>
        <v>194.66999999999999</v>
      </c>
      <c r="O90" s="51">
        <f t="shared" si="119"/>
        <v>0</v>
      </c>
    </row>
    <row r="91" ht="14">
      <c r="A91" s="44" t="s">
        <v>197</v>
      </c>
      <c r="B91" s="45" t="s">
        <v>198</v>
      </c>
      <c r="C91" s="46" t="s">
        <v>64</v>
      </c>
      <c r="D91" s="47">
        <v>3</v>
      </c>
      <c r="E91" s="48">
        <v>0</v>
      </c>
      <c r="F91" s="59"/>
      <c r="G91" s="48">
        <f t="shared" si="116"/>
        <v>0</v>
      </c>
      <c r="H91" s="47">
        <f t="shared" si="117"/>
        <v>3</v>
      </c>
      <c r="I91" s="48">
        <v>65.540000000000006</v>
      </c>
      <c r="J91" s="50">
        <f t="shared" si="121"/>
        <v>196.62</v>
      </c>
      <c r="K91" s="50">
        <f t="shared" si="122"/>
        <v>0</v>
      </c>
      <c r="L91" s="50">
        <f t="shared" si="123"/>
        <v>0</v>
      </c>
      <c r="M91" s="50">
        <f t="shared" si="124"/>
        <v>0</v>
      </c>
      <c r="N91" s="50">
        <f t="shared" si="120"/>
        <v>196.62</v>
      </c>
      <c r="O91" s="51">
        <f t="shared" si="119"/>
        <v>0</v>
      </c>
    </row>
    <row r="92" ht="14">
      <c r="A92" s="44" t="s">
        <v>199</v>
      </c>
      <c r="B92" s="45" t="s">
        <v>200</v>
      </c>
      <c r="C92" s="46" t="s">
        <v>64</v>
      </c>
      <c r="D92" s="47">
        <v>2</v>
      </c>
      <c r="E92" s="48">
        <v>0</v>
      </c>
      <c r="F92" s="59"/>
      <c r="G92" s="48">
        <f t="shared" si="116"/>
        <v>0</v>
      </c>
      <c r="H92" s="47">
        <f t="shared" si="117"/>
        <v>2</v>
      </c>
      <c r="I92" s="48">
        <v>28.710000000000001</v>
      </c>
      <c r="J92" s="50">
        <f t="shared" si="121"/>
        <v>57.420000000000002</v>
      </c>
      <c r="K92" s="50">
        <f t="shared" si="122"/>
        <v>0</v>
      </c>
      <c r="L92" s="50">
        <f t="shared" si="123"/>
        <v>0</v>
      </c>
      <c r="M92" s="50">
        <f t="shared" si="124"/>
        <v>0</v>
      </c>
      <c r="N92" s="50">
        <f t="shared" si="120"/>
        <v>57.420000000000002</v>
      </c>
      <c r="O92" s="51">
        <f t="shared" si="119"/>
        <v>0</v>
      </c>
    </row>
    <row r="93" ht="14">
      <c r="A93" s="44" t="s">
        <v>201</v>
      </c>
      <c r="B93" s="45" t="s">
        <v>202</v>
      </c>
      <c r="C93" s="46" t="s">
        <v>184</v>
      </c>
      <c r="D93" s="47">
        <v>1</v>
      </c>
      <c r="E93" s="48">
        <v>0</v>
      </c>
      <c r="F93" s="59"/>
      <c r="G93" s="48">
        <f t="shared" si="116"/>
        <v>0</v>
      </c>
      <c r="H93" s="47">
        <f t="shared" si="117"/>
        <v>1</v>
      </c>
      <c r="I93" s="48">
        <v>302.27999999999997</v>
      </c>
      <c r="J93" s="50">
        <f t="shared" si="121"/>
        <v>302.27999999999997</v>
      </c>
      <c r="K93" s="50">
        <f t="shared" si="122"/>
        <v>0</v>
      </c>
      <c r="L93" s="50">
        <f t="shared" si="123"/>
        <v>0</v>
      </c>
      <c r="M93" s="50">
        <f t="shared" si="124"/>
        <v>0</v>
      </c>
      <c r="N93" s="50">
        <f t="shared" si="120"/>
        <v>302.27999999999997</v>
      </c>
      <c r="O93" s="51">
        <f t="shared" si="119"/>
        <v>0</v>
      </c>
    </row>
    <row r="94" ht="14">
      <c r="A94" s="44" t="s">
        <v>203</v>
      </c>
      <c r="B94" s="45" t="s">
        <v>204</v>
      </c>
      <c r="C94" s="46" t="s">
        <v>184</v>
      </c>
      <c r="D94" s="47">
        <v>5</v>
      </c>
      <c r="E94" s="48">
        <v>0</v>
      </c>
      <c r="F94" s="59"/>
      <c r="G94" s="48">
        <f t="shared" si="116"/>
        <v>0</v>
      </c>
      <c r="H94" s="47">
        <f t="shared" si="117"/>
        <v>5</v>
      </c>
      <c r="I94" s="48">
        <v>48.439999999999998</v>
      </c>
      <c r="J94" s="50">
        <f t="shared" si="121"/>
        <v>242.19999999999999</v>
      </c>
      <c r="K94" s="50">
        <f t="shared" si="122"/>
        <v>0</v>
      </c>
      <c r="L94" s="50">
        <f t="shared" si="123"/>
        <v>0</v>
      </c>
      <c r="M94" s="50">
        <f t="shared" si="124"/>
        <v>0</v>
      </c>
      <c r="N94" s="50">
        <f t="shared" si="120"/>
        <v>242.19999999999999</v>
      </c>
      <c r="O94" s="51">
        <f t="shared" si="119"/>
        <v>0</v>
      </c>
    </row>
    <row r="95" ht="14">
      <c r="A95" s="44" t="s">
        <v>205</v>
      </c>
      <c r="B95" s="45" t="s">
        <v>206</v>
      </c>
      <c r="C95" s="46" t="s">
        <v>64</v>
      </c>
      <c r="D95" s="47">
        <v>4</v>
      </c>
      <c r="E95" s="48">
        <v>0</v>
      </c>
      <c r="F95" s="59"/>
      <c r="G95" s="48">
        <f t="shared" si="116"/>
        <v>0</v>
      </c>
      <c r="H95" s="47">
        <f t="shared" si="117"/>
        <v>4</v>
      </c>
      <c r="I95" s="48">
        <v>30.620000000000001</v>
      </c>
      <c r="J95" s="50">
        <f t="shared" si="121"/>
        <v>122.48</v>
      </c>
      <c r="K95" s="50">
        <f t="shared" si="122"/>
        <v>0</v>
      </c>
      <c r="L95" s="50">
        <f t="shared" si="123"/>
        <v>0</v>
      </c>
      <c r="M95" s="50">
        <f t="shared" si="124"/>
        <v>0</v>
      </c>
      <c r="N95" s="50">
        <f t="shared" si="120"/>
        <v>122.48</v>
      </c>
      <c r="O95" s="51">
        <f t="shared" si="119"/>
        <v>0</v>
      </c>
    </row>
    <row r="96" ht="14">
      <c r="A96" s="44" t="s">
        <v>207</v>
      </c>
      <c r="B96" s="45" t="s">
        <v>208</v>
      </c>
      <c r="C96" s="46" t="s">
        <v>39</v>
      </c>
      <c r="D96" s="47">
        <v>4.9299999999999997</v>
      </c>
      <c r="E96" s="48">
        <v>0</v>
      </c>
      <c r="F96" s="59">
        <v>4.9299999999999997</v>
      </c>
      <c r="G96" s="48">
        <f t="shared" si="116"/>
        <v>4.9299999999999997</v>
      </c>
      <c r="H96" s="47">
        <f t="shared" si="117"/>
        <v>0</v>
      </c>
      <c r="I96" s="48">
        <v>493.45999999999998</v>
      </c>
      <c r="J96" s="50">
        <f t="shared" si="121"/>
        <v>2432.75</v>
      </c>
      <c r="K96" s="50">
        <f t="shared" si="122"/>
        <v>0</v>
      </c>
      <c r="L96" s="50">
        <f t="shared" si="123"/>
        <v>2432.75</v>
      </c>
      <c r="M96" s="50">
        <f t="shared" si="124"/>
        <v>2432.75</v>
      </c>
      <c r="N96" s="50">
        <f t="shared" si="120"/>
        <v>0</v>
      </c>
      <c r="O96" s="51">
        <f t="shared" si="119"/>
        <v>1</v>
      </c>
    </row>
    <row r="97" ht="28">
      <c r="A97" s="44" t="s">
        <v>209</v>
      </c>
      <c r="B97" s="45" t="s">
        <v>210</v>
      </c>
      <c r="C97" s="46" t="s">
        <v>114</v>
      </c>
      <c r="D97" s="47">
        <v>10.039999999999999</v>
      </c>
      <c r="E97" s="48">
        <v>0</v>
      </c>
      <c r="F97" s="59">
        <v>10.039999999999999</v>
      </c>
      <c r="G97" s="48">
        <f t="shared" si="116"/>
        <v>10.039999999999999</v>
      </c>
      <c r="H97" s="47">
        <f t="shared" si="117"/>
        <v>0</v>
      </c>
      <c r="I97" s="48">
        <v>47.5</v>
      </c>
      <c r="J97" s="50">
        <f t="shared" si="121"/>
        <v>476.89999999999998</v>
      </c>
      <c r="K97" s="50">
        <f t="shared" si="122"/>
        <v>0</v>
      </c>
      <c r="L97" s="50">
        <f t="shared" si="123"/>
        <v>476.89999999999998</v>
      </c>
      <c r="M97" s="50">
        <f t="shared" si="124"/>
        <v>476.89999999999998</v>
      </c>
      <c r="N97" s="50">
        <f t="shared" si="120"/>
        <v>0</v>
      </c>
      <c r="O97" s="51">
        <f t="shared" si="119"/>
        <v>1</v>
      </c>
    </row>
    <row r="98" ht="28">
      <c r="A98" s="44" t="s">
        <v>211</v>
      </c>
      <c r="B98" s="45" t="s">
        <v>212</v>
      </c>
      <c r="C98" s="46" t="s">
        <v>114</v>
      </c>
      <c r="D98" s="47">
        <v>9.4399999999999995</v>
      </c>
      <c r="E98" s="48">
        <v>0</v>
      </c>
      <c r="F98" s="59">
        <v>9.4399999999999995</v>
      </c>
      <c r="G98" s="48">
        <f t="shared" si="116"/>
        <v>9.4399999999999995</v>
      </c>
      <c r="H98" s="47">
        <f t="shared" si="117"/>
        <v>0</v>
      </c>
      <c r="I98" s="48">
        <v>138.47</v>
      </c>
      <c r="J98" s="50">
        <f t="shared" si="121"/>
        <v>1307.1500000000001</v>
      </c>
      <c r="K98" s="50">
        <f t="shared" si="122"/>
        <v>0</v>
      </c>
      <c r="L98" s="50">
        <f t="shared" si="123"/>
        <v>1307.1500000000001</v>
      </c>
      <c r="M98" s="50">
        <f t="shared" si="124"/>
        <v>1307.1500000000001</v>
      </c>
      <c r="N98" s="50">
        <f t="shared" si="120"/>
        <v>0</v>
      </c>
      <c r="O98" s="51">
        <f t="shared" si="119"/>
        <v>1</v>
      </c>
    </row>
    <row r="99" ht="28">
      <c r="A99" s="44" t="s">
        <v>213</v>
      </c>
      <c r="B99" s="45" t="s">
        <v>214</v>
      </c>
      <c r="C99" s="46" t="s">
        <v>64</v>
      </c>
      <c r="D99" s="47">
        <v>2</v>
      </c>
      <c r="E99" s="48">
        <v>0</v>
      </c>
      <c r="F99" s="59">
        <v>2</v>
      </c>
      <c r="G99" s="48">
        <f t="shared" si="116"/>
        <v>2</v>
      </c>
      <c r="H99" s="47">
        <f t="shared" si="117"/>
        <v>0</v>
      </c>
      <c r="I99" s="48">
        <v>188.74000000000001</v>
      </c>
      <c r="J99" s="50">
        <f t="shared" si="121"/>
        <v>377.48000000000002</v>
      </c>
      <c r="K99" s="50">
        <f t="shared" si="122"/>
        <v>0</v>
      </c>
      <c r="L99" s="50">
        <f t="shared" si="123"/>
        <v>377.48000000000002</v>
      </c>
      <c r="M99" s="50">
        <f t="shared" si="124"/>
        <v>377.48000000000002</v>
      </c>
      <c r="N99" s="50">
        <f t="shared" si="120"/>
        <v>0</v>
      </c>
      <c r="O99" s="51">
        <f t="shared" si="119"/>
        <v>1</v>
      </c>
    </row>
    <row r="100" ht="28">
      <c r="A100" s="44" t="s">
        <v>215</v>
      </c>
      <c r="B100" s="45" t="s">
        <v>216</v>
      </c>
      <c r="C100" s="46" t="s">
        <v>64</v>
      </c>
      <c r="D100" s="47">
        <v>3</v>
      </c>
      <c r="E100" s="48">
        <v>0</v>
      </c>
      <c r="F100" s="59"/>
      <c r="G100" s="48">
        <f t="shared" si="116"/>
        <v>0</v>
      </c>
      <c r="H100" s="47">
        <f t="shared" si="117"/>
        <v>3</v>
      </c>
      <c r="I100" s="48">
        <v>121.83</v>
      </c>
      <c r="J100" s="50">
        <f t="shared" si="121"/>
        <v>365.49000000000001</v>
      </c>
      <c r="K100" s="50">
        <f t="shared" si="122"/>
        <v>0</v>
      </c>
      <c r="L100" s="50">
        <f t="shared" si="123"/>
        <v>0</v>
      </c>
      <c r="M100" s="50">
        <f t="shared" si="124"/>
        <v>0</v>
      </c>
      <c r="N100" s="50">
        <f t="shared" si="120"/>
        <v>365.49000000000001</v>
      </c>
      <c r="O100" s="51">
        <f t="shared" si="119"/>
        <v>0</v>
      </c>
    </row>
    <row r="101" ht="14">
      <c r="A101" s="44" t="s">
        <v>217</v>
      </c>
      <c r="B101" s="45" t="s">
        <v>218</v>
      </c>
      <c r="C101" s="46" t="s">
        <v>184</v>
      </c>
      <c r="D101" s="47">
        <v>3</v>
      </c>
      <c r="E101" s="48">
        <v>0</v>
      </c>
      <c r="F101" s="59"/>
      <c r="G101" s="48">
        <f t="shared" si="116"/>
        <v>0</v>
      </c>
      <c r="H101" s="47">
        <f t="shared" si="117"/>
        <v>3</v>
      </c>
      <c r="I101" s="48">
        <v>222.24000000000001</v>
      </c>
      <c r="J101" s="50">
        <f t="shared" si="121"/>
        <v>666.72000000000003</v>
      </c>
      <c r="K101" s="50">
        <f t="shared" si="122"/>
        <v>0</v>
      </c>
      <c r="L101" s="50">
        <f t="shared" si="123"/>
        <v>0</v>
      </c>
      <c r="M101" s="50">
        <f t="shared" si="124"/>
        <v>0</v>
      </c>
      <c r="N101" s="50">
        <f t="shared" si="120"/>
        <v>666.72000000000003</v>
      </c>
      <c r="O101" s="51">
        <f t="shared" si="119"/>
        <v>0</v>
      </c>
    </row>
    <row r="102" ht="28">
      <c r="A102" s="44" t="s">
        <v>219</v>
      </c>
      <c r="B102" s="45" t="s">
        <v>220</v>
      </c>
      <c r="C102" s="46" t="s">
        <v>64</v>
      </c>
      <c r="D102" s="47">
        <v>2</v>
      </c>
      <c r="E102" s="48">
        <v>0</v>
      </c>
      <c r="F102" s="59"/>
      <c r="G102" s="48">
        <f t="shared" si="116"/>
        <v>0</v>
      </c>
      <c r="H102" s="47">
        <f t="shared" si="117"/>
        <v>2</v>
      </c>
      <c r="I102" s="48">
        <v>97.439999999999998</v>
      </c>
      <c r="J102" s="50">
        <f t="shared" si="121"/>
        <v>194.88</v>
      </c>
      <c r="K102" s="50">
        <f t="shared" si="122"/>
        <v>0</v>
      </c>
      <c r="L102" s="50">
        <f t="shared" si="123"/>
        <v>0</v>
      </c>
      <c r="M102" s="50">
        <f t="shared" si="124"/>
        <v>0</v>
      </c>
      <c r="N102" s="50">
        <f t="shared" si="120"/>
        <v>194.88</v>
      </c>
      <c r="O102" s="51">
        <f t="shared" si="119"/>
        <v>0</v>
      </c>
    </row>
    <row r="103" ht="14">
      <c r="A103" s="33" t="s">
        <v>221</v>
      </c>
      <c r="B103" s="34" t="s">
        <v>222</v>
      </c>
      <c r="C103" s="35"/>
      <c r="D103" s="35"/>
      <c r="E103" s="35"/>
      <c r="F103" s="56"/>
      <c r="G103" s="42"/>
      <c r="H103" s="54"/>
      <c r="I103" s="35"/>
      <c r="J103" s="37">
        <f>J104+J111+J114</f>
        <v>28175.100000000002</v>
      </c>
      <c r="K103" s="37">
        <f>K104+K111+K114</f>
        <v>0</v>
      </c>
      <c r="L103" s="37">
        <f>L104+L111+L114</f>
        <v>3635.1000000000004</v>
      </c>
      <c r="M103" s="37">
        <f>M104+M111+M114</f>
        <v>3635.1000000000004</v>
      </c>
      <c r="N103" s="37">
        <f t="shared" si="120"/>
        <v>24540</v>
      </c>
      <c r="O103" s="39">
        <f t="shared" ref="O103:O166" si="125">M103/J103</f>
        <v>0.12901817562315662</v>
      </c>
    </row>
    <row r="104" ht="14">
      <c r="A104" s="33" t="s">
        <v>223</v>
      </c>
      <c r="B104" s="34" t="s">
        <v>224</v>
      </c>
      <c r="C104" s="35"/>
      <c r="D104" s="35"/>
      <c r="E104" s="35"/>
      <c r="F104" s="56"/>
      <c r="G104" s="42"/>
      <c r="H104" s="54"/>
      <c r="I104" s="35"/>
      <c r="J104" s="37">
        <f>SUM(J105:J110)</f>
        <v>14872.43</v>
      </c>
      <c r="K104" s="37">
        <f>SUM(K105:K110)</f>
        <v>0</v>
      </c>
      <c r="L104" s="37">
        <f>SUM(L105:L110)</f>
        <v>2536.3000000000002</v>
      </c>
      <c r="M104" s="37">
        <f>SUM(M105:M110)</f>
        <v>2536.3000000000002</v>
      </c>
      <c r="N104" s="37">
        <f>SUM(N105:N110)</f>
        <v>12336.129999999999</v>
      </c>
      <c r="O104" s="39">
        <f t="shared" si="125"/>
        <v>0.17053702723764713</v>
      </c>
    </row>
    <row r="105" ht="42">
      <c r="A105" s="44" t="s">
        <v>225</v>
      </c>
      <c r="B105" s="45" t="s">
        <v>226</v>
      </c>
      <c r="C105" s="46" t="s">
        <v>184</v>
      </c>
      <c r="D105" s="47">
        <v>1</v>
      </c>
      <c r="E105" s="48">
        <v>0</v>
      </c>
      <c r="F105" s="59"/>
      <c r="G105" s="48">
        <f t="shared" ref="G105:G168" si="126">E105+F105</f>
        <v>0</v>
      </c>
      <c r="H105" s="47">
        <f t="shared" ref="H105:H110" si="127">D105-G105</f>
        <v>1</v>
      </c>
      <c r="I105" s="48">
        <v>1020.98</v>
      </c>
      <c r="J105" s="50">
        <f t="shared" ref="J105:M110" si="128">TRUNC($I105*D105,2)</f>
        <v>1020.98</v>
      </c>
      <c r="K105" s="50">
        <f t="shared" si="128"/>
        <v>0</v>
      </c>
      <c r="L105" s="50">
        <f t="shared" si="128"/>
        <v>0</v>
      </c>
      <c r="M105" s="50">
        <f t="shared" si="128"/>
        <v>0</v>
      </c>
      <c r="N105" s="50">
        <f t="shared" si="120"/>
        <v>1020.98</v>
      </c>
      <c r="O105" s="51">
        <f t="shared" si="125"/>
        <v>0</v>
      </c>
    </row>
    <row r="106" ht="28">
      <c r="A106" s="44" t="s">
        <v>227</v>
      </c>
      <c r="B106" s="45" t="s">
        <v>228</v>
      </c>
      <c r="C106" s="46" t="s">
        <v>184</v>
      </c>
      <c r="D106" s="47">
        <v>2</v>
      </c>
      <c r="E106" s="48">
        <v>0</v>
      </c>
      <c r="F106" s="59"/>
      <c r="G106" s="48">
        <f t="shared" si="126"/>
        <v>0</v>
      </c>
      <c r="H106" s="47">
        <f t="shared" si="127"/>
        <v>2</v>
      </c>
      <c r="I106" s="48">
        <v>1286.4300000000001</v>
      </c>
      <c r="J106" s="50">
        <f t="shared" si="128"/>
        <v>2572.8600000000001</v>
      </c>
      <c r="K106" s="50">
        <f t="shared" si="128"/>
        <v>0</v>
      </c>
      <c r="L106" s="50">
        <f t="shared" si="128"/>
        <v>0</v>
      </c>
      <c r="M106" s="50">
        <f t="shared" si="128"/>
        <v>0</v>
      </c>
      <c r="N106" s="50">
        <f t="shared" si="120"/>
        <v>2572.8600000000001</v>
      </c>
      <c r="O106" s="51">
        <f t="shared" si="125"/>
        <v>0</v>
      </c>
    </row>
    <row r="107" ht="28">
      <c r="A107" s="44" t="s">
        <v>229</v>
      </c>
      <c r="B107" s="45" t="s">
        <v>230</v>
      </c>
      <c r="C107" s="46" t="s">
        <v>184</v>
      </c>
      <c r="D107" s="47">
        <v>6</v>
      </c>
      <c r="E107" s="48">
        <v>0</v>
      </c>
      <c r="F107" s="59"/>
      <c r="G107" s="48">
        <f t="shared" si="126"/>
        <v>0</v>
      </c>
      <c r="H107" s="47">
        <f t="shared" si="127"/>
        <v>6</v>
      </c>
      <c r="I107" s="48">
        <v>1398.05</v>
      </c>
      <c r="J107" s="50">
        <f t="shared" si="128"/>
        <v>8388.2999999999993</v>
      </c>
      <c r="K107" s="50">
        <f t="shared" si="128"/>
        <v>0</v>
      </c>
      <c r="L107" s="50">
        <f t="shared" si="128"/>
        <v>0</v>
      </c>
      <c r="M107" s="50">
        <f t="shared" si="128"/>
        <v>0</v>
      </c>
      <c r="N107" s="50">
        <f t="shared" si="120"/>
        <v>8388.2999999999993</v>
      </c>
      <c r="O107" s="51">
        <f t="shared" si="125"/>
        <v>0</v>
      </c>
    </row>
    <row r="108" ht="14">
      <c r="A108" s="44" t="s">
        <v>231</v>
      </c>
      <c r="B108" s="45" t="s">
        <v>232</v>
      </c>
      <c r="C108" s="46" t="s">
        <v>39</v>
      </c>
      <c r="D108" s="47">
        <v>2.9399999999999999</v>
      </c>
      <c r="E108" s="48">
        <v>0</v>
      </c>
      <c r="F108" s="59"/>
      <c r="G108" s="48">
        <f t="shared" si="126"/>
        <v>0</v>
      </c>
      <c r="H108" s="47">
        <f t="shared" si="127"/>
        <v>2.9399999999999999</v>
      </c>
      <c r="I108" s="48">
        <v>93.510000000000005</v>
      </c>
      <c r="J108" s="50">
        <f t="shared" si="128"/>
        <v>274.91000000000003</v>
      </c>
      <c r="K108" s="50">
        <f t="shared" si="128"/>
        <v>0</v>
      </c>
      <c r="L108" s="50">
        <f t="shared" si="128"/>
        <v>0</v>
      </c>
      <c r="M108" s="50">
        <f t="shared" si="128"/>
        <v>0</v>
      </c>
      <c r="N108" s="50">
        <f t="shared" si="120"/>
        <v>274.91000000000003</v>
      </c>
      <c r="O108" s="51">
        <f t="shared" si="125"/>
        <v>0</v>
      </c>
    </row>
    <row r="109" ht="28">
      <c r="A109" s="44" t="s">
        <v>233</v>
      </c>
      <c r="B109" s="45" t="s">
        <v>234</v>
      </c>
      <c r="C109" s="46" t="s">
        <v>184</v>
      </c>
      <c r="D109" s="47">
        <v>2</v>
      </c>
      <c r="E109" s="48">
        <v>0</v>
      </c>
      <c r="F109" s="59"/>
      <c r="G109" s="48">
        <f t="shared" si="126"/>
        <v>0</v>
      </c>
      <c r="H109" s="47">
        <f t="shared" si="127"/>
        <v>2</v>
      </c>
      <c r="I109" s="48">
        <v>39.539999999999999</v>
      </c>
      <c r="J109" s="50">
        <f t="shared" si="128"/>
        <v>79.079999999999998</v>
      </c>
      <c r="K109" s="50">
        <f t="shared" si="128"/>
        <v>0</v>
      </c>
      <c r="L109" s="50">
        <f t="shared" si="128"/>
        <v>0</v>
      </c>
      <c r="M109" s="50">
        <f t="shared" si="128"/>
        <v>0</v>
      </c>
      <c r="N109" s="50">
        <f t="shared" si="120"/>
        <v>79.079999999999998</v>
      </c>
      <c r="O109" s="51">
        <f t="shared" si="125"/>
        <v>0</v>
      </c>
    </row>
    <row r="110" ht="42">
      <c r="A110" s="44" t="s">
        <v>235</v>
      </c>
      <c r="B110" s="45" t="s">
        <v>236</v>
      </c>
      <c r="C110" s="46" t="s">
        <v>99</v>
      </c>
      <c r="D110" s="47">
        <v>23.949999999999999</v>
      </c>
      <c r="E110" s="48">
        <v>0</v>
      </c>
      <c r="F110" s="59">
        <v>23.949999999999999</v>
      </c>
      <c r="G110" s="48">
        <f t="shared" si="126"/>
        <v>23.949999999999999</v>
      </c>
      <c r="H110" s="47">
        <f t="shared" si="127"/>
        <v>0</v>
      </c>
      <c r="I110" s="48">
        <v>105.90000000000001</v>
      </c>
      <c r="J110" s="50">
        <f t="shared" si="128"/>
        <v>2536.3000000000002</v>
      </c>
      <c r="K110" s="50">
        <f t="shared" si="128"/>
        <v>0</v>
      </c>
      <c r="L110" s="50">
        <f t="shared" si="128"/>
        <v>2536.3000000000002</v>
      </c>
      <c r="M110" s="50">
        <f t="shared" si="128"/>
        <v>2536.3000000000002</v>
      </c>
      <c r="N110" s="50">
        <f t="shared" si="120"/>
        <v>0</v>
      </c>
      <c r="O110" s="51">
        <f t="shared" si="125"/>
        <v>1</v>
      </c>
    </row>
    <row r="111" ht="14">
      <c r="A111" s="33" t="s">
        <v>237</v>
      </c>
      <c r="B111" s="34" t="s">
        <v>238</v>
      </c>
      <c r="C111" s="35"/>
      <c r="D111" s="35"/>
      <c r="E111" s="35"/>
      <c r="F111" s="56"/>
      <c r="G111" s="42"/>
      <c r="H111" s="54"/>
      <c r="I111" s="35"/>
      <c r="J111" s="37">
        <f>SUM(J112:J113)</f>
        <v>4503.7600000000002</v>
      </c>
      <c r="K111" s="37">
        <f>SUM(K112:K113)</f>
        <v>0</v>
      </c>
      <c r="L111" s="37">
        <f>SUM(L112:L113)</f>
        <v>1098.8</v>
      </c>
      <c r="M111" s="37">
        <f>SUM(M112:M113)</f>
        <v>1098.8</v>
      </c>
      <c r="N111" s="37">
        <f>SUM(N112:N113)</f>
        <v>3404.96</v>
      </c>
      <c r="O111" s="39">
        <f t="shared" si="125"/>
        <v>0.24397392401016038</v>
      </c>
    </row>
    <row r="112" ht="14">
      <c r="A112" s="44" t="s">
        <v>239</v>
      </c>
      <c r="B112" s="45" t="s">
        <v>240</v>
      </c>
      <c r="C112" s="46" t="s">
        <v>39</v>
      </c>
      <c r="D112" s="47">
        <v>9.4700000000000006</v>
      </c>
      <c r="E112" s="48">
        <v>0</v>
      </c>
      <c r="F112" s="59">
        <v>9.4700000000000006</v>
      </c>
      <c r="G112" s="48">
        <f t="shared" si="126"/>
        <v>9.4700000000000006</v>
      </c>
      <c r="H112" s="47">
        <f t="shared" ref="H112:H157" si="129">D112-F112</f>
        <v>0</v>
      </c>
      <c r="I112" s="48">
        <v>116.03</v>
      </c>
      <c r="J112" s="50">
        <f t="shared" ref="J112:M113" si="130">TRUNC($I112*D112,2)</f>
        <v>1098.8</v>
      </c>
      <c r="K112" s="50">
        <f t="shared" si="130"/>
        <v>0</v>
      </c>
      <c r="L112" s="50">
        <f t="shared" si="130"/>
        <v>1098.8</v>
      </c>
      <c r="M112" s="50">
        <f t="shared" si="130"/>
        <v>1098.8</v>
      </c>
      <c r="N112" s="50">
        <f t="shared" si="120"/>
        <v>0</v>
      </c>
      <c r="O112" s="51">
        <f t="shared" si="125"/>
        <v>1</v>
      </c>
    </row>
    <row r="113" ht="14">
      <c r="A113" s="44" t="s">
        <v>241</v>
      </c>
      <c r="B113" s="45" t="s">
        <v>242</v>
      </c>
      <c r="C113" s="46" t="s">
        <v>39</v>
      </c>
      <c r="D113" s="47">
        <v>16.09</v>
      </c>
      <c r="E113" s="48">
        <v>0</v>
      </c>
      <c r="F113" s="59"/>
      <c r="G113" s="48">
        <f t="shared" si="126"/>
        <v>0</v>
      </c>
      <c r="H113" s="47">
        <f t="shared" si="129"/>
        <v>16.09</v>
      </c>
      <c r="I113" s="48">
        <v>211.62</v>
      </c>
      <c r="J113" s="50">
        <f t="shared" si="130"/>
        <v>3404.96</v>
      </c>
      <c r="K113" s="50">
        <f t="shared" si="130"/>
        <v>0</v>
      </c>
      <c r="L113" s="50">
        <f t="shared" si="130"/>
        <v>0</v>
      </c>
      <c r="M113" s="50">
        <f t="shared" si="130"/>
        <v>0</v>
      </c>
      <c r="N113" s="50">
        <f t="shared" si="120"/>
        <v>3404.96</v>
      </c>
      <c r="O113" s="51">
        <f t="shared" si="125"/>
        <v>0</v>
      </c>
    </row>
    <row r="114" ht="14">
      <c r="A114" s="33" t="s">
        <v>243</v>
      </c>
      <c r="B114" s="34" t="s">
        <v>244</v>
      </c>
      <c r="C114" s="35"/>
      <c r="D114" s="35"/>
      <c r="E114" s="35"/>
      <c r="F114" s="56"/>
      <c r="G114" s="42"/>
      <c r="H114" s="54"/>
      <c r="I114" s="35"/>
      <c r="J114" s="37">
        <f>SUM(J115:J119)</f>
        <v>8798.9099999999999</v>
      </c>
      <c r="K114" s="37">
        <f>SUM(K115:K119)</f>
        <v>0</v>
      </c>
      <c r="L114" s="37">
        <f>SUM(L115:L119)</f>
        <v>0</v>
      </c>
      <c r="M114" s="37">
        <f>SUM(M115:M119)</f>
        <v>0</v>
      </c>
      <c r="N114" s="37">
        <f>SUM(N115:N119)</f>
        <v>8798.9099999999999</v>
      </c>
      <c r="O114" s="39">
        <f t="shared" si="125"/>
        <v>0</v>
      </c>
    </row>
    <row r="115" ht="28">
      <c r="A115" s="44" t="s">
        <v>245</v>
      </c>
      <c r="B115" s="45" t="s">
        <v>246</v>
      </c>
      <c r="C115" s="46" t="s">
        <v>39</v>
      </c>
      <c r="D115" s="47">
        <v>2.4700000000000002</v>
      </c>
      <c r="E115" s="48">
        <v>0</v>
      </c>
      <c r="F115" s="59"/>
      <c r="G115" s="48">
        <f t="shared" si="126"/>
        <v>0</v>
      </c>
      <c r="H115" s="47">
        <f t="shared" si="129"/>
        <v>2.4700000000000002</v>
      </c>
      <c r="I115" s="48">
        <v>411.81999999999999</v>
      </c>
      <c r="J115" s="50">
        <f t="shared" ref="J115:M119" si="131">TRUNC($I115*D115,2)</f>
        <v>1017.1900000000001</v>
      </c>
      <c r="K115" s="50">
        <f t="shared" si="131"/>
        <v>0</v>
      </c>
      <c r="L115" s="50">
        <f t="shared" si="131"/>
        <v>0</v>
      </c>
      <c r="M115" s="50">
        <f t="shared" si="131"/>
        <v>0</v>
      </c>
      <c r="N115" s="50">
        <f t="shared" si="120"/>
        <v>1017.1900000000001</v>
      </c>
      <c r="O115" s="51">
        <f t="shared" si="125"/>
        <v>0</v>
      </c>
    </row>
    <row r="116" ht="14">
      <c r="A116" s="44" t="s">
        <v>247</v>
      </c>
      <c r="B116" s="45" t="s">
        <v>248</v>
      </c>
      <c r="C116" s="46" t="s">
        <v>39</v>
      </c>
      <c r="D116" s="47">
        <v>2.1600000000000001</v>
      </c>
      <c r="E116" s="48">
        <v>0</v>
      </c>
      <c r="F116" s="59"/>
      <c r="G116" s="48">
        <f t="shared" si="126"/>
        <v>0</v>
      </c>
      <c r="H116" s="47">
        <f t="shared" si="129"/>
        <v>2.1600000000000001</v>
      </c>
      <c r="I116" s="48">
        <v>79.340000000000003</v>
      </c>
      <c r="J116" s="50">
        <f t="shared" si="131"/>
        <v>171.37</v>
      </c>
      <c r="K116" s="50">
        <f t="shared" si="131"/>
        <v>0</v>
      </c>
      <c r="L116" s="50">
        <f t="shared" si="131"/>
        <v>0</v>
      </c>
      <c r="M116" s="50">
        <f t="shared" si="131"/>
        <v>0</v>
      </c>
      <c r="N116" s="50">
        <f t="shared" si="120"/>
        <v>171.37</v>
      </c>
      <c r="O116" s="51">
        <f t="shared" si="125"/>
        <v>0</v>
      </c>
    </row>
    <row r="117" ht="14">
      <c r="A117" s="44" t="s">
        <v>249</v>
      </c>
      <c r="B117" s="45" t="s">
        <v>250</v>
      </c>
      <c r="C117" s="46" t="s">
        <v>39</v>
      </c>
      <c r="D117" s="47">
        <v>2.1600000000000001</v>
      </c>
      <c r="E117" s="48">
        <v>0</v>
      </c>
      <c r="F117" s="59"/>
      <c r="G117" s="48">
        <f t="shared" si="126"/>
        <v>0</v>
      </c>
      <c r="H117" s="47">
        <f t="shared" si="129"/>
        <v>2.1600000000000001</v>
      </c>
      <c r="I117" s="48">
        <v>12.6</v>
      </c>
      <c r="J117" s="50">
        <f t="shared" si="131"/>
        <v>27.210000000000001</v>
      </c>
      <c r="K117" s="50">
        <f t="shared" si="131"/>
        <v>0</v>
      </c>
      <c r="L117" s="50">
        <f t="shared" si="131"/>
        <v>0</v>
      </c>
      <c r="M117" s="50">
        <f t="shared" si="131"/>
        <v>0</v>
      </c>
      <c r="N117" s="50">
        <f t="shared" si="120"/>
        <v>27.210000000000001</v>
      </c>
      <c r="O117" s="51">
        <f t="shared" si="125"/>
        <v>0</v>
      </c>
    </row>
    <row r="118" ht="28">
      <c r="A118" s="44" t="s">
        <v>251</v>
      </c>
      <c r="B118" s="45" t="s">
        <v>252</v>
      </c>
      <c r="C118" s="46" t="s">
        <v>39</v>
      </c>
      <c r="D118" s="47">
        <v>2.4700000000000002</v>
      </c>
      <c r="E118" s="48">
        <v>0</v>
      </c>
      <c r="F118" s="59"/>
      <c r="G118" s="48">
        <f t="shared" si="126"/>
        <v>0</v>
      </c>
      <c r="H118" s="47">
        <f t="shared" si="129"/>
        <v>2.4700000000000002</v>
      </c>
      <c r="I118" s="48">
        <v>282.31</v>
      </c>
      <c r="J118" s="50">
        <f t="shared" si="131"/>
        <v>697.29999999999995</v>
      </c>
      <c r="K118" s="50">
        <f t="shared" si="131"/>
        <v>0</v>
      </c>
      <c r="L118" s="50">
        <f t="shared" si="131"/>
        <v>0</v>
      </c>
      <c r="M118" s="50">
        <f t="shared" si="131"/>
        <v>0</v>
      </c>
      <c r="N118" s="50">
        <f t="shared" si="120"/>
        <v>697.29999999999995</v>
      </c>
      <c r="O118" s="51">
        <f t="shared" si="125"/>
        <v>0</v>
      </c>
    </row>
    <row r="119" ht="42">
      <c r="A119" s="44" t="s">
        <v>253</v>
      </c>
      <c r="B119" s="45" t="s">
        <v>254</v>
      </c>
      <c r="C119" s="46" t="s">
        <v>39</v>
      </c>
      <c r="D119" s="47">
        <v>23.989999999999998</v>
      </c>
      <c r="E119" s="48">
        <v>0</v>
      </c>
      <c r="F119" s="59"/>
      <c r="G119" s="48">
        <f t="shared" si="126"/>
        <v>0</v>
      </c>
      <c r="H119" s="47">
        <f t="shared" si="129"/>
        <v>23.989999999999998</v>
      </c>
      <c r="I119" s="48">
        <v>287.02999999999997</v>
      </c>
      <c r="J119" s="50">
        <f t="shared" si="131"/>
        <v>6885.8400000000001</v>
      </c>
      <c r="K119" s="50">
        <f t="shared" si="131"/>
        <v>0</v>
      </c>
      <c r="L119" s="50">
        <f t="shared" si="131"/>
        <v>0</v>
      </c>
      <c r="M119" s="50">
        <f t="shared" si="131"/>
        <v>0</v>
      </c>
      <c r="N119" s="50">
        <f t="shared" si="120"/>
        <v>6885.8400000000001</v>
      </c>
      <c r="O119" s="51">
        <f t="shared" si="125"/>
        <v>0</v>
      </c>
    </row>
    <row r="120" ht="14">
      <c r="A120" s="33" t="s">
        <v>255</v>
      </c>
      <c r="B120" s="34" t="s">
        <v>256</v>
      </c>
      <c r="C120" s="35"/>
      <c r="D120" s="35"/>
      <c r="E120" s="35"/>
      <c r="F120" s="56"/>
      <c r="G120" s="42"/>
      <c r="H120" s="54"/>
      <c r="I120" s="35"/>
      <c r="J120" s="37">
        <f>SUM(J121:J128)</f>
        <v>3440.2200000000003</v>
      </c>
      <c r="K120" s="37">
        <f>SUM(K121:K128)</f>
        <v>0</v>
      </c>
      <c r="L120" s="37">
        <f>SUM(L121:L128)</f>
        <v>0</v>
      </c>
      <c r="M120" s="37">
        <f>SUM(M121:M128)</f>
        <v>0</v>
      </c>
      <c r="N120" s="37">
        <f>SUM(N121:N128)</f>
        <v>3440.2200000000003</v>
      </c>
      <c r="O120" s="39">
        <f t="shared" si="125"/>
        <v>0</v>
      </c>
    </row>
    <row r="121" ht="28">
      <c r="A121" s="44" t="s">
        <v>257</v>
      </c>
      <c r="B121" s="45" t="s">
        <v>258</v>
      </c>
      <c r="C121" s="46" t="s">
        <v>64</v>
      </c>
      <c r="D121" s="47">
        <v>1</v>
      </c>
      <c r="E121" s="48">
        <v>0</v>
      </c>
      <c r="F121" s="59"/>
      <c r="G121" s="48">
        <f t="shared" si="126"/>
        <v>0</v>
      </c>
      <c r="H121" s="47">
        <f t="shared" si="129"/>
        <v>1</v>
      </c>
      <c r="I121" s="48">
        <v>1016.08</v>
      </c>
      <c r="J121" s="50">
        <f t="shared" ref="J121:M128" si="132">TRUNC($I121*D121,2)</f>
        <v>1016.08</v>
      </c>
      <c r="K121" s="50">
        <f t="shared" si="132"/>
        <v>0</v>
      </c>
      <c r="L121" s="50">
        <f t="shared" si="132"/>
        <v>0</v>
      </c>
      <c r="M121" s="50">
        <f t="shared" si="132"/>
        <v>0</v>
      </c>
      <c r="N121" s="50">
        <f t="shared" si="120"/>
        <v>1016.08</v>
      </c>
      <c r="O121" s="51">
        <f t="shared" si="125"/>
        <v>0</v>
      </c>
    </row>
    <row r="122" ht="42">
      <c r="A122" s="44" t="s">
        <v>259</v>
      </c>
      <c r="B122" s="45" t="s">
        <v>260</v>
      </c>
      <c r="C122" s="46" t="s">
        <v>39</v>
      </c>
      <c r="D122" s="47">
        <v>0.81000000000000005</v>
      </c>
      <c r="E122" s="48">
        <v>0</v>
      </c>
      <c r="F122" s="59"/>
      <c r="G122" s="48">
        <f t="shared" si="126"/>
        <v>0</v>
      </c>
      <c r="H122" s="47">
        <f t="shared" si="129"/>
        <v>0.81000000000000005</v>
      </c>
      <c r="I122" s="48">
        <v>136.08000000000001</v>
      </c>
      <c r="J122" s="50">
        <f t="shared" si="132"/>
        <v>110.22</v>
      </c>
      <c r="K122" s="50">
        <f t="shared" si="132"/>
        <v>0</v>
      </c>
      <c r="L122" s="50">
        <f t="shared" si="132"/>
        <v>0</v>
      </c>
      <c r="M122" s="50">
        <f t="shared" si="132"/>
        <v>0</v>
      </c>
      <c r="N122" s="50">
        <f t="shared" si="120"/>
        <v>110.22</v>
      </c>
      <c r="O122" s="51">
        <f t="shared" si="125"/>
        <v>0</v>
      </c>
    </row>
    <row r="123" ht="42">
      <c r="A123" s="44" t="s">
        <v>261</v>
      </c>
      <c r="B123" s="45" t="s">
        <v>262</v>
      </c>
      <c r="C123" s="46" t="s">
        <v>39</v>
      </c>
      <c r="D123" s="47">
        <v>1.1899999999999999</v>
      </c>
      <c r="E123" s="48">
        <v>0</v>
      </c>
      <c r="F123" s="59"/>
      <c r="G123" s="48">
        <f t="shared" si="126"/>
        <v>0</v>
      </c>
      <c r="H123" s="47">
        <f t="shared" si="129"/>
        <v>1.1899999999999999</v>
      </c>
      <c r="I123" s="48">
        <v>610.01999999999998</v>
      </c>
      <c r="J123" s="50">
        <f t="shared" si="132"/>
        <v>725.91999999999996</v>
      </c>
      <c r="K123" s="50">
        <f t="shared" si="132"/>
        <v>0</v>
      </c>
      <c r="L123" s="50">
        <f t="shared" si="132"/>
        <v>0</v>
      </c>
      <c r="M123" s="50">
        <f t="shared" si="132"/>
        <v>0</v>
      </c>
      <c r="N123" s="50">
        <f t="shared" si="120"/>
        <v>725.91999999999996</v>
      </c>
      <c r="O123" s="51">
        <f t="shared" si="125"/>
        <v>0</v>
      </c>
    </row>
    <row r="124" ht="28">
      <c r="A124" s="44" t="s">
        <v>263</v>
      </c>
      <c r="B124" s="45" t="s">
        <v>175</v>
      </c>
      <c r="C124" s="46" t="s">
        <v>39</v>
      </c>
      <c r="D124" s="47">
        <v>2</v>
      </c>
      <c r="E124" s="48">
        <v>0</v>
      </c>
      <c r="F124" s="59"/>
      <c r="G124" s="48">
        <f t="shared" si="126"/>
        <v>0</v>
      </c>
      <c r="H124" s="47">
        <f t="shared" si="129"/>
        <v>2</v>
      </c>
      <c r="I124" s="48">
        <v>23.440000000000001</v>
      </c>
      <c r="J124" s="50">
        <f t="shared" si="132"/>
        <v>46.880000000000003</v>
      </c>
      <c r="K124" s="50">
        <f t="shared" si="132"/>
        <v>0</v>
      </c>
      <c r="L124" s="50">
        <f t="shared" si="132"/>
        <v>0</v>
      </c>
      <c r="M124" s="50">
        <f t="shared" si="132"/>
        <v>0</v>
      </c>
      <c r="N124" s="50">
        <f t="shared" si="120"/>
        <v>46.880000000000003</v>
      </c>
      <c r="O124" s="51">
        <f t="shared" si="125"/>
        <v>0</v>
      </c>
    </row>
    <row r="125" ht="28">
      <c r="A125" s="44" t="s">
        <v>264</v>
      </c>
      <c r="B125" s="45" t="s">
        <v>265</v>
      </c>
      <c r="C125" s="46" t="s">
        <v>184</v>
      </c>
      <c r="D125" s="47">
        <v>2</v>
      </c>
      <c r="E125" s="48">
        <v>0</v>
      </c>
      <c r="F125" s="59"/>
      <c r="G125" s="48">
        <f t="shared" si="126"/>
        <v>0</v>
      </c>
      <c r="H125" s="47">
        <f t="shared" si="129"/>
        <v>2</v>
      </c>
      <c r="I125" s="48">
        <v>99.650000000000006</v>
      </c>
      <c r="J125" s="50">
        <f t="shared" si="132"/>
        <v>199.30000000000001</v>
      </c>
      <c r="K125" s="50">
        <f t="shared" si="132"/>
        <v>0</v>
      </c>
      <c r="L125" s="50">
        <f t="shared" si="132"/>
        <v>0</v>
      </c>
      <c r="M125" s="50">
        <f t="shared" si="132"/>
        <v>0</v>
      </c>
      <c r="N125" s="50">
        <f t="shared" si="120"/>
        <v>199.30000000000001</v>
      </c>
      <c r="O125" s="51">
        <f t="shared" si="125"/>
        <v>0</v>
      </c>
    </row>
    <row r="126" ht="28">
      <c r="A126" s="44" t="s">
        <v>266</v>
      </c>
      <c r="B126" s="45" t="s">
        <v>267</v>
      </c>
      <c r="C126" s="46" t="s">
        <v>184</v>
      </c>
      <c r="D126" s="47">
        <v>2</v>
      </c>
      <c r="E126" s="48">
        <v>0</v>
      </c>
      <c r="F126" s="59"/>
      <c r="G126" s="48">
        <f t="shared" si="126"/>
        <v>0</v>
      </c>
      <c r="H126" s="47">
        <f t="shared" si="129"/>
        <v>2</v>
      </c>
      <c r="I126" s="48">
        <v>197.69999999999999</v>
      </c>
      <c r="J126" s="50">
        <f t="shared" si="132"/>
        <v>395.39999999999998</v>
      </c>
      <c r="K126" s="50">
        <f t="shared" si="132"/>
        <v>0</v>
      </c>
      <c r="L126" s="50">
        <f t="shared" si="132"/>
        <v>0</v>
      </c>
      <c r="M126" s="50">
        <f t="shared" si="132"/>
        <v>0</v>
      </c>
      <c r="N126" s="50">
        <f t="shared" si="120"/>
        <v>395.39999999999998</v>
      </c>
      <c r="O126" s="51">
        <f t="shared" si="125"/>
        <v>0</v>
      </c>
    </row>
    <row r="127" ht="28">
      <c r="A127" s="44" t="s">
        <v>268</v>
      </c>
      <c r="B127" s="45" t="s">
        <v>269</v>
      </c>
      <c r="C127" s="46" t="s">
        <v>184</v>
      </c>
      <c r="D127" s="47">
        <v>2</v>
      </c>
      <c r="E127" s="48">
        <v>0</v>
      </c>
      <c r="F127" s="59"/>
      <c r="G127" s="48">
        <f t="shared" si="126"/>
        <v>0</v>
      </c>
      <c r="H127" s="47">
        <f t="shared" si="129"/>
        <v>2</v>
      </c>
      <c r="I127" s="48">
        <v>197.69999999999999</v>
      </c>
      <c r="J127" s="50">
        <f t="shared" si="132"/>
        <v>395.39999999999998</v>
      </c>
      <c r="K127" s="50">
        <f t="shared" si="132"/>
        <v>0</v>
      </c>
      <c r="L127" s="50">
        <f t="shared" si="132"/>
        <v>0</v>
      </c>
      <c r="M127" s="50">
        <f t="shared" si="132"/>
        <v>0</v>
      </c>
      <c r="N127" s="50">
        <f t="shared" si="120"/>
        <v>395.39999999999998</v>
      </c>
      <c r="O127" s="51">
        <f t="shared" si="125"/>
        <v>0</v>
      </c>
    </row>
    <row r="128" ht="42">
      <c r="A128" s="44" t="s">
        <v>270</v>
      </c>
      <c r="B128" s="45" t="s">
        <v>271</v>
      </c>
      <c r="C128" s="46" t="s">
        <v>64</v>
      </c>
      <c r="D128" s="47">
        <v>1</v>
      </c>
      <c r="E128" s="48">
        <v>0</v>
      </c>
      <c r="F128" s="59"/>
      <c r="G128" s="48">
        <f t="shared" si="126"/>
        <v>0</v>
      </c>
      <c r="H128" s="47">
        <f t="shared" si="129"/>
        <v>1</v>
      </c>
      <c r="I128" s="48">
        <v>551.01999999999998</v>
      </c>
      <c r="J128" s="50">
        <f t="shared" si="132"/>
        <v>551.01999999999998</v>
      </c>
      <c r="K128" s="50">
        <f t="shared" si="132"/>
        <v>0</v>
      </c>
      <c r="L128" s="50">
        <f t="shared" si="132"/>
        <v>0</v>
      </c>
      <c r="M128" s="50">
        <f t="shared" si="132"/>
        <v>0</v>
      </c>
      <c r="N128" s="50">
        <f t="shared" si="120"/>
        <v>551.01999999999998</v>
      </c>
      <c r="O128" s="51">
        <f t="shared" si="125"/>
        <v>0</v>
      </c>
    </row>
    <row r="129" ht="14">
      <c r="A129" s="33" t="s">
        <v>272</v>
      </c>
      <c r="B129" s="34" t="s">
        <v>273</v>
      </c>
      <c r="C129" s="35"/>
      <c r="D129" s="35"/>
      <c r="E129" s="35"/>
      <c r="F129" s="56"/>
      <c r="G129" s="42"/>
      <c r="H129" s="54"/>
      <c r="I129" s="35"/>
      <c r="J129" s="37">
        <f>J130+J132+J136+J139</f>
        <v>30039.260000000002</v>
      </c>
      <c r="K129" s="37">
        <f>K130+K132+K136+K139</f>
        <v>0</v>
      </c>
      <c r="L129" s="37">
        <f>L130+L132+L136+L139</f>
        <v>0</v>
      </c>
      <c r="M129" s="37">
        <f>M130+M132+M136+M139</f>
        <v>0</v>
      </c>
      <c r="N129" s="37">
        <f t="shared" si="120"/>
        <v>30039.260000000002</v>
      </c>
      <c r="O129" s="39">
        <f t="shared" si="125"/>
        <v>0</v>
      </c>
    </row>
    <row r="130" ht="14">
      <c r="A130" s="33" t="s">
        <v>274</v>
      </c>
      <c r="B130" s="34" t="s">
        <v>275</v>
      </c>
      <c r="C130" s="35"/>
      <c r="D130" s="35"/>
      <c r="E130" s="35"/>
      <c r="F130" s="56"/>
      <c r="G130" s="42"/>
      <c r="H130" s="54"/>
      <c r="I130" s="35"/>
      <c r="J130" s="37">
        <f>SUM(J131)</f>
        <v>2614.0900000000001</v>
      </c>
      <c r="K130" s="37">
        <f>SUM(K131)</f>
        <v>0</v>
      </c>
      <c r="L130" s="37">
        <f>SUM(L131)</f>
        <v>0</v>
      </c>
      <c r="M130" s="37">
        <f>SUM(M131)</f>
        <v>0</v>
      </c>
      <c r="N130" s="37">
        <f>SUM(N131)</f>
        <v>2614.0900000000001</v>
      </c>
      <c r="O130" s="39">
        <f t="shared" si="125"/>
        <v>0</v>
      </c>
    </row>
    <row r="131" ht="56">
      <c r="A131" s="44" t="s">
        <v>276</v>
      </c>
      <c r="B131" s="45" t="s">
        <v>277</v>
      </c>
      <c r="C131" s="46" t="s">
        <v>39</v>
      </c>
      <c r="D131" s="47">
        <v>69.010000000000005</v>
      </c>
      <c r="E131" s="48">
        <v>0</v>
      </c>
      <c r="F131" s="59"/>
      <c r="G131" s="48">
        <f t="shared" si="126"/>
        <v>0</v>
      </c>
      <c r="H131" s="47">
        <f t="shared" si="129"/>
        <v>69.010000000000005</v>
      </c>
      <c r="I131" s="48">
        <v>37.880000000000003</v>
      </c>
      <c r="J131" s="50">
        <f>TRUNC($I131*D131,2)</f>
        <v>2614.0900000000001</v>
      </c>
      <c r="K131" s="50">
        <f>TRUNC($I131*E131,2)</f>
        <v>0</v>
      </c>
      <c r="L131" s="50">
        <f>TRUNC($I131*F131,2)</f>
        <v>0</v>
      </c>
      <c r="M131" s="50">
        <f>TRUNC($I131*G131,2)</f>
        <v>0</v>
      </c>
      <c r="N131" s="50">
        <f t="shared" si="120"/>
        <v>2614.0900000000001</v>
      </c>
      <c r="O131" s="51">
        <f t="shared" si="125"/>
        <v>0</v>
      </c>
    </row>
    <row r="132" ht="14">
      <c r="A132" s="33" t="s">
        <v>278</v>
      </c>
      <c r="B132" s="34" t="s">
        <v>279</v>
      </c>
      <c r="C132" s="35"/>
      <c r="D132" s="35"/>
      <c r="E132" s="35"/>
      <c r="F132" s="56"/>
      <c r="G132" s="42"/>
      <c r="H132" s="54"/>
      <c r="I132" s="35"/>
      <c r="J132" s="37">
        <f>SUM(J133:J135)</f>
        <v>2690.0500000000002</v>
      </c>
      <c r="K132" s="37">
        <f>SUM(K133:K135)</f>
        <v>0</v>
      </c>
      <c r="L132" s="37">
        <f>SUM(L133:L135)</f>
        <v>0</v>
      </c>
      <c r="M132" s="37">
        <f>SUM(M133:M135)</f>
        <v>0</v>
      </c>
      <c r="N132" s="37">
        <f>SUM(N133:N135)</f>
        <v>2690.0500000000002</v>
      </c>
      <c r="O132" s="39">
        <f t="shared" si="125"/>
        <v>0</v>
      </c>
    </row>
    <row r="133" ht="14">
      <c r="A133" s="44" t="s">
        <v>280</v>
      </c>
      <c r="B133" s="45" t="s">
        <v>281</v>
      </c>
      <c r="C133" s="46" t="s">
        <v>39</v>
      </c>
      <c r="D133" s="47">
        <v>52.850000000000001</v>
      </c>
      <c r="E133" s="48">
        <v>0</v>
      </c>
      <c r="F133" s="59"/>
      <c r="G133" s="48">
        <f t="shared" si="126"/>
        <v>0</v>
      </c>
      <c r="H133" s="47">
        <f t="shared" si="129"/>
        <v>52.850000000000001</v>
      </c>
      <c r="I133" s="48">
        <v>6.6299999999999999</v>
      </c>
      <c r="J133" s="50">
        <f t="shared" ref="J133:M135" si="133">TRUNC($I133*D133,2)</f>
        <v>350.38999999999999</v>
      </c>
      <c r="K133" s="50">
        <f t="shared" si="133"/>
        <v>0</v>
      </c>
      <c r="L133" s="50">
        <f t="shared" si="133"/>
        <v>0</v>
      </c>
      <c r="M133" s="50">
        <f t="shared" si="133"/>
        <v>0</v>
      </c>
      <c r="N133" s="50">
        <f t="shared" si="120"/>
        <v>350.38999999999999</v>
      </c>
      <c r="O133" s="51">
        <f t="shared" si="125"/>
        <v>0</v>
      </c>
    </row>
    <row r="134" ht="28">
      <c r="A134" s="44" t="s">
        <v>282</v>
      </c>
      <c r="B134" s="45" t="s">
        <v>283</v>
      </c>
      <c r="C134" s="46" t="s">
        <v>39</v>
      </c>
      <c r="D134" s="47">
        <v>52.850000000000001</v>
      </c>
      <c r="E134" s="48">
        <v>0</v>
      </c>
      <c r="F134" s="59"/>
      <c r="G134" s="48">
        <f t="shared" si="126"/>
        <v>0</v>
      </c>
      <c r="H134" s="47">
        <f t="shared" si="129"/>
        <v>52.850000000000001</v>
      </c>
      <c r="I134" s="48">
        <v>16.460000000000001</v>
      </c>
      <c r="J134" s="50">
        <f t="shared" si="133"/>
        <v>869.90999999999997</v>
      </c>
      <c r="K134" s="50">
        <f t="shared" si="133"/>
        <v>0</v>
      </c>
      <c r="L134" s="50">
        <f t="shared" si="133"/>
        <v>0</v>
      </c>
      <c r="M134" s="50">
        <f t="shared" si="133"/>
        <v>0</v>
      </c>
      <c r="N134" s="50">
        <f t="shared" si="120"/>
        <v>869.90999999999997</v>
      </c>
      <c r="O134" s="51">
        <f t="shared" si="125"/>
        <v>0</v>
      </c>
    </row>
    <row r="135" ht="28">
      <c r="A135" s="44" t="s">
        <v>284</v>
      </c>
      <c r="B135" s="45" t="s">
        <v>285</v>
      </c>
      <c r="C135" s="46" t="s">
        <v>39</v>
      </c>
      <c r="D135" s="47">
        <v>52.850000000000001</v>
      </c>
      <c r="E135" s="48">
        <v>0</v>
      </c>
      <c r="F135" s="59"/>
      <c r="G135" s="48">
        <f t="shared" si="126"/>
        <v>0</v>
      </c>
      <c r="H135" s="47">
        <f t="shared" si="129"/>
        <v>52.850000000000001</v>
      </c>
      <c r="I135" s="48">
        <v>27.809999999999999</v>
      </c>
      <c r="J135" s="50">
        <f t="shared" si="133"/>
        <v>1469.75</v>
      </c>
      <c r="K135" s="50">
        <f t="shared" si="133"/>
        <v>0</v>
      </c>
      <c r="L135" s="50">
        <f t="shared" si="133"/>
        <v>0</v>
      </c>
      <c r="M135" s="50">
        <f t="shared" si="133"/>
        <v>0</v>
      </c>
      <c r="N135" s="50">
        <f t="shared" si="120"/>
        <v>1469.75</v>
      </c>
      <c r="O135" s="51">
        <f t="shared" si="125"/>
        <v>0</v>
      </c>
    </row>
    <row r="136" ht="14">
      <c r="A136" s="33" t="s">
        <v>286</v>
      </c>
      <c r="B136" s="34" t="s">
        <v>287</v>
      </c>
      <c r="C136" s="35"/>
      <c r="D136" s="35"/>
      <c r="E136" s="35"/>
      <c r="F136" s="56"/>
      <c r="G136" s="42"/>
      <c r="H136" s="54"/>
      <c r="I136" s="35"/>
      <c r="J136" s="37">
        <f>SUM(J137:J138)</f>
        <v>3912.4700000000003</v>
      </c>
      <c r="K136" s="37">
        <f>SUM(K137:K138)</f>
        <v>0</v>
      </c>
      <c r="L136" s="37">
        <f>SUM(L137:L138)</f>
        <v>0</v>
      </c>
      <c r="M136" s="37">
        <f>SUM(M137:M138)</f>
        <v>0</v>
      </c>
      <c r="N136" s="37">
        <f>SUM(N137:N138)</f>
        <v>3912.4700000000003</v>
      </c>
      <c r="O136" s="39">
        <f t="shared" si="125"/>
        <v>0</v>
      </c>
    </row>
    <row r="137" ht="28">
      <c r="A137" s="44" t="s">
        <v>288</v>
      </c>
      <c r="B137" s="45" t="s">
        <v>289</v>
      </c>
      <c r="C137" s="46" t="s">
        <v>39</v>
      </c>
      <c r="D137" s="47">
        <v>39.490000000000002</v>
      </c>
      <c r="E137" s="48">
        <v>0</v>
      </c>
      <c r="F137" s="59"/>
      <c r="G137" s="48">
        <f t="shared" si="126"/>
        <v>0</v>
      </c>
      <c r="H137" s="47">
        <f t="shared" si="129"/>
        <v>39.490000000000002</v>
      </c>
      <c r="I137" s="48">
        <v>12.640000000000001</v>
      </c>
      <c r="J137" s="50">
        <f t="shared" ref="J137:M138" si="134">TRUNC($I137*D137,2)</f>
        <v>499.14999999999998</v>
      </c>
      <c r="K137" s="50">
        <f t="shared" si="134"/>
        <v>0</v>
      </c>
      <c r="L137" s="50">
        <f t="shared" si="134"/>
        <v>0</v>
      </c>
      <c r="M137" s="50">
        <f t="shared" si="134"/>
        <v>0</v>
      </c>
      <c r="N137" s="50">
        <f t="shared" si="120"/>
        <v>499.14999999999998</v>
      </c>
      <c r="O137" s="51">
        <f t="shared" si="125"/>
        <v>0</v>
      </c>
    </row>
    <row r="138" ht="42">
      <c r="A138" s="44" t="s">
        <v>290</v>
      </c>
      <c r="B138" s="45" t="s">
        <v>291</v>
      </c>
      <c r="C138" s="46" t="s">
        <v>39</v>
      </c>
      <c r="D138" s="47">
        <v>127.84</v>
      </c>
      <c r="E138" s="48">
        <v>0</v>
      </c>
      <c r="F138" s="59"/>
      <c r="G138" s="48">
        <f t="shared" si="126"/>
        <v>0</v>
      </c>
      <c r="H138" s="47">
        <f t="shared" si="129"/>
        <v>127.84</v>
      </c>
      <c r="I138" s="48">
        <v>26.699999999999999</v>
      </c>
      <c r="J138" s="50">
        <f t="shared" si="134"/>
        <v>3413.3200000000002</v>
      </c>
      <c r="K138" s="50">
        <f t="shared" si="134"/>
        <v>0</v>
      </c>
      <c r="L138" s="50">
        <f t="shared" si="134"/>
        <v>0</v>
      </c>
      <c r="M138" s="50">
        <f t="shared" si="134"/>
        <v>0</v>
      </c>
      <c r="N138" s="50">
        <f t="shared" si="120"/>
        <v>3413.3200000000002</v>
      </c>
      <c r="O138" s="51">
        <f t="shared" si="125"/>
        <v>0</v>
      </c>
    </row>
    <row r="139" ht="14">
      <c r="A139" s="33" t="s">
        <v>292</v>
      </c>
      <c r="B139" s="34" t="s">
        <v>293</v>
      </c>
      <c r="C139" s="35"/>
      <c r="D139" s="35"/>
      <c r="E139" s="35"/>
      <c r="F139" s="56"/>
      <c r="G139" s="42"/>
      <c r="H139" s="54"/>
      <c r="I139" s="35"/>
      <c r="J139" s="37">
        <f>SUM(J140:J143)</f>
        <v>20822.650000000001</v>
      </c>
      <c r="K139" s="37">
        <f>SUM(K140:K143)</f>
        <v>0</v>
      </c>
      <c r="L139" s="37">
        <f>SUM(L140:L143)</f>
        <v>0</v>
      </c>
      <c r="M139" s="37">
        <f>SUM(M140:M143)</f>
        <v>0</v>
      </c>
      <c r="N139" s="37">
        <f>SUM(N140:N143)</f>
        <v>20822.650000000001</v>
      </c>
      <c r="O139" s="39" t="s">
        <v>294</v>
      </c>
    </row>
    <row r="140" ht="28">
      <c r="A140" s="44" t="s">
        <v>295</v>
      </c>
      <c r="B140" s="45" t="s">
        <v>296</v>
      </c>
      <c r="C140" s="46" t="s">
        <v>99</v>
      </c>
      <c r="D140" s="47">
        <v>40.909999999999997</v>
      </c>
      <c r="E140" s="48">
        <v>0</v>
      </c>
      <c r="F140" s="59"/>
      <c r="G140" s="48">
        <f t="shared" si="126"/>
        <v>0</v>
      </c>
      <c r="H140" s="47">
        <f t="shared" si="129"/>
        <v>40.909999999999997</v>
      </c>
      <c r="I140" s="48">
        <v>1.4099999999999999</v>
      </c>
      <c r="J140" s="50">
        <f t="shared" ref="J140:M143" si="135">TRUNC($I140*D140,2)</f>
        <v>57.68</v>
      </c>
      <c r="K140" s="50">
        <f t="shared" si="135"/>
        <v>0</v>
      </c>
      <c r="L140" s="50">
        <f t="shared" si="135"/>
        <v>0</v>
      </c>
      <c r="M140" s="50">
        <f t="shared" si="135"/>
        <v>0</v>
      </c>
      <c r="N140" s="50">
        <f t="shared" si="120"/>
        <v>57.68</v>
      </c>
      <c r="O140" s="51">
        <f t="shared" si="125"/>
        <v>0</v>
      </c>
    </row>
    <row r="141" ht="28">
      <c r="A141" s="44" t="s">
        <v>297</v>
      </c>
      <c r="B141" s="45" t="s">
        <v>298</v>
      </c>
      <c r="C141" s="46" t="s">
        <v>39</v>
      </c>
      <c r="D141" s="47">
        <v>11.300000000000001</v>
      </c>
      <c r="E141" s="48">
        <v>0</v>
      </c>
      <c r="F141" s="59"/>
      <c r="G141" s="48">
        <f t="shared" si="126"/>
        <v>0</v>
      </c>
      <c r="H141" s="47">
        <f t="shared" si="129"/>
        <v>11.300000000000001</v>
      </c>
      <c r="I141" s="48">
        <v>7.8300000000000001</v>
      </c>
      <c r="J141" s="50">
        <f t="shared" si="135"/>
        <v>88.469999999999999</v>
      </c>
      <c r="K141" s="50">
        <f t="shared" si="135"/>
        <v>0</v>
      </c>
      <c r="L141" s="50">
        <f t="shared" si="135"/>
        <v>0</v>
      </c>
      <c r="M141" s="50">
        <f t="shared" si="135"/>
        <v>0</v>
      </c>
      <c r="N141" s="50">
        <f t="shared" si="120"/>
        <v>88.469999999999999</v>
      </c>
      <c r="O141" s="51">
        <f t="shared" si="125"/>
        <v>0</v>
      </c>
    </row>
    <row r="142" ht="42">
      <c r="A142" s="44" t="s">
        <v>299</v>
      </c>
      <c r="B142" s="45" t="s">
        <v>300</v>
      </c>
      <c r="C142" s="46" t="s">
        <v>39</v>
      </c>
      <c r="D142" s="47">
        <v>292.47000000000003</v>
      </c>
      <c r="E142" s="48">
        <v>0</v>
      </c>
      <c r="F142" s="59"/>
      <c r="G142" s="48">
        <f t="shared" si="126"/>
        <v>0</v>
      </c>
      <c r="H142" s="47">
        <f t="shared" si="129"/>
        <v>292.47000000000003</v>
      </c>
      <c r="I142" s="48">
        <v>35.420000000000002</v>
      </c>
      <c r="J142" s="50">
        <f t="shared" si="135"/>
        <v>10359.280000000001</v>
      </c>
      <c r="K142" s="50">
        <f t="shared" si="135"/>
        <v>0</v>
      </c>
      <c r="L142" s="50">
        <f t="shared" si="135"/>
        <v>0</v>
      </c>
      <c r="M142" s="50">
        <f t="shared" si="135"/>
        <v>0</v>
      </c>
      <c r="N142" s="50">
        <f t="shared" si="120"/>
        <v>10359.280000000001</v>
      </c>
      <c r="O142" s="51">
        <f t="shared" si="125"/>
        <v>0</v>
      </c>
    </row>
    <row r="143" ht="42">
      <c r="A143" s="44" t="s">
        <v>301</v>
      </c>
      <c r="B143" s="45" t="s">
        <v>302</v>
      </c>
      <c r="C143" s="46" t="s">
        <v>39</v>
      </c>
      <c r="D143" s="47">
        <v>257.48000000000002</v>
      </c>
      <c r="E143" s="48">
        <v>0</v>
      </c>
      <c r="F143" s="59"/>
      <c r="G143" s="48">
        <f t="shared" si="126"/>
        <v>0</v>
      </c>
      <c r="H143" s="47">
        <f t="shared" si="129"/>
        <v>257.48000000000002</v>
      </c>
      <c r="I143" s="48">
        <v>40.07</v>
      </c>
      <c r="J143" s="50">
        <f t="shared" si="135"/>
        <v>10317.219999999999</v>
      </c>
      <c r="K143" s="50">
        <f t="shared" si="135"/>
        <v>0</v>
      </c>
      <c r="L143" s="50">
        <f t="shared" si="135"/>
        <v>0</v>
      </c>
      <c r="M143" s="50">
        <f t="shared" si="135"/>
        <v>0</v>
      </c>
      <c r="N143" s="50">
        <f t="shared" si="120"/>
        <v>10317.219999999999</v>
      </c>
      <c r="O143" s="51">
        <f t="shared" si="125"/>
        <v>0</v>
      </c>
    </row>
    <row r="144" ht="14">
      <c r="A144" s="33" t="s">
        <v>303</v>
      </c>
      <c r="B144" s="34" t="s">
        <v>304</v>
      </c>
      <c r="C144" s="35"/>
      <c r="D144" s="35"/>
      <c r="E144" s="35"/>
      <c r="F144" s="56"/>
      <c r="G144" s="42"/>
      <c r="H144" s="54"/>
      <c r="I144" s="35"/>
      <c r="J144" s="37">
        <f>SUM(J145:J150)</f>
        <v>3826.1499999999996</v>
      </c>
      <c r="K144" s="37">
        <f>SUM(K145:K150)</f>
        <v>0</v>
      </c>
      <c r="L144" s="37">
        <f>SUM(L145:L150)</f>
        <v>3826.1499999999996</v>
      </c>
      <c r="M144" s="37">
        <f>SUM(M145:M150)</f>
        <v>3826.1499999999996</v>
      </c>
      <c r="N144" s="37">
        <f>SUM(N145:N150)</f>
        <v>0</v>
      </c>
      <c r="O144" s="55">
        <f t="shared" si="125"/>
        <v>1</v>
      </c>
    </row>
    <row r="145" ht="14">
      <c r="A145" s="44" t="s">
        <v>305</v>
      </c>
      <c r="B145" s="45" t="s">
        <v>306</v>
      </c>
      <c r="C145" s="46" t="s">
        <v>184</v>
      </c>
      <c r="D145" s="47">
        <v>7</v>
      </c>
      <c r="E145" s="48">
        <v>0</v>
      </c>
      <c r="F145" s="59">
        <v>7</v>
      </c>
      <c r="G145" s="48">
        <f t="shared" si="126"/>
        <v>7</v>
      </c>
      <c r="H145" s="47">
        <f t="shared" si="129"/>
        <v>0</v>
      </c>
      <c r="I145" s="48">
        <v>74.799999999999997</v>
      </c>
      <c r="J145" s="50">
        <f t="shared" ref="J145:M150" si="136">TRUNC($I145*D145,2)</f>
        <v>523.60000000000002</v>
      </c>
      <c r="K145" s="50">
        <f t="shared" si="136"/>
        <v>0</v>
      </c>
      <c r="L145" s="50">
        <f t="shared" si="136"/>
        <v>523.60000000000002</v>
      </c>
      <c r="M145" s="50">
        <f t="shared" si="136"/>
        <v>523.60000000000002</v>
      </c>
      <c r="N145" s="50">
        <f t="shared" ref="N145:N189" si="137">J145-M145</f>
        <v>0</v>
      </c>
      <c r="O145" s="51">
        <f t="shared" si="125"/>
        <v>1</v>
      </c>
    </row>
    <row r="146" ht="28">
      <c r="A146" s="44" t="s">
        <v>307</v>
      </c>
      <c r="B146" s="45" t="s">
        <v>308</v>
      </c>
      <c r="C146" s="46" t="s">
        <v>184</v>
      </c>
      <c r="D146" s="47">
        <v>1</v>
      </c>
      <c r="E146" s="48">
        <v>0</v>
      </c>
      <c r="F146" s="59">
        <v>1</v>
      </c>
      <c r="G146" s="48">
        <f t="shared" si="126"/>
        <v>1</v>
      </c>
      <c r="H146" s="47">
        <f t="shared" si="129"/>
        <v>0</v>
      </c>
      <c r="I146" s="48">
        <v>32.049999999999997</v>
      </c>
      <c r="J146" s="50">
        <f t="shared" si="136"/>
        <v>32.049999999999997</v>
      </c>
      <c r="K146" s="50">
        <f t="shared" si="136"/>
        <v>0</v>
      </c>
      <c r="L146" s="50">
        <f t="shared" si="136"/>
        <v>32.049999999999997</v>
      </c>
      <c r="M146" s="50">
        <f t="shared" si="136"/>
        <v>32.049999999999997</v>
      </c>
      <c r="N146" s="50">
        <f t="shared" si="137"/>
        <v>0</v>
      </c>
      <c r="O146" s="51">
        <f t="shared" si="125"/>
        <v>1</v>
      </c>
    </row>
    <row r="147" ht="28">
      <c r="A147" s="44" t="s">
        <v>309</v>
      </c>
      <c r="B147" s="45" t="s">
        <v>310</v>
      </c>
      <c r="C147" s="46" t="s">
        <v>184</v>
      </c>
      <c r="D147" s="47">
        <v>1</v>
      </c>
      <c r="E147" s="48">
        <v>0</v>
      </c>
      <c r="F147" s="59">
        <v>1</v>
      </c>
      <c r="G147" s="48">
        <f t="shared" si="126"/>
        <v>1</v>
      </c>
      <c r="H147" s="47">
        <f t="shared" si="129"/>
        <v>0</v>
      </c>
      <c r="I147" s="48">
        <v>70.980000000000004</v>
      </c>
      <c r="J147" s="50">
        <f t="shared" si="136"/>
        <v>70.980000000000004</v>
      </c>
      <c r="K147" s="50">
        <f t="shared" si="136"/>
        <v>0</v>
      </c>
      <c r="L147" s="50">
        <f t="shared" si="136"/>
        <v>70.980000000000004</v>
      </c>
      <c r="M147" s="50">
        <f t="shared" si="136"/>
        <v>70.980000000000004</v>
      </c>
      <c r="N147" s="50">
        <f t="shared" si="137"/>
        <v>0</v>
      </c>
      <c r="O147" s="51">
        <f t="shared" si="125"/>
        <v>1</v>
      </c>
    </row>
    <row r="148" ht="14">
      <c r="A148" s="44" t="s">
        <v>311</v>
      </c>
      <c r="B148" s="45" t="s">
        <v>312</v>
      </c>
      <c r="C148" s="46" t="s">
        <v>114</v>
      </c>
      <c r="D148" s="47">
        <v>63.380000000000003</v>
      </c>
      <c r="E148" s="48">
        <v>0</v>
      </c>
      <c r="F148" s="59">
        <v>63.380000000000003</v>
      </c>
      <c r="G148" s="48">
        <f t="shared" si="126"/>
        <v>63.380000000000003</v>
      </c>
      <c r="H148" s="47">
        <f t="shared" si="129"/>
        <v>0</v>
      </c>
      <c r="I148" s="48">
        <v>19.620000000000001</v>
      </c>
      <c r="J148" s="50">
        <f t="shared" si="136"/>
        <v>1243.51</v>
      </c>
      <c r="K148" s="50">
        <f t="shared" si="136"/>
        <v>0</v>
      </c>
      <c r="L148" s="50">
        <f t="shared" si="136"/>
        <v>1243.51</v>
      </c>
      <c r="M148" s="50">
        <f t="shared" si="136"/>
        <v>1243.51</v>
      </c>
      <c r="N148" s="50">
        <f t="shared" si="137"/>
        <v>0</v>
      </c>
      <c r="O148" s="51">
        <f t="shared" si="125"/>
        <v>1</v>
      </c>
    </row>
    <row r="149" ht="28">
      <c r="A149" s="44" t="s">
        <v>313</v>
      </c>
      <c r="B149" s="45" t="s">
        <v>314</v>
      </c>
      <c r="C149" s="46" t="s">
        <v>114</v>
      </c>
      <c r="D149" s="47">
        <v>12.66</v>
      </c>
      <c r="E149" s="48">
        <v>0</v>
      </c>
      <c r="F149" s="59">
        <v>12.66</v>
      </c>
      <c r="G149" s="48">
        <f t="shared" si="126"/>
        <v>12.66</v>
      </c>
      <c r="H149" s="47">
        <f t="shared" si="129"/>
        <v>0</v>
      </c>
      <c r="I149" s="48">
        <v>15.300000000000001</v>
      </c>
      <c r="J149" s="50">
        <f t="shared" si="136"/>
        <v>193.69</v>
      </c>
      <c r="K149" s="50">
        <f t="shared" si="136"/>
        <v>0</v>
      </c>
      <c r="L149" s="50">
        <f t="shared" si="136"/>
        <v>193.69</v>
      </c>
      <c r="M149" s="50">
        <f t="shared" si="136"/>
        <v>193.69</v>
      </c>
      <c r="N149" s="50">
        <f t="shared" si="137"/>
        <v>0</v>
      </c>
      <c r="O149" s="51">
        <f t="shared" si="125"/>
        <v>1</v>
      </c>
    </row>
    <row r="150" ht="14">
      <c r="A150" s="44" t="s">
        <v>315</v>
      </c>
      <c r="B150" s="45" t="s">
        <v>316</v>
      </c>
      <c r="C150" s="46" t="s">
        <v>114</v>
      </c>
      <c r="D150" s="47">
        <v>52.780000000000001</v>
      </c>
      <c r="E150" s="48">
        <v>0</v>
      </c>
      <c r="F150" s="59">
        <v>52.780000000000001</v>
      </c>
      <c r="G150" s="48">
        <f t="shared" si="126"/>
        <v>52.780000000000001</v>
      </c>
      <c r="H150" s="47">
        <f t="shared" si="129"/>
        <v>0</v>
      </c>
      <c r="I150" s="48">
        <v>33.390000000000001</v>
      </c>
      <c r="J150" s="50">
        <f t="shared" si="136"/>
        <v>1762.3199999999999</v>
      </c>
      <c r="K150" s="50">
        <f t="shared" si="136"/>
        <v>0</v>
      </c>
      <c r="L150" s="50">
        <f t="shared" si="136"/>
        <v>1762.3199999999999</v>
      </c>
      <c r="M150" s="50">
        <f t="shared" si="136"/>
        <v>1762.3199999999999</v>
      </c>
      <c r="N150" s="50">
        <f t="shared" si="137"/>
        <v>0</v>
      </c>
      <c r="O150" s="51">
        <f t="shared" si="125"/>
        <v>1</v>
      </c>
    </row>
    <row r="151" ht="14">
      <c r="A151" s="33" t="s">
        <v>317</v>
      </c>
      <c r="B151" s="34" t="s">
        <v>318</v>
      </c>
      <c r="C151" s="35"/>
      <c r="D151" s="35"/>
      <c r="E151" s="35"/>
      <c r="F151" s="56"/>
      <c r="G151" s="42"/>
      <c r="H151" s="54"/>
      <c r="I151" s="35"/>
      <c r="J151" s="37">
        <f>SUM(J152:J157)</f>
        <v>2483.0999999999999</v>
      </c>
      <c r="K151" s="37">
        <f>SUM(K152:K157)</f>
        <v>0</v>
      </c>
      <c r="L151" s="37">
        <f>SUM(L152:L157)</f>
        <v>2483.0999999999999</v>
      </c>
      <c r="M151" s="37">
        <f>SUM(M152:M157)</f>
        <v>2483.0999999999999</v>
      </c>
      <c r="N151" s="37">
        <f>SUM(N152:N157)</f>
        <v>0</v>
      </c>
      <c r="O151" s="55">
        <f t="shared" si="125"/>
        <v>1</v>
      </c>
    </row>
    <row r="152" ht="14">
      <c r="A152" s="44" t="s">
        <v>319</v>
      </c>
      <c r="B152" s="45" t="s">
        <v>320</v>
      </c>
      <c r="C152" s="46" t="s">
        <v>184</v>
      </c>
      <c r="D152" s="47">
        <v>7</v>
      </c>
      <c r="E152" s="48">
        <v>0</v>
      </c>
      <c r="F152" s="59">
        <v>7</v>
      </c>
      <c r="G152" s="48">
        <f t="shared" si="126"/>
        <v>7</v>
      </c>
      <c r="H152" s="47">
        <f t="shared" si="129"/>
        <v>0</v>
      </c>
      <c r="I152" s="48">
        <v>71.060000000000002</v>
      </c>
      <c r="J152" s="50">
        <f t="shared" ref="J152:M157" si="138">TRUNC($I152*D152,2)</f>
        <v>497.42000000000002</v>
      </c>
      <c r="K152" s="50">
        <f t="shared" si="138"/>
        <v>0</v>
      </c>
      <c r="L152" s="50">
        <f t="shared" si="138"/>
        <v>497.42000000000002</v>
      </c>
      <c r="M152" s="50">
        <f t="shared" si="138"/>
        <v>497.42000000000002</v>
      </c>
      <c r="N152" s="50">
        <f t="shared" si="137"/>
        <v>0</v>
      </c>
      <c r="O152" s="51">
        <f t="shared" si="125"/>
        <v>1</v>
      </c>
    </row>
    <row r="153" ht="14">
      <c r="A153" s="44" t="s">
        <v>321</v>
      </c>
      <c r="B153" s="45" t="s">
        <v>322</v>
      </c>
      <c r="C153" s="46" t="s">
        <v>184</v>
      </c>
      <c r="D153" s="47">
        <v>5</v>
      </c>
      <c r="E153" s="48">
        <v>0</v>
      </c>
      <c r="F153" s="59">
        <v>5</v>
      </c>
      <c r="G153" s="48">
        <f t="shared" si="126"/>
        <v>5</v>
      </c>
      <c r="H153" s="47">
        <f t="shared" si="129"/>
        <v>0</v>
      </c>
      <c r="I153" s="48">
        <v>101.86</v>
      </c>
      <c r="J153" s="50">
        <f t="shared" si="138"/>
        <v>509.30000000000001</v>
      </c>
      <c r="K153" s="50">
        <f t="shared" si="138"/>
        <v>0</v>
      </c>
      <c r="L153" s="50">
        <f t="shared" si="138"/>
        <v>509.30000000000001</v>
      </c>
      <c r="M153" s="50">
        <f t="shared" si="138"/>
        <v>509.30000000000001</v>
      </c>
      <c r="N153" s="50">
        <f t="shared" si="137"/>
        <v>0</v>
      </c>
      <c r="O153" s="51">
        <f t="shared" si="125"/>
        <v>1</v>
      </c>
    </row>
    <row r="154" ht="28">
      <c r="A154" s="44" t="s">
        <v>323</v>
      </c>
      <c r="B154" s="45" t="s">
        <v>324</v>
      </c>
      <c r="C154" s="46" t="s">
        <v>184</v>
      </c>
      <c r="D154" s="47">
        <v>3</v>
      </c>
      <c r="E154" s="48">
        <v>0</v>
      </c>
      <c r="F154" s="59">
        <v>3</v>
      </c>
      <c r="G154" s="48">
        <f t="shared" si="126"/>
        <v>3</v>
      </c>
      <c r="H154" s="47">
        <f t="shared" si="129"/>
        <v>0</v>
      </c>
      <c r="I154" s="48">
        <v>89.030000000000001</v>
      </c>
      <c r="J154" s="50">
        <f t="shared" si="138"/>
        <v>267.08999999999997</v>
      </c>
      <c r="K154" s="50">
        <f t="shared" si="138"/>
        <v>0</v>
      </c>
      <c r="L154" s="50">
        <f t="shared" si="138"/>
        <v>267.08999999999997</v>
      </c>
      <c r="M154" s="50">
        <f t="shared" si="138"/>
        <v>267.08999999999997</v>
      </c>
      <c r="N154" s="50">
        <f t="shared" si="137"/>
        <v>0</v>
      </c>
      <c r="O154" s="51">
        <f t="shared" si="125"/>
        <v>1</v>
      </c>
    </row>
    <row r="155" ht="42">
      <c r="A155" s="44" t="s">
        <v>325</v>
      </c>
      <c r="B155" s="45" t="s">
        <v>326</v>
      </c>
      <c r="C155" s="46" t="s">
        <v>64</v>
      </c>
      <c r="D155" s="47">
        <v>1</v>
      </c>
      <c r="E155" s="48">
        <v>0</v>
      </c>
      <c r="F155" s="59">
        <v>1</v>
      </c>
      <c r="G155" s="48">
        <f t="shared" si="126"/>
        <v>1</v>
      </c>
      <c r="H155" s="47">
        <f t="shared" si="129"/>
        <v>0</v>
      </c>
      <c r="I155" s="48">
        <v>72.109999999999999</v>
      </c>
      <c r="J155" s="50">
        <f t="shared" si="138"/>
        <v>72.109999999999999</v>
      </c>
      <c r="K155" s="50">
        <f t="shared" si="138"/>
        <v>0</v>
      </c>
      <c r="L155" s="50">
        <f t="shared" si="138"/>
        <v>72.109999999999999</v>
      </c>
      <c r="M155" s="50">
        <f t="shared" si="138"/>
        <v>72.109999999999999</v>
      </c>
      <c r="N155" s="50">
        <f t="shared" si="137"/>
        <v>0</v>
      </c>
      <c r="O155" s="51">
        <f t="shared" si="125"/>
        <v>1</v>
      </c>
    </row>
    <row r="156" ht="42">
      <c r="A156" s="44" t="s">
        <v>327</v>
      </c>
      <c r="B156" s="45" t="s">
        <v>328</v>
      </c>
      <c r="C156" s="46" t="s">
        <v>64</v>
      </c>
      <c r="D156" s="47">
        <v>1</v>
      </c>
      <c r="E156" s="48">
        <v>0</v>
      </c>
      <c r="F156" s="59">
        <v>1</v>
      </c>
      <c r="G156" s="48">
        <f t="shared" si="126"/>
        <v>1</v>
      </c>
      <c r="H156" s="47">
        <f t="shared" si="129"/>
        <v>0</v>
      </c>
      <c r="I156" s="48">
        <v>663.75999999999999</v>
      </c>
      <c r="J156" s="50">
        <f t="shared" si="138"/>
        <v>663.75999999999999</v>
      </c>
      <c r="K156" s="50">
        <f t="shared" si="138"/>
        <v>0</v>
      </c>
      <c r="L156" s="50">
        <f t="shared" si="138"/>
        <v>663.75999999999999</v>
      </c>
      <c r="M156" s="50">
        <f t="shared" si="138"/>
        <v>663.75999999999999</v>
      </c>
      <c r="N156" s="50">
        <f t="shared" si="137"/>
        <v>0</v>
      </c>
      <c r="O156" s="51">
        <f t="shared" si="125"/>
        <v>1</v>
      </c>
    </row>
    <row r="157" ht="42">
      <c r="A157" s="44" t="s">
        <v>329</v>
      </c>
      <c r="B157" s="45" t="s">
        <v>330</v>
      </c>
      <c r="C157" s="46" t="s">
        <v>64</v>
      </c>
      <c r="D157" s="47">
        <v>1</v>
      </c>
      <c r="E157" s="48">
        <v>0</v>
      </c>
      <c r="F157" s="59">
        <v>1</v>
      </c>
      <c r="G157" s="48">
        <f t="shared" si="126"/>
        <v>1</v>
      </c>
      <c r="H157" s="47">
        <f t="shared" si="129"/>
        <v>0</v>
      </c>
      <c r="I157" s="48">
        <v>473.42000000000002</v>
      </c>
      <c r="J157" s="50">
        <f t="shared" si="138"/>
        <v>473.42000000000002</v>
      </c>
      <c r="K157" s="50">
        <f t="shared" si="138"/>
        <v>0</v>
      </c>
      <c r="L157" s="50">
        <f t="shared" si="138"/>
        <v>473.42000000000002</v>
      </c>
      <c r="M157" s="50">
        <f t="shared" si="138"/>
        <v>473.42000000000002</v>
      </c>
      <c r="N157" s="50">
        <f t="shared" si="137"/>
        <v>0</v>
      </c>
      <c r="O157" s="51">
        <f t="shared" si="125"/>
        <v>1</v>
      </c>
    </row>
    <row r="158" ht="14">
      <c r="A158" s="33" t="s">
        <v>331</v>
      </c>
      <c r="B158" s="34" t="s">
        <v>332</v>
      </c>
      <c r="C158" s="35"/>
      <c r="D158" s="35"/>
      <c r="E158" s="35"/>
      <c r="F158" s="56"/>
      <c r="G158" s="42"/>
      <c r="H158" s="54"/>
      <c r="I158" s="35"/>
      <c r="J158" s="37">
        <f>J159+J167+J175+J179+J184</f>
        <v>20487.099999999999</v>
      </c>
      <c r="K158" s="37">
        <f>K159+K167+K175+K179+K184</f>
        <v>16373.48</v>
      </c>
      <c r="L158" s="37">
        <f>L159+L167+L175+L179+L184</f>
        <v>0</v>
      </c>
      <c r="M158" s="37">
        <f>M159+M167+M175+M179+M184</f>
        <v>16373.48</v>
      </c>
      <c r="N158" s="37">
        <f t="shared" si="137"/>
        <v>4113.619999999999</v>
      </c>
      <c r="O158" s="60">
        <f t="shared" si="125"/>
        <v>0.79920925850901303</v>
      </c>
    </row>
    <row r="159" ht="14">
      <c r="A159" s="33" t="s">
        <v>333</v>
      </c>
      <c r="B159" s="34" t="s">
        <v>334</v>
      </c>
      <c r="C159" s="35"/>
      <c r="D159" s="35"/>
      <c r="E159" s="35"/>
      <c r="F159" s="56"/>
      <c r="G159" s="42"/>
      <c r="H159" s="54"/>
      <c r="I159" s="35"/>
      <c r="J159" s="37">
        <f>SUM(J160:J166)</f>
        <v>5738.5799999999999</v>
      </c>
      <c r="K159" s="37">
        <f>SUM(K160:K166)</f>
        <v>5738.5799999999999</v>
      </c>
      <c r="L159" s="37">
        <f>SUM(L160:L166)</f>
        <v>0</v>
      </c>
      <c r="M159" s="37">
        <f>SUM(M160:M166)</f>
        <v>5738.5799999999999</v>
      </c>
      <c r="N159" s="37">
        <f>SUM(N160:N166)</f>
        <v>0</v>
      </c>
      <c r="O159" s="55">
        <f t="shared" si="125"/>
        <v>1</v>
      </c>
    </row>
    <row r="160" ht="28">
      <c r="A160" s="44" t="s">
        <v>335</v>
      </c>
      <c r="B160" s="45" t="s">
        <v>336</v>
      </c>
      <c r="C160" s="46" t="s">
        <v>184</v>
      </c>
      <c r="D160" s="47">
        <v>1</v>
      </c>
      <c r="E160" s="48">
        <v>1</v>
      </c>
      <c r="F160" s="59"/>
      <c r="G160" s="48">
        <f t="shared" si="126"/>
        <v>1</v>
      </c>
      <c r="H160" s="47">
        <f t="shared" ref="H160:H166" si="139">D160-G160</f>
        <v>0</v>
      </c>
      <c r="I160" s="48">
        <v>2268.0999999999999</v>
      </c>
      <c r="J160" s="50">
        <f t="shared" ref="J160:M166" si="140">TRUNC($I160*D160,2)</f>
        <v>2268.0999999999999</v>
      </c>
      <c r="K160" s="50">
        <f t="shared" si="140"/>
        <v>2268.0999999999999</v>
      </c>
      <c r="L160" s="50">
        <f t="shared" si="140"/>
        <v>0</v>
      </c>
      <c r="M160" s="50">
        <f t="shared" si="140"/>
        <v>2268.0999999999999</v>
      </c>
      <c r="N160" s="50">
        <f t="shared" si="137"/>
        <v>0</v>
      </c>
      <c r="O160" s="51">
        <f t="shared" si="125"/>
        <v>1</v>
      </c>
    </row>
    <row r="161" ht="14">
      <c r="A161" s="44" t="s">
        <v>337</v>
      </c>
      <c r="B161" s="45" t="s">
        <v>338</v>
      </c>
      <c r="C161" s="46" t="s">
        <v>64</v>
      </c>
      <c r="D161" s="47">
        <v>3</v>
      </c>
      <c r="E161" s="48">
        <v>3</v>
      </c>
      <c r="F161" s="59"/>
      <c r="G161" s="48">
        <f t="shared" si="126"/>
        <v>3</v>
      </c>
      <c r="H161" s="47">
        <f t="shared" si="139"/>
        <v>0</v>
      </c>
      <c r="I161" s="48">
        <v>118.34999999999999</v>
      </c>
      <c r="J161" s="50">
        <f t="shared" si="140"/>
        <v>355.05000000000001</v>
      </c>
      <c r="K161" s="50">
        <f t="shared" si="140"/>
        <v>355.05000000000001</v>
      </c>
      <c r="L161" s="50">
        <f t="shared" si="140"/>
        <v>0</v>
      </c>
      <c r="M161" s="50">
        <f t="shared" si="140"/>
        <v>355.05000000000001</v>
      </c>
      <c r="N161" s="50">
        <f t="shared" si="137"/>
        <v>0</v>
      </c>
      <c r="O161" s="51">
        <f t="shared" si="125"/>
        <v>1</v>
      </c>
    </row>
    <row r="162" ht="28">
      <c r="A162" s="44" t="s">
        <v>339</v>
      </c>
      <c r="B162" s="45" t="s">
        <v>340</v>
      </c>
      <c r="C162" s="46" t="s">
        <v>184</v>
      </c>
      <c r="D162" s="47">
        <v>10</v>
      </c>
      <c r="E162" s="48">
        <v>10</v>
      </c>
      <c r="F162" s="59"/>
      <c r="G162" s="48">
        <f t="shared" si="126"/>
        <v>10</v>
      </c>
      <c r="H162" s="47">
        <f t="shared" si="139"/>
        <v>0</v>
      </c>
      <c r="I162" s="48">
        <v>269.86000000000001</v>
      </c>
      <c r="J162" s="50">
        <f t="shared" si="140"/>
        <v>2698.5999999999999</v>
      </c>
      <c r="K162" s="50">
        <f t="shared" si="140"/>
        <v>2698.5999999999999</v>
      </c>
      <c r="L162" s="50">
        <f t="shared" si="140"/>
        <v>0</v>
      </c>
      <c r="M162" s="50">
        <f t="shared" si="140"/>
        <v>2698.5999999999999</v>
      </c>
      <c r="N162" s="50">
        <f t="shared" si="137"/>
        <v>0</v>
      </c>
      <c r="O162" s="51">
        <f t="shared" si="125"/>
        <v>1</v>
      </c>
    </row>
    <row r="163" ht="28">
      <c r="A163" s="44" t="s">
        <v>341</v>
      </c>
      <c r="B163" s="45" t="s">
        <v>342</v>
      </c>
      <c r="C163" s="46" t="s">
        <v>64</v>
      </c>
      <c r="D163" s="47">
        <v>1</v>
      </c>
      <c r="E163" s="48">
        <v>1</v>
      </c>
      <c r="F163" s="59"/>
      <c r="G163" s="48">
        <f t="shared" si="126"/>
        <v>1</v>
      </c>
      <c r="H163" s="47">
        <f t="shared" si="139"/>
        <v>0</v>
      </c>
      <c r="I163" s="48">
        <v>44.090000000000003</v>
      </c>
      <c r="J163" s="50">
        <f t="shared" si="140"/>
        <v>44.090000000000003</v>
      </c>
      <c r="K163" s="50">
        <f t="shared" si="140"/>
        <v>44.090000000000003</v>
      </c>
      <c r="L163" s="50">
        <f t="shared" si="140"/>
        <v>0</v>
      </c>
      <c r="M163" s="50">
        <f t="shared" si="140"/>
        <v>44.090000000000003</v>
      </c>
      <c r="N163" s="50">
        <f t="shared" si="137"/>
        <v>0</v>
      </c>
      <c r="O163" s="51">
        <f t="shared" si="125"/>
        <v>1</v>
      </c>
    </row>
    <row r="164" ht="28">
      <c r="A164" s="44" t="s">
        <v>343</v>
      </c>
      <c r="B164" s="45" t="s">
        <v>344</v>
      </c>
      <c r="C164" s="46" t="s">
        <v>64</v>
      </c>
      <c r="D164" s="47">
        <v>5</v>
      </c>
      <c r="E164" s="48">
        <v>5</v>
      </c>
      <c r="F164" s="59"/>
      <c r="G164" s="48">
        <f t="shared" si="126"/>
        <v>5</v>
      </c>
      <c r="H164" s="47">
        <f t="shared" si="139"/>
        <v>0</v>
      </c>
      <c r="I164" s="48">
        <v>45.130000000000003</v>
      </c>
      <c r="J164" s="50">
        <f t="shared" si="140"/>
        <v>225.65000000000001</v>
      </c>
      <c r="K164" s="50">
        <f t="shared" si="140"/>
        <v>225.65000000000001</v>
      </c>
      <c r="L164" s="50">
        <f t="shared" si="140"/>
        <v>0</v>
      </c>
      <c r="M164" s="50">
        <f t="shared" si="140"/>
        <v>225.65000000000001</v>
      </c>
      <c r="N164" s="50">
        <f t="shared" si="137"/>
        <v>0</v>
      </c>
      <c r="O164" s="51">
        <f t="shared" si="125"/>
        <v>1</v>
      </c>
    </row>
    <row r="165" ht="28">
      <c r="A165" s="44" t="s">
        <v>345</v>
      </c>
      <c r="B165" s="45" t="s">
        <v>346</v>
      </c>
      <c r="C165" s="46" t="s">
        <v>64</v>
      </c>
      <c r="D165" s="47">
        <v>1</v>
      </c>
      <c r="E165" s="48">
        <v>1</v>
      </c>
      <c r="F165" s="59"/>
      <c r="G165" s="48">
        <f t="shared" si="126"/>
        <v>1</v>
      </c>
      <c r="H165" s="47">
        <f t="shared" si="139"/>
        <v>0</v>
      </c>
      <c r="I165" s="48">
        <v>49.789999999999999</v>
      </c>
      <c r="J165" s="50">
        <f t="shared" si="140"/>
        <v>49.789999999999999</v>
      </c>
      <c r="K165" s="50">
        <f t="shared" si="140"/>
        <v>49.789999999999999</v>
      </c>
      <c r="L165" s="50">
        <f t="shared" si="140"/>
        <v>0</v>
      </c>
      <c r="M165" s="50">
        <f t="shared" si="140"/>
        <v>49.789999999999999</v>
      </c>
      <c r="N165" s="50">
        <f t="shared" si="137"/>
        <v>0</v>
      </c>
      <c r="O165" s="51">
        <f t="shared" si="125"/>
        <v>1</v>
      </c>
    </row>
    <row r="166" ht="28">
      <c r="A166" s="44" t="s">
        <v>347</v>
      </c>
      <c r="B166" s="45" t="s">
        <v>348</v>
      </c>
      <c r="C166" s="46" t="s">
        <v>64</v>
      </c>
      <c r="D166" s="47">
        <v>10</v>
      </c>
      <c r="E166" s="48">
        <v>10</v>
      </c>
      <c r="F166" s="59"/>
      <c r="G166" s="48">
        <f t="shared" si="126"/>
        <v>10</v>
      </c>
      <c r="H166" s="47">
        <f t="shared" si="139"/>
        <v>0</v>
      </c>
      <c r="I166" s="48">
        <v>9.7300000000000004</v>
      </c>
      <c r="J166" s="50">
        <f t="shared" si="140"/>
        <v>97.299999999999997</v>
      </c>
      <c r="K166" s="50">
        <f t="shared" si="140"/>
        <v>97.299999999999997</v>
      </c>
      <c r="L166" s="50">
        <f t="shared" si="140"/>
        <v>0</v>
      </c>
      <c r="M166" s="50">
        <f t="shared" si="140"/>
        <v>97.299999999999997</v>
      </c>
      <c r="N166" s="50">
        <f t="shared" si="137"/>
        <v>0</v>
      </c>
      <c r="O166" s="51">
        <f t="shared" si="125"/>
        <v>1</v>
      </c>
    </row>
    <row r="167" ht="14">
      <c r="A167" s="33" t="s">
        <v>349</v>
      </c>
      <c r="B167" s="34" t="s">
        <v>350</v>
      </c>
      <c r="C167" s="35"/>
      <c r="D167" s="35"/>
      <c r="E167" s="35"/>
      <c r="F167" s="56"/>
      <c r="G167" s="42"/>
      <c r="H167" s="54"/>
      <c r="I167" s="35"/>
      <c r="J167" s="37">
        <f>SUM(J168:J174)</f>
        <v>1555.99</v>
      </c>
      <c r="K167" s="37">
        <f>SUM(K168:K174)</f>
        <v>1555.99</v>
      </c>
      <c r="L167" s="37">
        <f>SUM(L168:L174)</f>
        <v>0</v>
      </c>
      <c r="M167" s="37">
        <f>SUM(M168:M174)</f>
        <v>1555.99</v>
      </c>
      <c r="N167" s="37">
        <f>SUM(N168:N174)</f>
        <v>0</v>
      </c>
      <c r="O167" s="55">
        <f t="shared" ref="O167:O190" si="141">M167/J167</f>
        <v>1</v>
      </c>
    </row>
    <row r="168" ht="28">
      <c r="A168" s="44" t="s">
        <v>351</v>
      </c>
      <c r="B168" s="45" t="s">
        <v>352</v>
      </c>
      <c r="C168" s="46" t="s">
        <v>64</v>
      </c>
      <c r="D168" s="47">
        <v>3</v>
      </c>
      <c r="E168" s="48">
        <v>3</v>
      </c>
      <c r="F168" s="59"/>
      <c r="G168" s="48">
        <f t="shared" si="126"/>
        <v>3</v>
      </c>
      <c r="H168" s="47">
        <f t="shared" ref="H168:H174" si="142">D168-F168</f>
        <v>3</v>
      </c>
      <c r="I168" s="48">
        <v>28.210000000000001</v>
      </c>
      <c r="J168" s="50">
        <f t="shared" ref="J168:M174" si="143">TRUNC($I168*D168,2)</f>
        <v>84.629999999999995</v>
      </c>
      <c r="K168" s="50">
        <f t="shared" si="143"/>
        <v>84.629999999999995</v>
      </c>
      <c r="L168" s="50">
        <f t="shared" si="143"/>
        <v>0</v>
      </c>
      <c r="M168" s="50">
        <f t="shared" si="143"/>
        <v>84.629999999999995</v>
      </c>
      <c r="N168" s="50">
        <f t="shared" si="137"/>
        <v>0</v>
      </c>
      <c r="O168" s="51">
        <f t="shared" si="141"/>
        <v>1</v>
      </c>
    </row>
    <row r="169" ht="28">
      <c r="A169" s="44" t="s">
        <v>353</v>
      </c>
      <c r="B169" s="45" t="s">
        <v>354</v>
      </c>
      <c r="C169" s="46" t="s">
        <v>64</v>
      </c>
      <c r="D169" s="47">
        <v>8</v>
      </c>
      <c r="E169" s="48">
        <v>8</v>
      </c>
      <c r="F169" s="59"/>
      <c r="G169" s="48">
        <f t="shared" ref="G169:G189" si="144">E169+F169</f>
        <v>8</v>
      </c>
      <c r="H169" s="47">
        <f t="shared" si="142"/>
        <v>8</v>
      </c>
      <c r="I169" s="48">
        <v>23.170000000000002</v>
      </c>
      <c r="J169" s="50">
        <f t="shared" si="143"/>
        <v>185.36000000000001</v>
      </c>
      <c r="K169" s="50">
        <f t="shared" si="143"/>
        <v>185.36000000000001</v>
      </c>
      <c r="L169" s="50">
        <f t="shared" si="143"/>
        <v>0</v>
      </c>
      <c r="M169" s="50">
        <f t="shared" si="143"/>
        <v>185.36000000000001</v>
      </c>
      <c r="N169" s="50">
        <f t="shared" si="137"/>
        <v>0</v>
      </c>
      <c r="O169" s="51">
        <f t="shared" si="141"/>
        <v>1</v>
      </c>
    </row>
    <row r="170" ht="28">
      <c r="A170" s="44" t="s">
        <v>355</v>
      </c>
      <c r="B170" s="45" t="s">
        <v>356</v>
      </c>
      <c r="C170" s="46" t="s">
        <v>64</v>
      </c>
      <c r="D170" s="47">
        <v>1</v>
      </c>
      <c r="E170" s="48">
        <v>1</v>
      </c>
      <c r="F170" s="59"/>
      <c r="G170" s="48">
        <f t="shared" si="144"/>
        <v>1</v>
      </c>
      <c r="H170" s="47">
        <f t="shared" si="142"/>
        <v>1</v>
      </c>
      <c r="I170" s="48">
        <v>45.289999999999999</v>
      </c>
      <c r="J170" s="50">
        <f t="shared" si="143"/>
        <v>45.289999999999999</v>
      </c>
      <c r="K170" s="50">
        <f t="shared" si="143"/>
        <v>45.289999999999999</v>
      </c>
      <c r="L170" s="50">
        <f t="shared" si="143"/>
        <v>0</v>
      </c>
      <c r="M170" s="50">
        <f t="shared" si="143"/>
        <v>45.289999999999999</v>
      </c>
      <c r="N170" s="50">
        <f t="shared" si="137"/>
        <v>0</v>
      </c>
      <c r="O170" s="51">
        <f t="shared" si="141"/>
        <v>1</v>
      </c>
    </row>
    <row r="171" ht="42">
      <c r="A171" s="44" t="s">
        <v>357</v>
      </c>
      <c r="B171" s="45" t="s">
        <v>358</v>
      </c>
      <c r="C171" s="46" t="s">
        <v>64</v>
      </c>
      <c r="D171" s="47">
        <v>7</v>
      </c>
      <c r="E171" s="48">
        <v>7</v>
      </c>
      <c r="F171" s="59"/>
      <c r="G171" s="48">
        <f t="shared" si="144"/>
        <v>7</v>
      </c>
      <c r="H171" s="47">
        <f t="shared" si="142"/>
        <v>7</v>
      </c>
      <c r="I171" s="48">
        <v>39.380000000000003</v>
      </c>
      <c r="J171" s="50">
        <f t="shared" si="143"/>
        <v>275.66000000000003</v>
      </c>
      <c r="K171" s="50">
        <f t="shared" si="143"/>
        <v>275.66000000000003</v>
      </c>
      <c r="L171" s="50">
        <f t="shared" si="143"/>
        <v>0</v>
      </c>
      <c r="M171" s="50">
        <f t="shared" si="143"/>
        <v>275.66000000000003</v>
      </c>
      <c r="N171" s="50">
        <f t="shared" si="137"/>
        <v>0</v>
      </c>
      <c r="O171" s="51">
        <f t="shared" si="141"/>
        <v>1</v>
      </c>
    </row>
    <row r="172" ht="28">
      <c r="A172" s="44" t="s">
        <v>359</v>
      </c>
      <c r="B172" s="45" t="s">
        <v>360</v>
      </c>
      <c r="C172" s="46" t="s">
        <v>64</v>
      </c>
      <c r="D172" s="47">
        <v>1</v>
      </c>
      <c r="E172" s="48">
        <v>1</v>
      </c>
      <c r="F172" s="59"/>
      <c r="G172" s="48">
        <f t="shared" si="144"/>
        <v>1</v>
      </c>
      <c r="H172" s="47">
        <f t="shared" si="142"/>
        <v>1</v>
      </c>
      <c r="I172" s="48">
        <v>4.6500000000000004</v>
      </c>
      <c r="J172" s="50">
        <f t="shared" si="143"/>
        <v>4.6500000000000004</v>
      </c>
      <c r="K172" s="50">
        <f t="shared" si="143"/>
        <v>4.6500000000000004</v>
      </c>
      <c r="L172" s="50">
        <f t="shared" si="143"/>
        <v>0</v>
      </c>
      <c r="M172" s="50">
        <f t="shared" si="143"/>
        <v>4.6500000000000004</v>
      </c>
      <c r="N172" s="50">
        <f t="shared" si="137"/>
        <v>0</v>
      </c>
      <c r="O172" s="51">
        <f t="shared" si="141"/>
        <v>1</v>
      </c>
    </row>
    <row r="173" ht="14">
      <c r="A173" s="44" t="s">
        <v>361</v>
      </c>
      <c r="B173" s="45" t="s">
        <v>362</v>
      </c>
      <c r="C173" s="46" t="s">
        <v>184</v>
      </c>
      <c r="D173" s="47">
        <v>62</v>
      </c>
      <c r="E173" s="48">
        <v>62</v>
      </c>
      <c r="F173" s="59"/>
      <c r="G173" s="48">
        <f t="shared" si="144"/>
        <v>62</v>
      </c>
      <c r="H173" s="47">
        <f t="shared" si="142"/>
        <v>62</v>
      </c>
      <c r="I173" s="48">
        <v>12.32</v>
      </c>
      <c r="J173" s="50">
        <f t="shared" si="143"/>
        <v>763.84000000000003</v>
      </c>
      <c r="K173" s="50">
        <f t="shared" si="143"/>
        <v>763.84000000000003</v>
      </c>
      <c r="L173" s="50">
        <f t="shared" si="143"/>
        <v>0</v>
      </c>
      <c r="M173" s="50">
        <f t="shared" si="143"/>
        <v>763.84000000000003</v>
      </c>
      <c r="N173" s="50">
        <f t="shared" si="137"/>
        <v>0</v>
      </c>
      <c r="O173" s="51">
        <f t="shared" si="141"/>
        <v>1</v>
      </c>
    </row>
    <row r="174" ht="14">
      <c r="A174" s="44" t="s">
        <v>363</v>
      </c>
      <c r="B174" s="45" t="s">
        <v>364</v>
      </c>
      <c r="C174" s="46" t="s">
        <v>184</v>
      </c>
      <c r="D174" s="47">
        <v>21</v>
      </c>
      <c r="E174" s="48">
        <v>21</v>
      </c>
      <c r="F174" s="59"/>
      <c r="G174" s="48">
        <f t="shared" si="144"/>
        <v>21</v>
      </c>
      <c r="H174" s="47">
        <f t="shared" si="142"/>
        <v>21</v>
      </c>
      <c r="I174" s="48">
        <v>9.3599999999999994</v>
      </c>
      <c r="J174" s="50">
        <f t="shared" si="143"/>
        <v>196.56</v>
      </c>
      <c r="K174" s="50">
        <f t="shared" si="143"/>
        <v>196.56</v>
      </c>
      <c r="L174" s="50">
        <f t="shared" si="143"/>
        <v>0</v>
      </c>
      <c r="M174" s="50">
        <f t="shared" si="143"/>
        <v>196.56</v>
      </c>
      <c r="N174" s="50">
        <f t="shared" si="137"/>
        <v>0</v>
      </c>
      <c r="O174" s="51">
        <f t="shared" si="141"/>
        <v>1</v>
      </c>
    </row>
    <row r="175" ht="14">
      <c r="A175" s="33" t="s">
        <v>365</v>
      </c>
      <c r="B175" s="34" t="s">
        <v>366</v>
      </c>
      <c r="C175" s="35"/>
      <c r="D175" s="35"/>
      <c r="E175" s="35"/>
      <c r="F175" s="56"/>
      <c r="G175" s="42"/>
      <c r="H175" s="54"/>
      <c r="I175" s="35"/>
      <c r="J175" s="37">
        <f>SUM(J176:J178)</f>
        <v>4378.5300000000007</v>
      </c>
      <c r="K175" s="37">
        <f>SUM(K176:K178)</f>
        <v>4378.5300000000007</v>
      </c>
      <c r="L175" s="37">
        <f>SUM(L176:L178)</f>
        <v>0</v>
      </c>
      <c r="M175" s="37">
        <f>SUM(M176:M178)</f>
        <v>4378.5300000000007</v>
      </c>
      <c r="N175" s="37">
        <f>SUM(N176:N178)</f>
        <v>0</v>
      </c>
      <c r="O175" s="60">
        <f t="shared" si="141"/>
        <v>1</v>
      </c>
    </row>
    <row r="176" ht="42">
      <c r="A176" s="44" t="s">
        <v>367</v>
      </c>
      <c r="B176" s="45" t="s">
        <v>368</v>
      </c>
      <c r="C176" s="46" t="s">
        <v>99</v>
      </c>
      <c r="D176" s="47">
        <v>20.859999999999999</v>
      </c>
      <c r="E176" s="48">
        <v>20.859999999999999</v>
      </c>
      <c r="F176" s="57"/>
      <c r="G176" s="48">
        <f t="shared" si="144"/>
        <v>20.859999999999999</v>
      </c>
      <c r="H176" s="47">
        <f t="shared" ref="H176:H183" si="145">D176-G176</f>
        <v>0</v>
      </c>
      <c r="I176" s="48">
        <v>9.9800000000000004</v>
      </c>
      <c r="J176" s="50">
        <f t="shared" ref="J176:M178" si="146">TRUNC($I176*D176,2)</f>
        <v>208.18000000000001</v>
      </c>
      <c r="K176" s="50">
        <f t="shared" si="146"/>
        <v>208.18000000000001</v>
      </c>
      <c r="L176" s="50">
        <f t="shared" si="146"/>
        <v>0</v>
      </c>
      <c r="M176" s="50">
        <f t="shared" si="146"/>
        <v>208.18000000000001</v>
      </c>
      <c r="N176" s="50">
        <f t="shared" si="137"/>
        <v>0</v>
      </c>
      <c r="O176" s="51">
        <f t="shared" si="141"/>
        <v>1</v>
      </c>
    </row>
    <row r="177" ht="42">
      <c r="A177" s="44" t="s">
        <v>369</v>
      </c>
      <c r="B177" s="45" t="s">
        <v>370</v>
      </c>
      <c r="C177" s="46" t="s">
        <v>99</v>
      </c>
      <c r="D177" s="47">
        <v>467.68000000000001</v>
      </c>
      <c r="E177" s="48">
        <v>467.68000000000001</v>
      </c>
      <c r="F177" s="57"/>
      <c r="G177" s="48">
        <f t="shared" si="144"/>
        <v>467.68000000000001</v>
      </c>
      <c r="H177" s="47">
        <f t="shared" si="145"/>
        <v>0</v>
      </c>
      <c r="I177" s="48">
        <v>8.6799999999999997</v>
      </c>
      <c r="J177" s="50">
        <f t="shared" si="146"/>
        <v>4059.46</v>
      </c>
      <c r="K177" s="50">
        <f t="shared" si="146"/>
        <v>4059.46</v>
      </c>
      <c r="L177" s="50">
        <f t="shared" si="146"/>
        <v>0</v>
      </c>
      <c r="M177" s="50">
        <f t="shared" si="146"/>
        <v>4059.46</v>
      </c>
      <c r="N177" s="50">
        <f t="shared" si="137"/>
        <v>0</v>
      </c>
      <c r="O177" s="51">
        <f t="shared" si="141"/>
        <v>1</v>
      </c>
    </row>
    <row r="178" ht="42">
      <c r="A178" s="44" t="s">
        <v>371</v>
      </c>
      <c r="B178" s="45" t="s">
        <v>372</v>
      </c>
      <c r="C178" s="46" t="s">
        <v>99</v>
      </c>
      <c r="D178" s="47">
        <v>6.4400000000000004</v>
      </c>
      <c r="E178" s="48">
        <v>6.4400000000000004</v>
      </c>
      <c r="F178" s="57"/>
      <c r="G178" s="48">
        <f t="shared" si="144"/>
        <v>6.4400000000000004</v>
      </c>
      <c r="H178" s="47">
        <f t="shared" si="145"/>
        <v>0</v>
      </c>
      <c r="I178" s="48">
        <v>17.219999999999999</v>
      </c>
      <c r="J178" s="50">
        <f t="shared" si="146"/>
        <v>110.89</v>
      </c>
      <c r="K178" s="50">
        <f t="shared" si="146"/>
        <v>110.89</v>
      </c>
      <c r="L178" s="50">
        <f t="shared" si="146"/>
        <v>0</v>
      </c>
      <c r="M178" s="50">
        <f t="shared" si="146"/>
        <v>110.89</v>
      </c>
      <c r="N178" s="50">
        <f t="shared" si="137"/>
        <v>0</v>
      </c>
      <c r="O178" s="51">
        <f t="shared" si="141"/>
        <v>1</v>
      </c>
    </row>
    <row r="179" ht="14">
      <c r="A179" s="33" t="s">
        <v>373</v>
      </c>
      <c r="B179" s="34" t="s">
        <v>374</v>
      </c>
      <c r="C179" s="35"/>
      <c r="D179" s="35"/>
      <c r="E179" s="35"/>
      <c r="F179" s="56"/>
      <c r="G179" s="42"/>
      <c r="H179" s="54"/>
      <c r="I179" s="35"/>
      <c r="J179" s="37">
        <f>SUM(J180:J183)</f>
        <v>4700.3800000000001</v>
      </c>
      <c r="K179" s="37">
        <f>SUM(K180:K183)</f>
        <v>4700.3800000000001</v>
      </c>
      <c r="L179" s="37">
        <f>SUM(L180:L183)</f>
        <v>0</v>
      </c>
      <c r="M179" s="37">
        <f>SUM(M180:M183)</f>
        <v>4700.3800000000001</v>
      </c>
      <c r="N179" s="37">
        <f>SUM(N180:N183)</f>
        <v>0</v>
      </c>
      <c r="O179" s="55">
        <f t="shared" si="141"/>
        <v>1</v>
      </c>
    </row>
    <row r="180" ht="42">
      <c r="A180" s="44" t="s">
        <v>375</v>
      </c>
      <c r="B180" s="45" t="s">
        <v>376</v>
      </c>
      <c r="C180" s="46" t="s">
        <v>99</v>
      </c>
      <c r="D180" s="47">
        <v>1029</v>
      </c>
      <c r="E180" s="48">
        <v>1029</v>
      </c>
      <c r="F180" s="59"/>
      <c r="G180" s="48">
        <f t="shared" si="144"/>
        <v>1029</v>
      </c>
      <c r="H180" s="47">
        <f t="shared" si="145"/>
        <v>0</v>
      </c>
      <c r="I180" s="48">
        <v>3.77</v>
      </c>
      <c r="J180" s="50">
        <f t="shared" ref="J180:M183" si="147">TRUNC($I180*D180,2)</f>
        <v>3879.3299999999999</v>
      </c>
      <c r="K180" s="50">
        <f t="shared" si="147"/>
        <v>3879.3299999999999</v>
      </c>
      <c r="L180" s="50">
        <f t="shared" si="147"/>
        <v>0</v>
      </c>
      <c r="M180" s="50">
        <f t="shared" si="147"/>
        <v>3879.3299999999999</v>
      </c>
      <c r="N180" s="50">
        <f t="shared" si="137"/>
        <v>0</v>
      </c>
      <c r="O180" s="51">
        <f t="shared" si="141"/>
        <v>1</v>
      </c>
    </row>
    <row r="181" ht="14">
      <c r="A181" s="44" t="s">
        <v>377</v>
      </c>
      <c r="B181" s="45" t="s">
        <v>378</v>
      </c>
      <c r="C181" s="46" t="s">
        <v>114</v>
      </c>
      <c r="D181" s="47">
        <v>16.300000000000001</v>
      </c>
      <c r="E181" s="48">
        <v>16.300000000000001</v>
      </c>
      <c r="F181" s="59"/>
      <c r="G181" s="48">
        <f t="shared" si="144"/>
        <v>16.300000000000001</v>
      </c>
      <c r="H181" s="47">
        <f t="shared" si="145"/>
        <v>0</v>
      </c>
      <c r="I181" s="48">
        <v>8.0399999999999991</v>
      </c>
      <c r="J181" s="50">
        <f t="shared" si="147"/>
        <v>131.05000000000001</v>
      </c>
      <c r="K181" s="50">
        <f t="shared" si="147"/>
        <v>131.05000000000001</v>
      </c>
      <c r="L181" s="50">
        <f t="shared" si="147"/>
        <v>0</v>
      </c>
      <c r="M181" s="50">
        <f t="shared" si="147"/>
        <v>131.05000000000001</v>
      </c>
      <c r="N181" s="50">
        <f t="shared" si="137"/>
        <v>0</v>
      </c>
      <c r="O181" s="51">
        <f t="shared" si="141"/>
        <v>1</v>
      </c>
    </row>
    <row r="182" ht="28">
      <c r="A182" s="44" t="s">
        <v>379</v>
      </c>
      <c r="B182" s="45" t="s">
        <v>380</v>
      </c>
      <c r="C182" s="46" t="s">
        <v>114</v>
      </c>
      <c r="D182" s="47">
        <v>18</v>
      </c>
      <c r="E182" s="48">
        <v>18</v>
      </c>
      <c r="F182" s="59"/>
      <c r="G182" s="48">
        <f t="shared" si="144"/>
        <v>18</v>
      </c>
      <c r="H182" s="47">
        <f t="shared" si="145"/>
        <v>0</v>
      </c>
      <c r="I182" s="48">
        <v>31.18</v>
      </c>
      <c r="J182" s="50">
        <f t="shared" si="147"/>
        <v>561.24000000000001</v>
      </c>
      <c r="K182" s="50">
        <f t="shared" si="147"/>
        <v>561.24000000000001</v>
      </c>
      <c r="L182" s="50">
        <f t="shared" si="147"/>
        <v>0</v>
      </c>
      <c r="M182" s="50">
        <f t="shared" si="147"/>
        <v>561.24000000000001</v>
      </c>
      <c r="N182" s="50">
        <f t="shared" si="137"/>
        <v>0</v>
      </c>
      <c r="O182" s="51">
        <f t="shared" si="141"/>
        <v>1</v>
      </c>
    </row>
    <row r="183" ht="28">
      <c r="A183" s="44" t="s">
        <v>381</v>
      </c>
      <c r="B183" s="45" t="s">
        <v>382</v>
      </c>
      <c r="C183" s="46" t="s">
        <v>114</v>
      </c>
      <c r="D183" s="47">
        <v>6.4000000000000004</v>
      </c>
      <c r="E183" s="48">
        <v>6.4000000000000004</v>
      </c>
      <c r="F183" s="59"/>
      <c r="G183" s="48">
        <f t="shared" si="144"/>
        <v>6.4000000000000004</v>
      </c>
      <c r="H183" s="47">
        <f t="shared" si="145"/>
        <v>0</v>
      </c>
      <c r="I183" s="48">
        <v>20.120000000000001</v>
      </c>
      <c r="J183" s="50">
        <f t="shared" si="147"/>
        <v>128.75999999999999</v>
      </c>
      <c r="K183" s="50">
        <f t="shared" si="147"/>
        <v>128.75999999999999</v>
      </c>
      <c r="L183" s="50">
        <f t="shared" si="147"/>
        <v>0</v>
      </c>
      <c r="M183" s="50">
        <f t="shared" si="147"/>
        <v>128.75999999999999</v>
      </c>
      <c r="N183" s="50">
        <f t="shared" si="137"/>
        <v>0</v>
      </c>
      <c r="O183" s="51">
        <f t="shared" si="141"/>
        <v>1</v>
      </c>
    </row>
    <row r="184" ht="14">
      <c r="A184" s="33" t="s">
        <v>383</v>
      </c>
      <c r="B184" s="34" t="s">
        <v>384</v>
      </c>
      <c r="C184" s="35"/>
      <c r="D184" s="35"/>
      <c r="E184" s="35"/>
      <c r="F184" s="56"/>
      <c r="G184" s="42"/>
      <c r="H184" s="54"/>
      <c r="I184" s="35"/>
      <c r="J184" s="37">
        <f>SUM(J185:J186)</f>
        <v>4113.6199999999999</v>
      </c>
      <c r="K184" s="37">
        <f>SUM(K185:K186)</f>
        <v>0</v>
      </c>
      <c r="L184" s="37">
        <f>SUM(L185:L186)</f>
        <v>0</v>
      </c>
      <c r="M184" s="37">
        <f>SUM(M185:M186)</f>
        <v>0</v>
      </c>
      <c r="N184" s="37">
        <f>SUM(N185:N186)</f>
        <v>4113.6199999999999</v>
      </c>
      <c r="O184" s="55">
        <f t="shared" si="141"/>
        <v>0</v>
      </c>
    </row>
    <row r="185" ht="42">
      <c r="A185" s="44" t="s">
        <v>385</v>
      </c>
      <c r="B185" s="45" t="s">
        <v>386</v>
      </c>
      <c r="C185" s="46" t="s">
        <v>184</v>
      </c>
      <c r="D185" s="47">
        <v>7</v>
      </c>
      <c r="E185" s="48">
        <v>0</v>
      </c>
      <c r="F185" s="59"/>
      <c r="G185" s="48">
        <f t="shared" si="144"/>
        <v>0</v>
      </c>
      <c r="H185" s="47">
        <f t="shared" ref="H185:H189" si="148">D185-F185</f>
        <v>7</v>
      </c>
      <c r="I185" s="48">
        <v>118.64</v>
      </c>
      <c r="J185" s="50">
        <f t="shared" ref="J185:M186" si="149">TRUNC($I185*D185,2)</f>
        <v>830.48000000000002</v>
      </c>
      <c r="K185" s="50">
        <f t="shared" si="149"/>
        <v>0</v>
      </c>
      <c r="L185" s="50">
        <f t="shared" si="149"/>
        <v>0</v>
      </c>
      <c r="M185" s="50">
        <f t="shared" si="149"/>
        <v>0</v>
      </c>
      <c r="N185" s="50">
        <f t="shared" si="137"/>
        <v>830.48000000000002</v>
      </c>
      <c r="O185" s="51">
        <f t="shared" si="141"/>
        <v>0</v>
      </c>
    </row>
    <row r="186" ht="42">
      <c r="A186" s="44" t="s">
        <v>387</v>
      </c>
      <c r="B186" s="45" t="s">
        <v>388</v>
      </c>
      <c r="C186" s="46" t="s">
        <v>184</v>
      </c>
      <c r="D186" s="47">
        <v>21</v>
      </c>
      <c r="E186" s="48">
        <v>0</v>
      </c>
      <c r="F186" s="59"/>
      <c r="G186" s="48">
        <f t="shared" si="144"/>
        <v>0</v>
      </c>
      <c r="H186" s="47">
        <f t="shared" si="148"/>
        <v>21</v>
      </c>
      <c r="I186" s="48">
        <v>156.34</v>
      </c>
      <c r="J186" s="50">
        <f t="shared" si="149"/>
        <v>3283.1399999999999</v>
      </c>
      <c r="K186" s="50">
        <f t="shared" si="149"/>
        <v>0</v>
      </c>
      <c r="L186" s="50">
        <f t="shared" si="149"/>
        <v>0</v>
      </c>
      <c r="M186" s="50">
        <f t="shared" si="149"/>
        <v>0</v>
      </c>
      <c r="N186" s="50">
        <f t="shared" si="137"/>
        <v>3283.1399999999999</v>
      </c>
      <c r="O186" s="51">
        <f t="shared" si="141"/>
        <v>0</v>
      </c>
    </row>
    <row r="187" ht="14">
      <c r="A187" s="33" t="s">
        <v>389</v>
      </c>
      <c r="B187" s="34" t="s">
        <v>390</v>
      </c>
      <c r="C187" s="35"/>
      <c r="D187" s="35"/>
      <c r="E187" s="35"/>
      <c r="F187" s="56"/>
      <c r="G187" s="42"/>
      <c r="H187" s="54"/>
      <c r="I187" s="35"/>
      <c r="J187" s="37">
        <f>SUM(J188:J189)</f>
        <v>2325.1599999999999</v>
      </c>
      <c r="K187" s="37">
        <f>SUM(K188:K189)</f>
        <v>0</v>
      </c>
      <c r="L187" s="37">
        <f>SUM(L188:L189)</f>
        <v>0</v>
      </c>
      <c r="M187" s="37">
        <f>SUM(M188:M189)</f>
        <v>0</v>
      </c>
      <c r="N187" s="37">
        <f>SUM(N188:N189)</f>
        <v>2325.1599999999999</v>
      </c>
      <c r="O187" s="55">
        <f t="shared" si="141"/>
        <v>0</v>
      </c>
    </row>
    <row r="188" ht="14">
      <c r="A188" s="44" t="s">
        <v>391</v>
      </c>
      <c r="B188" s="45" t="s">
        <v>392</v>
      </c>
      <c r="C188" s="46" t="s">
        <v>39</v>
      </c>
      <c r="D188" s="47">
        <v>248.21000000000001</v>
      </c>
      <c r="E188" s="48">
        <v>0</v>
      </c>
      <c r="F188" s="59"/>
      <c r="G188" s="48">
        <f t="shared" si="144"/>
        <v>0</v>
      </c>
      <c r="H188" s="47">
        <f t="shared" si="148"/>
        <v>248.21000000000001</v>
      </c>
      <c r="I188" s="48">
        <v>2.1200000000000001</v>
      </c>
      <c r="J188" s="50">
        <f t="shared" ref="J188:M189" si="150">TRUNC($I188*D188,2)</f>
        <v>526.20000000000005</v>
      </c>
      <c r="K188" s="50">
        <f t="shared" si="150"/>
        <v>0</v>
      </c>
      <c r="L188" s="50">
        <f t="shared" si="150"/>
        <v>0</v>
      </c>
      <c r="M188" s="50">
        <f t="shared" si="150"/>
        <v>0</v>
      </c>
      <c r="N188" s="50">
        <f t="shared" si="137"/>
        <v>526.20000000000005</v>
      </c>
      <c r="O188" s="51">
        <f t="shared" si="141"/>
        <v>0</v>
      </c>
    </row>
    <row r="189" ht="14">
      <c r="A189" s="44" t="s">
        <v>393</v>
      </c>
      <c r="B189" s="45" t="s">
        <v>394</v>
      </c>
      <c r="C189" s="46" t="s">
        <v>184</v>
      </c>
      <c r="D189" s="47">
        <v>1</v>
      </c>
      <c r="E189" s="48">
        <v>0</v>
      </c>
      <c r="F189" s="59"/>
      <c r="G189" s="48">
        <f t="shared" si="144"/>
        <v>0</v>
      </c>
      <c r="H189" s="47">
        <f t="shared" si="148"/>
        <v>1</v>
      </c>
      <c r="I189" s="48">
        <v>1798.96</v>
      </c>
      <c r="J189" s="50">
        <f t="shared" si="150"/>
        <v>1798.96</v>
      </c>
      <c r="K189" s="50">
        <f t="shared" si="150"/>
        <v>0</v>
      </c>
      <c r="L189" s="50">
        <f t="shared" si="150"/>
        <v>0</v>
      </c>
      <c r="M189" s="50">
        <f t="shared" si="150"/>
        <v>0</v>
      </c>
      <c r="N189" s="50">
        <f t="shared" si="137"/>
        <v>1798.96</v>
      </c>
      <c r="O189" s="51">
        <f t="shared" si="141"/>
        <v>0</v>
      </c>
    </row>
    <row r="190" ht="15">
      <c r="A190" s="61"/>
      <c r="B190" s="62" t="s">
        <v>395</v>
      </c>
      <c r="C190" s="63"/>
      <c r="D190" s="64"/>
      <c r="E190" s="65"/>
      <c r="F190" s="66"/>
      <c r="G190" s="67"/>
      <c r="H190" s="68"/>
      <c r="I190" s="68"/>
      <c r="J190" s="69">
        <f>SUM(J187,J184,J179,J175,J167,J159,J151,J144,J139,J136,J132,J130,J120,J114,J111,J104,J87,J78,J69,J58,J54,J51,J47,J38,J22,J20,J18,J15,J12,J9)</f>
        <v>283812.48999999999</v>
      </c>
      <c r="K190" s="69">
        <f>SUM(K187,K184,K179,K175,K167,K159,K151,K144,K139,K136,K132,K130,K120,K114,K111,K104,K87,K78,K69,K58,K54,K51,K47,K38,K22,K20,K18,K15,K12,K9)</f>
        <v>171321.65000000002</v>
      </c>
      <c r="L190" s="70">
        <f>SUM(L187,L184,L179,L175,L167,L159,L151,L144,L139,L136,L132,L130,L120,L114,L111,L104,L87,L78,L69,L58,L54,L51,L47,L38,L22,L20,L18,L15,L12,L9)</f>
        <v>28441.710000000003</v>
      </c>
      <c r="M190" s="69">
        <f>SUM(M187,M184,M179,M175,M167,M159,M151,M144,M139,M136,M132,M130,M120,M114,M111,M104,M87,M78,M69,M58,M54,M51,M47,M38,M22,M20,M18,M15,M12,M9)</f>
        <v>199763.38999999996</v>
      </c>
      <c r="N190" s="69">
        <f>SUM(N187,N184,N179,N175,N167,N159,N151,N144,N139,N136,N132,N130,N120,N114,N111,N104,N87,N78,N69,N58,N54,N51,N47,N38,N22,N20,N18,N15,N12,N9)</f>
        <v>84049.100000000006</v>
      </c>
      <c r="O190" s="71">
        <f t="shared" si="141"/>
        <v>0.70385693737439092</v>
      </c>
    </row>
    <row r="191">
      <c r="F191" s="72" t="s">
        <v>396</v>
      </c>
      <c r="G191" s="73"/>
      <c r="H191" s="73"/>
      <c r="I191" s="73"/>
      <c r="J191" s="74"/>
      <c r="K191" s="72" t="s">
        <v>397</v>
      </c>
      <c r="L191" s="73"/>
      <c r="M191" s="73"/>
      <c r="N191" s="73"/>
      <c r="O191" s="74"/>
    </row>
    <row r="192">
      <c r="F192" s="75"/>
      <c r="G192" s="76"/>
      <c r="H192" s="76"/>
      <c r="I192" s="76"/>
      <c r="J192" s="77"/>
      <c r="K192" s="75"/>
      <c r="L192" s="76"/>
      <c r="M192" s="76"/>
      <c r="N192" s="76"/>
      <c r="O192" s="77"/>
    </row>
    <row r="193">
      <c r="F193" s="75"/>
      <c r="G193" s="76"/>
      <c r="H193" s="76"/>
      <c r="I193" s="76"/>
      <c r="J193" s="77"/>
      <c r="K193" s="75"/>
      <c r="L193" s="76"/>
      <c r="M193" s="76"/>
      <c r="N193" s="76"/>
      <c r="O193" s="77"/>
    </row>
    <row r="194">
      <c r="F194" s="75"/>
      <c r="G194" s="76"/>
      <c r="H194" s="76"/>
      <c r="I194" s="76"/>
      <c r="J194" s="77"/>
      <c r="K194" s="75"/>
      <c r="L194" s="76"/>
      <c r="M194" s="76"/>
      <c r="N194" s="76"/>
      <c r="O194" s="77"/>
    </row>
    <row r="195">
      <c r="F195" s="75"/>
      <c r="G195" s="76"/>
      <c r="H195" s="76"/>
      <c r="I195" s="76"/>
      <c r="J195" s="77"/>
      <c r="K195" s="75"/>
      <c r="L195" s="76"/>
      <c r="M195" s="76"/>
      <c r="N195" s="76"/>
      <c r="O195" s="77"/>
    </row>
    <row r="196">
      <c r="F196" s="75"/>
      <c r="G196" s="76"/>
      <c r="H196" s="76"/>
      <c r="I196" s="76"/>
      <c r="J196" s="77"/>
      <c r="K196" s="75"/>
      <c r="L196" s="76"/>
      <c r="M196" s="76"/>
      <c r="N196" s="76"/>
      <c r="O196" s="77"/>
    </row>
    <row r="197" ht="14">
      <c r="F197" s="78"/>
      <c r="G197" s="79"/>
      <c r="H197" s="79"/>
      <c r="I197" s="79"/>
      <c r="J197" s="80"/>
      <c r="K197" s="78"/>
      <c r="L197" s="79"/>
      <c r="M197" s="79"/>
      <c r="N197" s="79"/>
      <c r="O197" s="80"/>
    </row>
    <row r="199">
      <c r="K199" s="7">
        <f>L190-(L9+L12+L17)</f>
        <v>23331.770000000004</v>
      </c>
      <c r="L199" s="81">
        <f>K199/J190</f>
        <v>8.2208397523308455e-002</v>
      </c>
    </row>
  </sheetData>
  <mergeCells count="17">
    <mergeCell ref="A1:F1"/>
    <mergeCell ref="H1:K1"/>
    <mergeCell ref="L1:O1"/>
    <mergeCell ref="A2:F2"/>
    <mergeCell ref="H2:K2"/>
    <mergeCell ref="L2:O4"/>
    <mergeCell ref="A3:F4"/>
    <mergeCell ref="H3:K4"/>
    <mergeCell ref="O5:O6"/>
    <mergeCell ref="F191:J197"/>
    <mergeCell ref="K191:O197"/>
    <mergeCell ref="A5:A6"/>
    <mergeCell ref="B5:B6"/>
    <mergeCell ref="C5:C6"/>
    <mergeCell ref="D5:H5"/>
    <mergeCell ref="I5:I6"/>
    <mergeCell ref="J5:N5"/>
  </mergeCells>
  <printOptions headings="0" gridLines="0"/>
  <pageMargins left="0.11811023622047245" right="0.11811023622047245" top="0.51181102362204722" bottom="0.51181102362204722" header="0.31496062992125984" footer="0.31496062992125984"/>
  <pageSetup paperSize="9" scale="66" fitToWidth="1" fitToHeight="7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0" workbookViewId="0">
      <selection activeCell="D56" activeCellId="0" sqref="D56:O56"/>
    </sheetView>
  </sheetViews>
  <sheetFormatPr baseColWidth="10" defaultColWidth="9.1640625" defaultRowHeight="13"/>
  <cols>
    <col customWidth="1" min="1" max="1" style="2" width="10.33203125"/>
    <col customWidth="1" min="2" max="2" style="3" width="57.6640625"/>
    <col customWidth="1" min="3" max="3" style="4" width="6.6640625"/>
    <col customWidth="1" min="4" max="4" style="5" width="10.6640625"/>
    <col customWidth="1" min="5" max="5" style="5" width="9.5"/>
    <col customWidth="1" min="6" max="6" style="82" width="10.6640625"/>
    <col customWidth="1" min="7" max="7" style="5" width="13.6640625"/>
    <col min="8" max="8" style="7" width="9.1640625"/>
    <col customWidth="1" min="9" max="9" style="7" width="14.5"/>
    <col customWidth="1" min="10" max="10" style="7" width="14"/>
    <col customWidth="1" min="11" max="11" style="7" width="10.1640625"/>
    <col customWidth="1" min="12" max="12" style="7" width="11.33203125"/>
    <col customWidth="1" min="13" max="13" style="7" width="13.1640625"/>
    <col customWidth="1" min="14" max="14" style="7" width="14.5"/>
    <col customWidth="1" min="15" max="15" style="8" width="8.83203125"/>
    <col min="16" max="16384" style="1" width="9.1640625"/>
  </cols>
  <sheetData>
    <row r="1" ht="38.25" customHeight="1">
      <c r="A1" s="83" t="s">
        <v>0</v>
      </c>
      <c r="B1" s="84"/>
      <c r="C1" s="84"/>
      <c r="D1" s="84"/>
      <c r="E1" s="84"/>
      <c r="F1" s="85"/>
      <c r="G1" s="86"/>
      <c r="H1" s="87" t="s">
        <v>1</v>
      </c>
      <c r="I1" s="88"/>
      <c r="J1" s="88"/>
      <c r="K1" s="89"/>
      <c r="L1" s="90" t="s">
        <v>2</v>
      </c>
      <c r="M1" s="84"/>
      <c r="N1" s="84"/>
      <c r="O1" s="91"/>
    </row>
    <row r="2">
      <c r="A2" s="92" t="s">
        <v>3</v>
      </c>
      <c r="B2" s="93"/>
      <c r="C2" s="93"/>
      <c r="D2" s="93"/>
      <c r="E2" s="93"/>
      <c r="F2" s="94"/>
      <c r="G2" s="95"/>
      <c r="H2" s="96" t="s">
        <v>434</v>
      </c>
      <c r="I2" s="97"/>
      <c r="J2" s="97"/>
      <c r="K2" s="98"/>
      <c r="L2" s="99" t="s">
        <v>5</v>
      </c>
      <c r="M2" s="100"/>
      <c r="N2" s="100"/>
      <c r="O2" s="101"/>
    </row>
    <row r="3">
      <c r="A3" s="102" t="s">
        <v>6</v>
      </c>
      <c r="B3" s="103"/>
      <c r="C3" s="103"/>
      <c r="D3" s="103"/>
      <c r="E3" s="103"/>
      <c r="F3" s="104"/>
      <c r="G3" s="97"/>
      <c r="H3" s="96" t="s">
        <v>436</v>
      </c>
      <c r="I3" s="105"/>
      <c r="J3" s="105"/>
      <c r="K3" s="106"/>
      <c r="L3" s="99"/>
      <c r="M3" s="100"/>
      <c r="N3" s="100"/>
      <c r="O3" s="101"/>
    </row>
    <row r="4">
      <c r="A4" s="107"/>
      <c r="B4" s="108"/>
      <c r="C4" s="108"/>
      <c r="D4" s="108"/>
      <c r="E4" s="108"/>
      <c r="F4" s="109"/>
      <c r="G4" s="110"/>
      <c r="H4" s="111"/>
      <c r="I4" s="112"/>
      <c r="J4" s="112"/>
      <c r="K4" s="113"/>
      <c r="L4" s="114"/>
      <c r="M4" s="115"/>
      <c r="N4" s="115"/>
      <c r="O4" s="116"/>
    </row>
    <row r="5">
      <c r="A5" s="117" t="s">
        <v>8</v>
      </c>
      <c r="B5" s="118" t="s">
        <v>9</v>
      </c>
      <c r="C5" s="25" t="s">
        <v>10</v>
      </c>
      <c r="D5" s="26" t="s">
        <v>398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>
      <c r="A6" s="119"/>
      <c r="B6" s="120"/>
      <c r="C6" s="121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>
      <c r="A7" s="122"/>
      <c r="B7" s="123"/>
      <c r="C7" s="121"/>
      <c r="D7" s="124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6"/>
    </row>
    <row r="8" ht="14">
      <c r="A8" s="127" t="s">
        <v>23</v>
      </c>
      <c r="B8" s="34" t="s">
        <v>24</v>
      </c>
      <c r="C8" s="35"/>
      <c r="D8" s="128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30"/>
    </row>
    <row r="9" ht="14">
      <c r="A9" s="127" t="s">
        <v>25</v>
      </c>
      <c r="B9" s="34" t="s">
        <v>26</v>
      </c>
      <c r="C9" s="35"/>
      <c r="D9" s="128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30"/>
    </row>
    <row r="10" ht="14">
      <c r="A10" s="45" t="s">
        <v>27</v>
      </c>
      <c r="B10" s="45" t="s">
        <v>28</v>
      </c>
      <c r="C10" s="46" t="s">
        <v>29</v>
      </c>
      <c r="D10" s="131" t="s">
        <v>399</v>
      </c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</row>
    <row r="11" ht="28">
      <c r="A11" s="45" t="s">
        <v>30</v>
      </c>
      <c r="B11" s="45" t="s">
        <v>31</v>
      </c>
      <c r="C11" s="46" t="s">
        <v>29</v>
      </c>
      <c r="D11" s="131" t="s">
        <v>399</v>
      </c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3"/>
    </row>
    <row r="12" ht="14">
      <c r="A12" s="127" t="s">
        <v>32</v>
      </c>
      <c r="B12" s="34" t="s">
        <v>33</v>
      </c>
      <c r="C12" s="35"/>
      <c r="D12" s="128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/>
    </row>
    <row r="13" ht="14">
      <c r="A13" s="45" t="s">
        <v>34</v>
      </c>
      <c r="B13" s="45" t="s">
        <v>35</v>
      </c>
      <c r="C13" s="46" t="s">
        <v>36</v>
      </c>
      <c r="D13" s="131" t="s">
        <v>437</v>
      </c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3"/>
    </row>
    <row r="14" ht="14">
      <c r="A14" s="45" t="s">
        <v>37</v>
      </c>
      <c r="B14" s="45" t="s">
        <v>38</v>
      </c>
      <c r="C14" s="46" t="s">
        <v>39</v>
      </c>
      <c r="D14" s="131" t="s">
        <v>438</v>
      </c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3"/>
    </row>
    <row r="15" ht="14">
      <c r="A15" s="127" t="s">
        <v>40</v>
      </c>
      <c r="B15" s="34" t="s">
        <v>41</v>
      </c>
      <c r="C15" s="35"/>
      <c r="D15" s="128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30"/>
    </row>
    <row r="16" ht="14">
      <c r="A16" s="45" t="s">
        <v>42</v>
      </c>
      <c r="B16" s="45" t="s">
        <v>43</v>
      </c>
      <c r="C16" s="46" t="s">
        <v>44</v>
      </c>
      <c r="D16" s="131" t="s">
        <v>439</v>
      </c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3"/>
    </row>
    <row r="17" ht="14">
      <c r="A17" s="127" t="s">
        <v>45</v>
      </c>
      <c r="B17" s="34" t="s">
        <v>46</v>
      </c>
      <c r="C17" s="35"/>
      <c r="D17" s="128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30"/>
    </row>
    <row r="18" ht="14">
      <c r="A18" s="127" t="s">
        <v>47</v>
      </c>
      <c r="B18" s="34" t="s">
        <v>48</v>
      </c>
      <c r="C18" s="35"/>
      <c r="D18" s="128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30"/>
    </row>
    <row r="19" ht="42">
      <c r="A19" s="45" t="s">
        <v>49</v>
      </c>
      <c r="B19" s="45" t="s">
        <v>50</v>
      </c>
      <c r="C19" s="46" t="s">
        <v>51</v>
      </c>
      <c r="D19" s="131" t="s">
        <v>440</v>
      </c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3"/>
    </row>
    <row r="20" ht="14">
      <c r="A20" s="127" t="s">
        <v>52</v>
      </c>
      <c r="B20" s="34" t="s">
        <v>53</v>
      </c>
      <c r="C20" s="35"/>
      <c r="D20" s="128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30"/>
    </row>
    <row r="21" ht="42">
      <c r="A21" s="45" t="s">
        <v>54</v>
      </c>
      <c r="B21" s="45" t="s">
        <v>50</v>
      </c>
      <c r="C21" s="46" t="s">
        <v>51</v>
      </c>
      <c r="D21" s="131" t="s">
        <v>441</v>
      </c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3"/>
    </row>
    <row r="22" ht="14">
      <c r="A22" s="127" t="s">
        <v>55</v>
      </c>
      <c r="B22" s="34" t="s">
        <v>56</v>
      </c>
      <c r="C22" s="35"/>
      <c r="D22" s="128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30"/>
    </row>
    <row r="23" ht="28.25" hidden="1" customHeight="1">
      <c r="A23" s="45" t="s">
        <v>57</v>
      </c>
      <c r="B23" s="45" t="s">
        <v>58</v>
      </c>
      <c r="C23" s="46" t="s">
        <v>39</v>
      </c>
      <c r="D23" s="134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6"/>
    </row>
    <row r="24" ht="27.75" hidden="1" customHeight="1">
      <c r="A24" s="45" t="s">
        <v>59</v>
      </c>
      <c r="B24" s="45" t="s">
        <v>60</v>
      </c>
      <c r="C24" s="46" t="s">
        <v>61</v>
      </c>
      <c r="D24" s="137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9"/>
    </row>
    <row r="25" ht="28" hidden="1">
      <c r="A25" s="45" t="s">
        <v>62</v>
      </c>
      <c r="B25" s="45" t="s">
        <v>63</v>
      </c>
      <c r="C25" s="46" t="s">
        <v>64</v>
      </c>
      <c r="D25" s="140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2"/>
    </row>
    <row r="26" ht="36" customHeight="1">
      <c r="A26" s="45" t="s">
        <v>65</v>
      </c>
      <c r="B26" s="45" t="s">
        <v>66</v>
      </c>
      <c r="C26" s="46" t="s">
        <v>39</v>
      </c>
      <c r="D26" s="134" t="s">
        <v>442</v>
      </c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6"/>
    </row>
    <row r="27" ht="41.25" hidden="1" customHeight="1">
      <c r="A27" s="45" t="s">
        <v>67</v>
      </c>
      <c r="B27" s="143" t="s">
        <v>68</v>
      </c>
      <c r="C27" s="46" t="s">
        <v>39</v>
      </c>
      <c r="D27" s="137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9"/>
    </row>
    <row r="28" ht="48" hidden="1" customHeight="1">
      <c r="A28" s="45" t="s">
        <v>69</v>
      </c>
      <c r="B28" s="45" t="s">
        <v>70</v>
      </c>
      <c r="C28" s="46" t="s">
        <v>39</v>
      </c>
      <c r="D28" s="137"/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9"/>
    </row>
    <row r="29" ht="45" hidden="1" customHeight="1">
      <c r="A29" s="45" t="s">
        <v>71</v>
      </c>
      <c r="B29" s="45" t="s">
        <v>72</v>
      </c>
      <c r="C29" s="46" t="s">
        <v>39</v>
      </c>
      <c r="D29" s="137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9"/>
    </row>
    <row r="30" ht="19.5" hidden="1" customHeight="1">
      <c r="A30" s="45" t="s">
        <v>73</v>
      </c>
      <c r="B30" s="45" t="s">
        <v>74</v>
      </c>
      <c r="C30" s="46" t="s">
        <v>39</v>
      </c>
      <c r="D30" s="137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9"/>
    </row>
    <row r="31" ht="22.5" hidden="1" customHeight="1">
      <c r="A31" s="45" t="s">
        <v>75</v>
      </c>
      <c r="B31" s="45" t="s">
        <v>76</v>
      </c>
      <c r="C31" s="46" t="s">
        <v>39</v>
      </c>
      <c r="D31" s="137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9"/>
    </row>
    <row r="32" ht="20.25" hidden="1" customHeight="1">
      <c r="A32" s="45" t="s">
        <v>77</v>
      </c>
      <c r="B32" s="45" t="s">
        <v>78</v>
      </c>
      <c r="C32" s="46" t="s">
        <v>39</v>
      </c>
      <c r="D32" s="137"/>
      <c r="E32" s="138"/>
      <c r="F32" s="138"/>
      <c r="G32" s="138"/>
      <c r="H32" s="138"/>
      <c r="I32" s="138"/>
      <c r="J32" s="138"/>
      <c r="K32" s="138"/>
      <c r="L32" s="138"/>
      <c r="M32" s="138"/>
      <c r="N32" s="138"/>
      <c r="O32" s="139"/>
    </row>
    <row r="33" ht="20.25" hidden="1" customHeight="1">
      <c r="A33" s="45" t="s">
        <v>79</v>
      </c>
      <c r="B33" s="45" t="s">
        <v>80</v>
      </c>
      <c r="C33" s="46" t="s">
        <v>39</v>
      </c>
      <c r="D33" s="137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9"/>
    </row>
    <row r="34" ht="19.5" hidden="1" customHeight="1">
      <c r="A34" s="45" t="s">
        <v>81</v>
      </c>
      <c r="B34" s="45" t="s">
        <v>82</v>
      </c>
      <c r="C34" s="46" t="s">
        <v>61</v>
      </c>
      <c r="D34" s="137"/>
      <c r="E34" s="138"/>
      <c r="F34" s="138"/>
      <c r="G34" s="138"/>
      <c r="H34" s="138"/>
      <c r="I34" s="138"/>
      <c r="J34" s="138"/>
      <c r="K34" s="138"/>
      <c r="L34" s="138"/>
      <c r="M34" s="138"/>
      <c r="N34" s="138"/>
      <c r="O34" s="139"/>
    </row>
    <row r="35" ht="14" hidden="1">
      <c r="A35" s="45" t="s">
        <v>83</v>
      </c>
      <c r="B35" s="45" t="s">
        <v>84</v>
      </c>
      <c r="C35" s="46" t="s">
        <v>61</v>
      </c>
      <c r="D35" s="137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9"/>
    </row>
    <row r="36" ht="28" hidden="1">
      <c r="A36" s="45" t="s">
        <v>85</v>
      </c>
      <c r="B36" s="45" t="s">
        <v>50</v>
      </c>
      <c r="C36" s="46" t="s">
        <v>51</v>
      </c>
      <c r="D36" s="131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3"/>
    </row>
    <row r="37" ht="14">
      <c r="A37" s="127" t="s">
        <v>89</v>
      </c>
      <c r="B37" s="34" t="s">
        <v>90</v>
      </c>
      <c r="C37" s="35"/>
      <c r="D37" s="128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30"/>
    </row>
    <row r="38" ht="28" hidden="1">
      <c r="A38" s="45" t="s">
        <v>91</v>
      </c>
      <c r="B38" s="45" t="s">
        <v>92</v>
      </c>
      <c r="C38" s="46" t="s">
        <v>61</v>
      </c>
      <c r="D38" s="131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3"/>
    </row>
    <row r="39" ht="28" hidden="1">
      <c r="A39" s="45" t="s">
        <v>93</v>
      </c>
      <c r="B39" s="45" t="s">
        <v>94</v>
      </c>
      <c r="C39" s="46" t="s">
        <v>61</v>
      </c>
      <c r="D39" s="131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3"/>
    </row>
    <row r="40" ht="42" hidden="1">
      <c r="A40" s="45" t="s">
        <v>95</v>
      </c>
      <c r="B40" s="45" t="s">
        <v>96</v>
      </c>
      <c r="C40" s="46" t="s">
        <v>61</v>
      </c>
      <c r="D40" s="131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3"/>
    </row>
    <row r="41" ht="42" hidden="1">
      <c r="A41" s="45" t="s">
        <v>97</v>
      </c>
      <c r="B41" s="45" t="s">
        <v>98</v>
      </c>
      <c r="C41" s="46" t="s">
        <v>99</v>
      </c>
      <c r="D41" s="131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3"/>
    </row>
    <row r="42" ht="28" hidden="1">
      <c r="A42" s="45" t="s">
        <v>100</v>
      </c>
      <c r="B42" s="45" t="s">
        <v>101</v>
      </c>
      <c r="C42" s="46" t="s">
        <v>39</v>
      </c>
      <c r="D42" s="131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3"/>
    </row>
    <row r="43" ht="42" hidden="1">
      <c r="A43" s="45" t="s">
        <v>102</v>
      </c>
      <c r="B43" s="45" t="s">
        <v>103</v>
      </c>
      <c r="C43" s="46" t="s">
        <v>39</v>
      </c>
      <c r="D43" s="131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3"/>
    </row>
    <row r="44" ht="42" hidden="1">
      <c r="A44" s="45" t="s">
        <v>104</v>
      </c>
      <c r="B44" s="45" t="s">
        <v>105</v>
      </c>
      <c r="C44" s="46" t="s">
        <v>39</v>
      </c>
      <c r="D44" s="131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3"/>
    </row>
    <row r="45" ht="42" hidden="1">
      <c r="A45" s="45" t="s">
        <v>106</v>
      </c>
      <c r="B45" s="45" t="s">
        <v>107</v>
      </c>
      <c r="C45" s="46" t="s">
        <v>61</v>
      </c>
      <c r="D45" s="131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3"/>
    </row>
    <row r="46" ht="14">
      <c r="A46" s="127" t="s">
        <v>108</v>
      </c>
      <c r="B46" s="34" t="s">
        <v>109</v>
      </c>
      <c r="C46" s="35"/>
      <c r="D46" s="128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30"/>
    </row>
    <row r="47" ht="72" hidden="1" customHeight="1">
      <c r="A47" s="45" t="s">
        <v>110</v>
      </c>
      <c r="B47" s="45" t="s">
        <v>111</v>
      </c>
      <c r="C47" s="46" t="s">
        <v>39</v>
      </c>
      <c r="D47" s="137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9"/>
    </row>
    <row r="48" ht="28" hidden="1">
      <c r="A48" s="45" t="s">
        <v>112</v>
      </c>
      <c r="B48" s="45" t="s">
        <v>113</v>
      </c>
      <c r="C48" s="46" t="s">
        <v>114</v>
      </c>
      <c r="D48" s="131"/>
      <c r="E48" s="132"/>
      <c r="F48" s="132"/>
      <c r="G48" s="132"/>
      <c r="H48" s="132"/>
      <c r="I48" s="132"/>
      <c r="J48" s="132"/>
      <c r="K48" s="132"/>
      <c r="L48" s="132"/>
      <c r="M48" s="132"/>
      <c r="N48" s="132"/>
      <c r="O48" s="133"/>
    </row>
    <row r="49" ht="14">
      <c r="A49" s="127" t="s">
        <v>115</v>
      </c>
      <c r="B49" s="34" t="s">
        <v>116</v>
      </c>
      <c r="C49" s="35"/>
      <c r="D49" s="128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30"/>
    </row>
    <row r="50" ht="12.25" customHeight="1">
      <c r="A50" s="127" t="s">
        <v>117</v>
      </c>
      <c r="B50" s="34" t="s">
        <v>118</v>
      </c>
      <c r="C50" s="35"/>
      <c r="D50" s="128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30"/>
    </row>
    <row r="51" ht="42">
      <c r="A51" s="45" t="s">
        <v>119</v>
      </c>
      <c r="B51" s="45" t="s">
        <v>120</v>
      </c>
      <c r="C51" s="46" t="s">
        <v>39</v>
      </c>
      <c r="D51" s="131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3"/>
    </row>
    <row r="52" ht="42">
      <c r="A52" s="45" t="s">
        <v>121</v>
      </c>
      <c r="B52" s="45" t="s">
        <v>122</v>
      </c>
      <c r="C52" s="46" t="s">
        <v>39</v>
      </c>
      <c r="D52" s="131" t="s">
        <v>443</v>
      </c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3"/>
    </row>
    <row r="53" ht="14">
      <c r="A53" s="127" t="s">
        <v>123</v>
      </c>
      <c r="B53" s="34" t="s">
        <v>124</v>
      </c>
      <c r="C53" s="35"/>
      <c r="D53" s="128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30"/>
    </row>
    <row r="54" ht="42">
      <c r="A54" s="45" t="s">
        <v>125</v>
      </c>
      <c r="B54" s="45" t="s">
        <v>126</v>
      </c>
      <c r="C54" s="46" t="s">
        <v>39</v>
      </c>
      <c r="D54" s="131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3"/>
    </row>
    <row r="55" ht="42">
      <c r="A55" s="45" t="s">
        <v>127</v>
      </c>
      <c r="B55" s="45" t="s">
        <v>128</v>
      </c>
      <c r="C55" s="46" t="s">
        <v>114</v>
      </c>
      <c r="D55" s="131"/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3"/>
    </row>
    <row r="56" ht="42">
      <c r="A56" s="45" t="s">
        <v>129</v>
      </c>
      <c r="B56" s="45" t="s">
        <v>130</v>
      </c>
      <c r="C56" s="46" t="s">
        <v>39</v>
      </c>
      <c r="D56" s="131" t="s">
        <v>444</v>
      </c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3"/>
    </row>
    <row r="57" ht="14">
      <c r="A57" s="127" t="s">
        <v>131</v>
      </c>
      <c r="B57" s="34" t="s">
        <v>132</v>
      </c>
      <c r="C57" s="35"/>
      <c r="D57" s="128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30"/>
    </row>
    <row r="58" ht="42" hidden="1">
      <c r="A58" s="45" t="s">
        <v>133</v>
      </c>
      <c r="B58" s="45" t="s">
        <v>134</v>
      </c>
      <c r="C58" s="46" t="s">
        <v>114</v>
      </c>
      <c r="D58" s="131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3"/>
    </row>
    <row r="59" ht="42" hidden="1">
      <c r="A59" s="45" t="s">
        <v>135</v>
      </c>
      <c r="B59" s="45" t="s">
        <v>136</v>
      </c>
      <c r="C59" s="46" t="s">
        <v>114</v>
      </c>
      <c r="D59" s="131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3"/>
    </row>
    <row r="60" ht="42" hidden="1">
      <c r="A60" s="45" t="s">
        <v>137</v>
      </c>
      <c r="B60" s="45" t="s">
        <v>138</v>
      </c>
      <c r="C60" s="46" t="s">
        <v>114</v>
      </c>
      <c r="D60" s="131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3"/>
    </row>
    <row r="61" ht="42" hidden="1">
      <c r="A61" s="45" t="s">
        <v>139</v>
      </c>
      <c r="B61" s="45" t="s">
        <v>140</v>
      </c>
      <c r="C61" s="46" t="s">
        <v>114</v>
      </c>
      <c r="D61" s="131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3"/>
    </row>
    <row r="62" ht="42" hidden="1">
      <c r="A62" s="45" t="s">
        <v>141</v>
      </c>
      <c r="B62" s="45" t="s">
        <v>142</v>
      </c>
      <c r="C62" s="46" t="s">
        <v>39</v>
      </c>
      <c r="D62" s="131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3"/>
    </row>
    <row r="63" ht="42" hidden="1">
      <c r="A63" s="45" t="s">
        <v>143</v>
      </c>
      <c r="B63" s="45" t="s">
        <v>144</v>
      </c>
      <c r="C63" s="46" t="s">
        <v>39</v>
      </c>
      <c r="D63" s="131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3"/>
    </row>
    <row r="64" ht="42" hidden="1">
      <c r="A64" s="45" t="s">
        <v>145</v>
      </c>
      <c r="B64" s="45" t="s">
        <v>146</v>
      </c>
      <c r="C64" s="46" t="s">
        <v>114</v>
      </c>
      <c r="D64" s="131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3"/>
    </row>
    <row r="65" ht="42" hidden="1">
      <c r="A65" s="45" t="s">
        <v>147</v>
      </c>
      <c r="B65" s="45" t="s">
        <v>148</v>
      </c>
      <c r="C65" s="46" t="s">
        <v>39</v>
      </c>
      <c r="D65" s="131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3"/>
    </row>
    <row r="66" ht="42" hidden="1">
      <c r="A66" s="45" t="s">
        <v>149</v>
      </c>
      <c r="B66" s="45" t="s">
        <v>128</v>
      </c>
      <c r="C66" s="46" t="s">
        <v>114</v>
      </c>
      <c r="D66" s="131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3"/>
    </row>
    <row r="67" ht="42" hidden="1">
      <c r="A67" s="45" t="s">
        <v>150</v>
      </c>
      <c r="B67" s="45" t="s">
        <v>151</v>
      </c>
      <c r="C67" s="46" t="s">
        <v>114</v>
      </c>
      <c r="D67" s="131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3"/>
    </row>
    <row r="68" ht="14">
      <c r="A68" s="127" t="s">
        <v>152</v>
      </c>
      <c r="B68" s="34" t="s">
        <v>153</v>
      </c>
      <c r="C68" s="35"/>
      <c r="D68" s="128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30"/>
    </row>
    <row r="69" ht="48.75" hidden="1" customHeight="1">
      <c r="A69" s="45" t="s">
        <v>154</v>
      </c>
      <c r="B69" s="45" t="s">
        <v>155</v>
      </c>
      <c r="C69" s="46" t="s">
        <v>39</v>
      </c>
      <c r="D69" s="137"/>
      <c r="E69" s="138"/>
      <c r="F69" s="138"/>
      <c r="G69" s="138"/>
      <c r="H69" s="138"/>
      <c r="I69" s="138"/>
      <c r="J69" s="138"/>
      <c r="K69" s="138"/>
      <c r="L69" s="138"/>
      <c r="M69" s="138"/>
      <c r="N69" s="138"/>
      <c r="O69" s="139"/>
    </row>
    <row r="70" ht="28" hidden="1">
      <c r="A70" s="45" t="s">
        <v>156</v>
      </c>
      <c r="B70" s="45" t="s">
        <v>157</v>
      </c>
      <c r="C70" s="46" t="s">
        <v>39</v>
      </c>
      <c r="D70" s="137"/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9"/>
    </row>
    <row r="71" ht="49.75" hidden="1" customHeight="1">
      <c r="A71" s="45" t="s">
        <v>158</v>
      </c>
      <c r="B71" s="45" t="s">
        <v>159</v>
      </c>
      <c r="C71" s="46" t="s">
        <v>39</v>
      </c>
      <c r="D71" s="137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9"/>
    </row>
    <row r="72" ht="28" hidden="1">
      <c r="A72" s="45" t="s">
        <v>160</v>
      </c>
      <c r="B72" s="45" t="s">
        <v>161</v>
      </c>
      <c r="C72" s="46" t="s">
        <v>39</v>
      </c>
      <c r="D72" s="131"/>
      <c r="E72" s="132"/>
      <c r="F72" s="132"/>
      <c r="G72" s="132"/>
      <c r="H72" s="132"/>
      <c r="I72" s="132"/>
      <c r="J72" s="132"/>
      <c r="K72" s="132"/>
      <c r="L72" s="132"/>
      <c r="M72" s="132"/>
      <c r="N72" s="132"/>
      <c r="O72" s="133"/>
    </row>
    <row r="73" ht="14" hidden="1">
      <c r="A73" s="45" t="s">
        <v>162</v>
      </c>
      <c r="B73" s="45" t="s">
        <v>163</v>
      </c>
      <c r="C73" s="46" t="s">
        <v>39</v>
      </c>
      <c r="D73" s="131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3"/>
    </row>
    <row r="74" ht="45" hidden="1" customHeight="1">
      <c r="A74" s="45" t="s">
        <v>164</v>
      </c>
      <c r="B74" s="45" t="s">
        <v>165</v>
      </c>
      <c r="C74" s="46" t="s">
        <v>39</v>
      </c>
      <c r="D74" s="137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9"/>
    </row>
    <row r="75" ht="28" hidden="1">
      <c r="A75" s="45" t="s">
        <v>166</v>
      </c>
      <c r="B75" s="45" t="s">
        <v>167</v>
      </c>
      <c r="C75" s="46" t="s">
        <v>39</v>
      </c>
      <c r="D75" s="131"/>
      <c r="E75" s="132"/>
      <c r="F75" s="132"/>
      <c r="G75" s="132"/>
      <c r="H75" s="132"/>
      <c r="I75" s="132"/>
      <c r="J75" s="132"/>
      <c r="K75" s="132"/>
      <c r="L75" s="132"/>
      <c r="M75" s="132"/>
      <c r="N75" s="132"/>
      <c r="O75" s="133"/>
    </row>
    <row r="76" ht="42" hidden="1">
      <c r="A76" s="45" t="s">
        <v>168</v>
      </c>
      <c r="B76" s="45" t="s">
        <v>169</v>
      </c>
      <c r="C76" s="46" t="s">
        <v>39</v>
      </c>
      <c r="D76" s="131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3"/>
    </row>
    <row r="77" ht="14">
      <c r="A77" s="127" t="s">
        <v>170</v>
      </c>
      <c r="B77" s="34" t="s">
        <v>171</v>
      </c>
      <c r="C77" s="35"/>
      <c r="D77" s="128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30"/>
    </row>
    <row r="78" ht="28">
      <c r="A78" s="45" t="s">
        <v>172</v>
      </c>
      <c r="B78" s="45" t="s">
        <v>173</v>
      </c>
      <c r="C78" s="46" t="s">
        <v>39</v>
      </c>
      <c r="D78" s="131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3"/>
    </row>
    <row r="79" ht="28">
      <c r="A79" s="45" t="s">
        <v>174</v>
      </c>
      <c r="B79" s="45" t="s">
        <v>175</v>
      </c>
      <c r="C79" s="46" t="s">
        <v>39</v>
      </c>
      <c r="D79" s="131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3"/>
    </row>
    <row r="80" ht="56">
      <c r="A80" s="45" t="s">
        <v>176</v>
      </c>
      <c r="B80" s="45" t="s">
        <v>177</v>
      </c>
      <c r="C80" s="46" t="s">
        <v>39</v>
      </c>
      <c r="D80" s="131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3"/>
    </row>
    <row r="81" ht="56">
      <c r="A81" s="45" t="s">
        <v>178</v>
      </c>
      <c r="B81" s="45" t="s">
        <v>179</v>
      </c>
      <c r="C81" s="46" t="s">
        <v>39</v>
      </c>
      <c r="D81" s="131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3"/>
    </row>
    <row r="82" ht="43">
      <c r="A82" s="45" t="s">
        <v>180</v>
      </c>
      <c r="B82" s="45" t="s">
        <v>181</v>
      </c>
      <c r="C82" s="46" t="s">
        <v>61</v>
      </c>
      <c r="D82" s="144" t="s">
        <v>445</v>
      </c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6"/>
    </row>
    <row r="83" ht="42">
      <c r="A83" s="45" t="s">
        <v>182</v>
      </c>
      <c r="B83" s="45" t="s">
        <v>183</v>
      </c>
      <c r="C83" s="46" t="s">
        <v>184</v>
      </c>
      <c r="D83" s="131" t="s">
        <v>446</v>
      </c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3"/>
    </row>
    <row r="84" ht="28">
      <c r="A84" s="45" t="s">
        <v>185</v>
      </c>
      <c r="B84" s="45" t="s">
        <v>186</v>
      </c>
      <c r="C84" s="46" t="s">
        <v>39</v>
      </c>
      <c r="D84" s="131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3"/>
    </row>
    <row r="85" ht="28">
      <c r="A85" s="45" t="s">
        <v>187</v>
      </c>
      <c r="B85" s="45" t="s">
        <v>188</v>
      </c>
      <c r="C85" s="46" t="s">
        <v>99</v>
      </c>
      <c r="D85" s="131" t="s">
        <v>447</v>
      </c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3"/>
    </row>
    <row r="86" ht="14">
      <c r="A86" s="127" t="s">
        <v>189</v>
      </c>
      <c r="B86" s="34" t="s">
        <v>190</v>
      </c>
      <c r="C86" s="35"/>
      <c r="D86" s="128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30"/>
    </row>
    <row r="87" ht="14">
      <c r="A87" s="45" t="s">
        <v>191</v>
      </c>
      <c r="B87" s="45" t="s">
        <v>192</v>
      </c>
      <c r="C87" s="46" t="s">
        <v>184</v>
      </c>
      <c r="D87" s="131"/>
      <c r="E87" s="132"/>
      <c r="F87" s="132"/>
      <c r="G87" s="132"/>
      <c r="H87" s="132"/>
      <c r="I87" s="132"/>
      <c r="J87" s="132"/>
      <c r="K87" s="132"/>
      <c r="L87" s="132"/>
      <c r="M87" s="132"/>
      <c r="N87" s="132"/>
      <c r="O87" s="133"/>
    </row>
    <row r="88" ht="28">
      <c r="A88" s="45" t="s">
        <v>193</v>
      </c>
      <c r="B88" s="45" t="s">
        <v>194</v>
      </c>
      <c r="C88" s="46" t="s">
        <v>184</v>
      </c>
      <c r="D88" s="131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3"/>
    </row>
    <row r="89" ht="14">
      <c r="A89" s="45" t="s">
        <v>195</v>
      </c>
      <c r="B89" s="45" t="s">
        <v>196</v>
      </c>
      <c r="C89" s="46" t="s">
        <v>184</v>
      </c>
      <c r="D89" s="131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3"/>
    </row>
    <row r="90" ht="14">
      <c r="A90" s="45" t="s">
        <v>197</v>
      </c>
      <c r="B90" s="45" t="s">
        <v>198</v>
      </c>
      <c r="C90" s="46" t="s">
        <v>64</v>
      </c>
      <c r="D90" s="131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3"/>
    </row>
    <row r="91" ht="14">
      <c r="A91" s="45" t="s">
        <v>199</v>
      </c>
      <c r="B91" s="45" t="s">
        <v>200</v>
      </c>
      <c r="C91" s="46" t="s">
        <v>64</v>
      </c>
      <c r="D91" s="131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3"/>
    </row>
    <row r="92" ht="14">
      <c r="A92" s="45" t="s">
        <v>201</v>
      </c>
      <c r="B92" s="45" t="s">
        <v>202</v>
      </c>
      <c r="C92" s="46" t="s">
        <v>184</v>
      </c>
      <c r="D92" s="131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3"/>
    </row>
    <row r="93" ht="14">
      <c r="A93" s="45" t="s">
        <v>203</v>
      </c>
      <c r="B93" s="45" t="s">
        <v>204</v>
      </c>
      <c r="C93" s="46" t="s">
        <v>184</v>
      </c>
      <c r="D93" s="131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3"/>
    </row>
    <row r="94" ht="14">
      <c r="A94" s="45" t="s">
        <v>205</v>
      </c>
      <c r="B94" s="45" t="s">
        <v>206</v>
      </c>
      <c r="C94" s="46" t="s">
        <v>64</v>
      </c>
      <c r="D94" s="131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3"/>
    </row>
    <row r="95" ht="34" customHeight="1">
      <c r="A95" s="45" t="s">
        <v>207</v>
      </c>
      <c r="B95" s="45" t="s">
        <v>208</v>
      </c>
      <c r="C95" s="46" t="s">
        <v>39</v>
      </c>
      <c r="D95" s="144" t="s">
        <v>448</v>
      </c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6"/>
    </row>
    <row r="96" ht="29">
      <c r="A96" s="45" t="s">
        <v>209</v>
      </c>
      <c r="B96" s="45" t="s">
        <v>210</v>
      </c>
      <c r="C96" s="46" t="s">
        <v>114</v>
      </c>
      <c r="D96" s="153" t="s">
        <v>449</v>
      </c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5"/>
    </row>
    <row r="97" ht="29">
      <c r="A97" s="45" t="s">
        <v>211</v>
      </c>
      <c r="B97" s="45" t="s">
        <v>212</v>
      </c>
      <c r="C97" s="46" t="s">
        <v>114</v>
      </c>
      <c r="D97" s="147" t="s">
        <v>450</v>
      </c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6"/>
    </row>
    <row r="98" ht="29">
      <c r="A98" s="45" t="s">
        <v>213</v>
      </c>
      <c r="B98" s="45" t="s">
        <v>214</v>
      </c>
      <c r="C98" s="46" t="s">
        <v>64</v>
      </c>
      <c r="D98" s="147" t="s">
        <v>451</v>
      </c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6"/>
    </row>
    <row r="99" ht="28">
      <c r="A99" s="45" t="s">
        <v>215</v>
      </c>
      <c r="B99" s="45" t="s">
        <v>216</v>
      </c>
      <c r="C99" s="46" t="s">
        <v>64</v>
      </c>
      <c r="D99" s="131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3"/>
    </row>
    <row r="100" ht="14">
      <c r="A100" s="45" t="s">
        <v>217</v>
      </c>
      <c r="B100" s="45" t="s">
        <v>218</v>
      </c>
      <c r="C100" s="46" t="s">
        <v>184</v>
      </c>
      <c r="D100" s="131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3"/>
    </row>
    <row r="101" ht="28">
      <c r="A101" s="45" t="s">
        <v>219</v>
      </c>
      <c r="B101" s="45" t="s">
        <v>220</v>
      </c>
      <c r="C101" s="46" t="s">
        <v>64</v>
      </c>
      <c r="D101" s="131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3"/>
    </row>
    <row r="102" ht="14">
      <c r="A102" s="127" t="s">
        <v>221</v>
      </c>
      <c r="B102" s="34" t="s">
        <v>222</v>
      </c>
      <c r="C102" s="35"/>
      <c r="D102" s="128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30"/>
    </row>
    <row r="103" ht="14">
      <c r="A103" s="127" t="s">
        <v>223</v>
      </c>
      <c r="B103" s="34" t="s">
        <v>224</v>
      </c>
      <c r="C103" s="35"/>
      <c r="D103" s="128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30"/>
    </row>
    <row r="104" ht="42">
      <c r="A104" s="45" t="s">
        <v>225</v>
      </c>
      <c r="B104" s="45" t="s">
        <v>226</v>
      </c>
      <c r="C104" s="46" t="s">
        <v>184</v>
      </c>
      <c r="D104" s="131"/>
      <c r="E104" s="132"/>
      <c r="F104" s="132"/>
      <c r="G104" s="132"/>
      <c r="H104" s="132"/>
      <c r="I104" s="132"/>
      <c r="J104" s="132"/>
      <c r="K104" s="132"/>
      <c r="L104" s="132"/>
      <c r="M104" s="132"/>
      <c r="N104" s="132"/>
      <c r="O104" s="133"/>
    </row>
    <row r="105" ht="42">
      <c r="A105" s="45" t="s">
        <v>227</v>
      </c>
      <c r="B105" s="45" t="s">
        <v>228</v>
      </c>
      <c r="C105" s="46" t="s">
        <v>184</v>
      </c>
      <c r="D105" s="131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3"/>
    </row>
    <row r="106" ht="42">
      <c r="A106" s="45" t="s">
        <v>229</v>
      </c>
      <c r="B106" s="45" t="s">
        <v>230</v>
      </c>
      <c r="C106" s="46" t="s">
        <v>184</v>
      </c>
      <c r="D106" s="131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3"/>
    </row>
    <row r="107" ht="42">
      <c r="A107" s="45" t="s">
        <v>231</v>
      </c>
      <c r="B107" s="45" t="s">
        <v>232</v>
      </c>
      <c r="C107" s="46" t="s">
        <v>39</v>
      </c>
      <c r="D107" s="131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3"/>
    </row>
    <row r="108" ht="42">
      <c r="A108" s="45" t="s">
        <v>233</v>
      </c>
      <c r="B108" s="45" t="s">
        <v>234</v>
      </c>
      <c r="C108" s="46" t="s">
        <v>184</v>
      </c>
      <c r="D108" s="131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3"/>
    </row>
    <row r="109" ht="77" customHeight="1">
      <c r="A109" s="45" t="s">
        <v>235</v>
      </c>
      <c r="B109" s="45" t="s">
        <v>236</v>
      </c>
      <c r="C109" s="46" t="s">
        <v>99</v>
      </c>
      <c r="D109" s="144" t="s">
        <v>452</v>
      </c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9"/>
    </row>
    <row r="110" ht="14">
      <c r="A110" s="127" t="s">
        <v>237</v>
      </c>
      <c r="B110" s="34" t="s">
        <v>238</v>
      </c>
      <c r="C110" s="35"/>
      <c r="D110" s="128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30"/>
    </row>
    <row r="111" ht="68" customHeight="1">
      <c r="A111" s="45" t="s">
        <v>239</v>
      </c>
      <c r="B111" s="45" t="s">
        <v>240</v>
      </c>
      <c r="C111" s="46" t="s">
        <v>39</v>
      </c>
      <c r="D111" s="144" t="s">
        <v>453</v>
      </c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6"/>
    </row>
    <row r="112" ht="42">
      <c r="A112" s="45" t="s">
        <v>241</v>
      </c>
      <c r="B112" s="45" t="s">
        <v>242</v>
      </c>
      <c r="C112" s="46" t="s">
        <v>39</v>
      </c>
      <c r="D112" s="131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3"/>
    </row>
    <row r="113" ht="14">
      <c r="A113" s="127" t="s">
        <v>243</v>
      </c>
      <c r="B113" s="34" t="s">
        <v>244</v>
      </c>
      <c r="C113" s="35"/>
      <c r="D113" s="128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30"/>
    </row>
    <row r="114" ht="42">
      <c r="A114" s="45" t="s">
        <v>245</v>
      </c>
      <c r="B114" s="45" t="s">
        <v>246</v>
      </c>
      <c r="C114" s="46" t="s">
        <v>39</v>
      </c>
      <c r="D114" s="131"/>
      <c r="E114" s="132"/>
      <c r="F114" s="132"/>
      <c r="G114" s="132"/>
      <c r="H114" s="132"/>
      <c r="I114" s="132"/>
      <c r="J114" s="132"/>
      <c r="K114" s="132"/>
      <c r="L114" s="132"/>
      <c r="M114" s="132"/>
      <c r="N114" s="132"/>
      <c r="O114" s="133"/>
    </row>
    <row r="115" ht="42">
      <c r="A115" s="45" t="s">
        <v>247</v>
      </c>
      <c r="B115" s="45" t="s">
        <v>248</v>
      </c>
      <c r="C115" s="46" t="s">
        <v>39</v>
      </c>
      <c r="D115" s="131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3"/>
    </row>
    <row r="116" ht="42">
      <c r="A116" s="45" t="s">
        <v>249</v>
      </c>
      <c r="B116" s="45" t="s">
        <v>250</v>
      </c>
      <c r="C116" s="46" t="s">
        <v>39</v>
      </c>
      <c r="D116" s="131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3"/>
    </row>
    <row r="117" ht="42">
      <c r="A117" s="45" t="s">
        <v>251</v>
      </c>
      <c r="B117" s="45" t="s">
        <v>252</v>
      </c>
      <c r="C117" s="46" t="s">
        <v>39</v>
      </c>
      <c r="D117" s="131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3"/>
    </row>
    <row r="118" ht="42">
      <c r="A118" s="45" t="s">
        <v>253</v>
      </c>
      <c r="B118" s="45" t="s">
        <v>254</v>
      </c>
      <c r="C118" s="46" t="s">
        <v>39</v>
      </c>
      <c r="D118" s="131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3"/>
    </row>
    <row r="119" ht="14">
      <c r="A119" s="127" t="s">
        <v>255</v>
      </c>
      <c r="B119" s="34" t="s">
        <v>256</v>
      </c>
      <c r="C119" s="35"/>
      <c r="D119" s="128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30"/>
    </row>
    <row r="120" ht="28">
      <c r="A120" s="45" t="s">
        <v>257</v>
      </c>
      <c r="B120" s="45" t="s">
        <v>258</v>
      </c>
      <c r="C120" s="46" t="s">
        <v>64</v>
      </c>
      <c r="D120" s="131"/>
      <c r="E120" s="132"/>
      <c r="F120" s="132"/>
      <c r="G120" s="132"/>
      <c r="H120" s="132"/>
      <c r="I120" s="132"/>
      <c r="J120" s="132"/>
      <c r="K120" s="132"/>
      <c r="L120" s="132"/>
      <c r="M120" s="132"/>
      <c r="N120" s="132"/>
      <c r="O120" s="133"/>
    </row>
    <row r="121" ht="42">
      <c r="A121" s="45" t="s">
        <v>259</v>
      </c>
      <c r="B121" s="45" t="s">
        <v>260</v>
      </c>
      <c r="C121" s="46" t="s">
        <v>39</v>
      </c>
      <c r="D121" s="131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3"/>
    </row>
    <row r="122" ht="42">
      <c r="A122" s="45" t="s">
        <v>261</v>
      </c>
      <c r="B122" s="45" t="s">
        <v>262</v>
      </c>
      <c r="C122" s="46" t="s">
        <v>39</v>
      </c>
      <c r="D122" s="131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3"/>
    </row>
    <row r="123" ht="28">
      <c r="A123" s="45" t="s">
        <v>263</v>
      </c>
      <c r="B123" s="45" t="s">
        <v>175</v>
      </c>
      <c r="C123" s="46" t="s">
        <v>39</v>
      </c>
      <c r="D123" s="131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3"/>
    </row>
    <row r="124" ht="28">
      <c r="A124" s="45" t="s">
        <v>264</v>
      </c>
      <c r="B124" s="45" t="s">
        <v>265</v>
      </c>
      <c r="C124" s="46" t="s">
        <v>184</v>
      </c>
      <c r="D124" s="131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3"/>
    </row>
    <row r="125" ht="28">
      <c r="A125" s="45" t="s">
        <v>266</v>
      </c>
      <c r="B125" s="45" t="s">
        <v>267</v>
      </c>
      <c r="C125" s="46" t="s">
        <v>184</v>
      </c>
      <c r="D125" s="131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3"/>
    </row>
    <row r="126" ht="28">
      <c r="A126" s="45" t="s">
        <v>268</v>
      </c>
      <c r="B126" s="45" t="s">
        <v>269</v>
      </c>
      <c r="C126" s="46" t="s">
        <v>184</v>
      </c>
      <c r="D126" s="131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3"/>
    </row>
    <row r="127" ht="42">
      <c r="A127" s="45" t="s">
        <v>270</v>
      </c>
      <c r="B127" s="45" t="s">
        <v>271</v>
      </c>
      <c r="C127" s="46" t="s">
        <v>64</v>
      </c>
      <c r="D127" s="131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3"/>
    </row>
    <row r="128" ht="14">
      <c r="A128" s="127" t="s">
        <v>272</v>
      </c>
      <c r="B128" s="34" t="s">
        <v>273</v>
      </c>
      <c r="C128" s="35"/>
      <c r="D128" s="128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30"/>
    </row>
    <row r="129" ht="14">
      <c r="A129" s="127" t="s">
        <v>274</v>
      </c>
      <c r="B129" s="34" t="s">
        <v>275</v>
      </c>
      <c r="C129" s="35"/>
      <c r="D129" s="128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30"/>
    </row>
    <row r="130" ht="56">
      <c r="A130" s="45" t="s">
        <v>276</v>
      </c>
      <c r="B130" s="45" t="s">
        <v>277</v>
      </c>
      <c r="C130" s="46" t="s">
        <v>39</v>
      </c>
      <c r="D130" s="131"/>
      <c r="E130" s="132"/>
      <c r="F130" s="132"/>
      <c r="G130" s="132"/>
      <c r="H130" s="132"/>
      <c r="I130" s="132"/>
      <c r="J130" s="132"/>
      <c r="K130" s="132"/>
      <c r="L130" s="132"/>
      <c r="M130" s="132"/>
      <c r="N130" s="132"/>
      <c r="O130" s="133"/>
    </row>
    <row r="131" ht="14">
      <c r="A131" s="127" t="s">
        <v>278</v>
      </c>
      <c r="B131" s="34" t="s">
        <v>279</v>
      </c>
      <c r="C131" s="35"/>
      <c r="D131" s="128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30"/>
    </row>
    <row r="132" ht="42">
      <c r="A132" s="45" t="s">
        <v>280</v>
      </c>
      <c r="B132" s="45" t="s">
        <v>281</v>
      </c>
      <c r="C132" s="46" t="s">
        <v>39</v>
      </c>
      <c r="D132" s="131"/>
      <c r="E132" s="132"/>
      <c r="F132" s="132"/>
      <c r="G132" s="132"/>
      <c r="H132" s="132"/>
      <c r="I132" s="132"/>
      <c r="J132" s="132"/>
      <c r="K132" s="132"/>
      <c r="L132" s="132"/>
      <c r="M132" s="132"/>
      <c r="N132" s="132"/>
      <c r="O132" s="133"/>
    </row>
    <row r="133" ht="42">
      <c r="A133" s="45" t="s">
        <v>282</v>
      </c>
      <c r="B133" s="45" t="s">
        <v>283</v>
      </c>
      <c r="C133" s="46" t="s">
        <v>39</v>
      </c>
      <c r="D133" s="131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3"/>
    </row>
    <row r="134" ht="42">
      <c r="A134" s="45" t="s">
        <v>284</v>
      </c>
      <c r="B134" s="45" t="s">
        <v>285</v>
      </c>
      <c r="C134" s="46" t="s">
        <v>39</v>
      </c>
      <c r="D134" s="131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3"/>
    </row>
    <row r="135" ht="14">
      <c r="A135" s="127" t="s">
        <v>286</v>
      </c>
      <c r="B135" s="34" t="s">
        <v>287</v>
      </c>
      <c r="C135" s="35"/>
      <c r="D135" s="128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30"/>
    </row>
    <row r="136" ht="42">
      <c r="A136" s="45" t="s">
        <v>288</v>
      </c>
      <c r="B136" s="45" t="s">
        <v>289</v>
      </c>
      <c r="C136" s="46" t="s">
        <v>39</v>
      </c>
      <c r="D136" s="131"/>
      <c r="E136" s="132"/>
      <c r="F136" s="132"/>
      <c r="G136" s="132"/>
      <c r="H136" s="132"/>
      <c r="I136" s="132"/>
      <c r="J136" s="132"/>
      <c r="K136" s="132"/>
      <c r="L136" s="132"/>
      <c r="M136" s="132"/>
      <c r="N136" s="132"/>
      <c r="O136" s="133"/>
    </row>
    <row r="137" ht="42">
      <c r="A137" s="45" t="s">
        <v>290</v>
      </c>
      <c r="B137" s="45" t="s">
        <v>291</v>
      </c>
      <c r="C137" s="46" t="s">
        <v>39</v>
      </c>
      <c r="D137" s="131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3"/>
    </row>
    <row r="138" ht="14">
      <c r="A138" s="127" t="s">
        <v>292</v>
      </c>
      <c r="B138" s="34" t="s">
        <v>293</v>
      </c>
      <c r="C138" s="35"/>
      <c r="D138" s="128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30"/>
    </row>
    <row r="139" ht="42">
      <c r="A139" s="45" t="s">
        <v>295</v>
      </c>
      <c r="B139" s="45" t="s">
        <v>296</v>
      </c>
      <c r="C139" s="46" t="s">
        <v>99</v>
      </c>
      <c r="D139" s="131"/>
      <c r="E139" s="132"/>
      <c r="F139" s="132"/>
      <c r="G139" s="132"/>
      <c r="H139" s="132"/>
      <c r="I139" s="132"/>
      <c r="J139" s="132"/>
      <c r="K139" s="132"/>
      <c r="L139" s="132"/>
      <c r="M139" s="132"/>
      <c r="N139" s="132"/>
      <c r="O139" s="133"/>
    </row>
    <row r="140" ht="42">
      <c r="A140" s="45" t="s">
        <v>297</v>
      </c>
      <c r="B140" s="45" t="s">
        <v>298</v>
      </c>
      <c r="C140" s="46" t="s">
        <v>39</v>
      </c>
      <c r="D140" s="131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3"/>
    </row>
    <row r="141" ht="42">
      <c r="A141" s="45" t="s">
        <v>299</v>
      </c>
      <c r="B141" s="45" t="s">
        <v>300</v>
      </c>
      <c r="C141" s="46" t="s">
        <v>39</v>
      </c>
      <c r="D141" s="131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3"/>
    </row>
    <row r="142" ht="42">
      <c r="A142" s="45" t="s">
        <v>301</v>
      </c>
      <c r="B142" s="45" t="s">
        <v>302</v>
      </c>
      <c r="C142" s="46" t="s">
        <v>39</v>
      </c>
      <c r="D142" s="131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3"/>
    </row>
    <row r="143" ht="14">
      <c r="A143" s="127" t="s">
        <v>303</v>
      </c>
      <c r="B143" s="34" t="s">
        <v>304</v>
      </c>
      <c r="C143" s="35"/>
      <c r="D143" s="128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30"/>
    </row>
    <row r="144" ht="16">
      <c r="A144" s="45" t="s">
        <v>305</v>
      </c>
      <c r="B144" s="45" t="s">
        <v>306</v>
      </c>
      <c r="C144" s="46" t="s">
        <v>184</v>
      </c>
      <c r="D144" s="147" t="s">
        <v>454</v>
      </c>
      <c r="E144" s="145"/>
      <c r="F144" s="145"/>
      <c r="G144" s="145"/>
      <c r="H144" s="145"/>
      <c r="I144" s="145"/>
      <c r="J144" s="145"/>
      <c r="K144" s="145"/>
      <c r="L144" s="145"/>
      <c r="M144" s="145"/>
      <c r="N144" s="145"/>
      <c r="O144" s="146"/>
    </row>
    <row r="145" ht="29">
      <c r="A145" s="45" t="s">
        <v>307</v>
      </c>
      <c r="B145" s="45" t="s">
        <v>308</v>
      </c>
      <c r="C145" s="46" t="s">
        <v>184</v>
      </c>
      <c r="D145" s="147" t="s">
        <v>455</v>
      </c>
      <c r="E145" s="145"/>
      <c r="F145" s="145"/>
      <c r="G145" s="145"/>
      <c r="H145" s="145"/>
      <c r="I145" s="145"/>
      <c r="J145" s="145"/>
      <c r="K145" s="145"/>
      <c r="L145" s="145"/>
      <c r="M145" s="145"/>
      <c r="N145" s="145"/>
      <c r="O145" s="146"/>
    </row>
    <row r="146" ht="29">
      <c r="A146" s="45" t="s">
        <v>309</v>
      </c>
      <c r="B146" s="45" t="s">
        <v>310</v>
      </c>
      <c r="C146" s="46" t="s">
        <v>184</v>
      </c>
      <c r="D146" s="147" t="s">
        <v>456</v>
      </c>
      <c r="E146" s="145"/>
      <c r="F146" s="145"/>
      <c r="G146" s="145"/>
      <c r="H146" s="145"/>
      <c r="I146" s="145"/>
      <c r="J146" s="145"/>
      <c r="K146" s="145"/>
      <c r="L146" s="145"/>
      <c r="M146" s="145"/>
      <c r="N146" s="145"/>
      <c r="O146" s="146"/>
    </row>
    <row r="147" ht="16">
      <c r="A147" s="45" t="s">
        <v>311</v>
      </c>
      <c r="B147" s="45" t="s">
        <v>312</v>
      </c>
      <c r="C147" s="46" t="s">
        <v>114</v>
      </c>
      <c r="D147" s="147" t="s">
        <v>457</v>
      </c>
      <c r="E147" s="145"/>
      <c r="F147" s="145"/>
      <c r="G147" s="145"/>
      <c r="H147" s="145"/>
      <c r="I147" s="145"/>
      <c r="J147" s="145"/>
      <c r="K147" s="145"/>
      <c r="L147" s="145"/>
      <c r="M147" s="145"/>
      <c r="N147" s="145"/>
      <c r="O147" s="146"/>
    </row>
    <row r="148" ht="29">
      <c r="A148" s="45" t="s">
        <v>313</v>
      </c>
      <c r="B148" s="45" t="s">
        <v>314</v>
      </c>
      <c r="C148" s="46" t="s">
        <v>114</v>
      </c>
      <c r="D148" s="147" t="s">
        <v>458</v>
      </c>
      <c r="E148" s="145"/>
      <c r="F148" s="145"/>
      <c r="G148" s="145"/>
      <c r="H148" s="145"/>
      <c r="I148" s="145"/>
      <c r="J148" s="145"/>
      <c r="K148" s="145"/>
      <c r="L148" s="145"/>
      <c r="M148" s="145"/>
      <c r="N148" s="145"/>
      <c r="O148" s="146"/>
    </row>
    <row r="149" ht="16">
      <c r="A149" s="45" t="s">
        <v>315</v>
      </c>
      <c r="B149" s="45" t="s">
        <v>316</v>
      </c>
      <c r="C149" s="46" t="s">
        <v>114</v>
      </c>
      <c r="D149" s="147" t="s">
        <v>459</v>
      </c>
      <c r="E149" s="145"/>
      <c r="F149" s="145"/>
      <c r="G149" s="145"/>
      <c r="H149" s="145"/>
      <c r="I149" s="145"/>
      <c r="J149" s="145"/>
      <c r="K149" s="145"/>
      <c r="L149" s="145"/>
      <c r="M149" s="145"/>
      <c r="N149" s="145"/>
      <c r="O149" s="146"/>
    </row>
    <row r="150" ht="14">
      <c r="A150" s="127" t="s">
        <v>317</v>
      </c>
      <c r="B150" s="34" t="s">
        <v>318</v>
      </c>
      <c r="C150" s="35"/>
      <c r="D150" s="128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30"/>
    </row>
    <row r="151" ht="16">
      <c r="A151" s="45" t="s">
        <v>319</v>
      </c>
      <c r="B151" s="45" t="s">
        <v>320</v>
      </c>
      <c r="C151" s="46" t="s">
        <v>184</v>
      </c>
      <c r="D151" s="147" t="s">
        <v>454</v>
      </c>
      <c r="E151" s="145"/>
      <c r="F151" s="145"/>
      <c r="G151" s="145"/>
      <c r="H151" s="145"/>
      <c r="I151" s="145"/>
      <c r="J151" s="145"/>
      <c r="K151" s="145"/>
      <c r="L151" s="145"/>
      <c r="M151" s="145"/>
      <c r="N151" s="145"/>
      <c r="O151" s="146"/>
    </row>
    <row r="152" ht="23" customHeight="1">
      <c r="A152" s="45" t="s">
        <v>321</v>
      </c>
      <c r="B152" s="45" t="s">
        <v>322</v>
      </c>
      <c r="C152" s="46" t="s">
        <v>184</v>
      </c>
      <c r="D152" s="147" t="s">
        <v>460</v>
      </c>
      <c r="E152" s="145"/>
      <c r="F152" s="145"/>
      <c r="G152" s="145"/>
      <c r="H152" s="145"/>
      <c r="I152" s="145"/>
      <c r="J152" s="145"/>
      <c r="K152" s="145"/>
      <c r="L152" s="145"/>
      <c r="M152" s="145"/>
      <c r="N152" s="145"/>
      <c r="O152" s="146"/>
    </row>
    <row r="153" ht="29">
      <c r="A153" s="45" t="s">
        <v>323</v>
      </c>
      <c r="B153" s="45" t="s">
        <v>324</v>
      </c>
      <c r="C153" s="46" t="s">
        <v>184</v>
      </c>
      <c r="D153" s="144" t="s">
        <v>461</v>
      </c>
      <c r="E153" s="145"/>
      <c r="F153" s="145"/>
      <c r="G153" s="145"/>
      <c r="H153" s="145"/>
      <c r="I153" s="145"/>
      <c r="J153" s="145"/>
      <c r="K153" s="145"/>
      <c r="L153" s="145"/>
      <c r="M153" s="145"/>
      <c r="N153" s="145"/>
      <c r="O153" s="146"/>
    </row>
    <row r="154" ht="43">
      <c r="A154" s="45" t="s">
        <v>325</v>
      </c>
      <c r="B154" s="45" t="s">
        <v>326</v>
      </c>
      <c r="C154" s="46" t="s">
        <v>64</v>
      </c>
      <c r="D154" s="147" t="s">
        <v>462</v>
      </c>
      <c r="E154" s="145"/>
      <c r="F154" s="145"/>
      <c r="G154" s="145"/>
      <c r="H154" s="145"/>
      <c r="I154" s="145"/>
      <c r="J154" s="145"/>
      <c r="K154" s="145"/>
      <c r="L154" s="145"/>
      <c r="M154" s="145"/>
      <c r="N154" s="145"/>
      <c r="O154" s="146"/>
    </row>
    <row r="155" ht="43">
      <c r="A155" s="45" t="s">
        <v>327</v>
      </c>
      <c r="B155" s="45" t="s">
        <v>328</v>
      </c>
      <c r="C155" s="46" t="s">
        <v>64</v>
      </c>
      <c r="D155" s="147" t="s">
        <v>463</v>
      </c>
      <c r="E155" s="145"/>
      <c r="F155" s="145"/>
      <c r="G155" s="145"/>
      <c r="H155" s="145"/>
      <c r="I155" s="145"/>
      <c r="J155" s="145"/>
      <c r="K155" s="145"/>
      <c r="L155" s="145"/>
      <c r="M155" s="145"/>
      <c r="N155" s="145"/>
      <c r="O155" s="146"/>
    </row>
    <row r="156" ht="43">
      <c r="A156" s="45" t="s">
        <v>329</v>
      </c>
      <c r="B156" s="45" t="s">
        <v>330</v>
      </c>
      <c r="C156" s="46" t="s">
        <v>64</v>
      </c>
      <c r="D156" s="147" t="s">
        <v>464</v>
      </c>
      <c r="E156" s="145"/>
      <c r="F156" s="145"/>
      <c r="G156" s="145"/>
      <c r="H156" s="145"/>
      <c r="I156" s="145"/>
      <c r="J156" s="145"/>
      <c r="K156" s="145"/>
      <c r="L156" s="145"/>
      <c r="M156" s="145"/>
      <c r="N156" s="145"/>
      <c r="O156" s="146"/>
    </row>
    <row r="157" ht="14">
      <c r="A157" s="127" t="s">
        <v>331</v>
      </c>
      <c r="B157" s="34" t="s">
        <v>332</v>
      </c>
      <c r="C157" s="35"/>
      <c r="D157" s="128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30"/>
    </row>
    <row r="158" ht="14">
      <c r="A158" s="127" t="s">
        <v>333</v>
      </c>
      <c r="B158" s="34" t="s">
        <v>334</v>
      </c>
      <c r="C158" s="35"/>
      <c r="D158" s="128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30"/>
    </row>
    <row r="159" ht="42">
      <c r="A159" s="45" t="s">
        <v>335</v>
      </c>
      <c r="B159" s="45" t="s">
        <v>336</v>
      </c>
      <c r="C159" s="46" t="s">
        <v>184</v>
      </c>
      <c r="D159" s="131"/>
      <c r="E159" s="132"/>
      <c r="F159" s="132"/>
      <c r="G159" s="132"/>
      <c r="H159" s="132"/>
      <c r="I159" s="132"/>
      <c r="J159" s="132"/>
      <c r="K159" s="132"/>
      <c r="L159" s="132"/>
      <c r="M159" s="132"/>
      <c r="N159" s="132"/>
      <c r="O159" s="133"/>
    </row>
    <row r="160" ht="42">
      <c r="A160" s="45" t="s">
        <v>337</v>
      </c>
      <c r="B160" s="45" t="s">
        <v>338</v>
      </c>
      <c r="C160" s="46" t="s">
        <v>64</v>
      </c>
      <c r="D160" s="131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3"/>
    </row>
    <row r="161" ht="42">
      <c r="A161" s="45" t="s">
        <v>339</v>
      </c>
      <c r="B161" s="45" t="s">
        <v>340</v>
      </c>
      <c r="C161" s="46" t="s">
        <v>184</v>
      </c>
      <c r="D161" s="131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3"/>
    </row>
    <row r="162" ht="42">
      <c r="A162" s="45" t="s">
        <v>341</v>
      </c>
      <c r="B162" s="45" t="s">
        <v>342</v>
      </c>
      <c r="C162" s="46" t="s">
        <v>64</v>
      </c>
      <c r="D162" s="131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3"/>
    </row>
    <row r="163" ht="42">
      <c r="A163" s="45" t="s">
        <v>343</v>
      </c>
      <c r="B163" s="45" t="s">
        <v>344</v>
      </c>
      <c r="C163" s="46" t="s">
        <v>64</v>
      </c>
      <c r="D163" s="131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3"/>
    </row>
    <row r="164" ht="42">
      <c r="A164" s="45" t="s">
        <v>345</v>
      </c>
      <c r="B164" s="45" t="s">
        <v>346</v>
      </c>
      <c r="C164" s="46" t="s">
        <v>64</v>
      </c>
      <c r="D164" s="131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3"/>
    </row>
    <row r="165" ht="42">
      <c r="A165" s="45" t="s">
        <v>347</v>
      </c>
      <c r="B165" s="45" t="s">
        <v>348</v>
      </c>
      <c r="C165" s="46" t="s">
        <v>64</v>
      </c>
      <c r="D165" s="131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3"/>
    </row>
    <row r="166" ht="14">
      <c r="A166" s="127" t="s">
        <v>349</v>
      </c>
      <c r="B166" s="34" t="s">
        <v>350</v>
      </c>
      <c r="C166" s="35"/>
      <c r="D166" s="128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30"/>
    </row>
    <row r="167" ht="42">
      <c r="A167" s="45" t="s">
        <v>351</v>
      </c>
      <c r="B167" s="45" t="s">
        <v>352</v>
      </c>
      <c r="C167" s="46" t="s">
        <v>64</v>
      </c>
      <c r="D167" s="131"/>
      <c r="E167" s="132"/>
      <c r="F167" s="132"/>
      <c r="G167" s="132"/>
      <c r="H167" s="132"/>
      <c r="I167" s="132"/>
      <c r="J167" s="132"/>
      <c r="K167" s="132"/>
      <c r="L167" s="132"/>
      <c r="M167" s="132"/>
      <c r="N167" s="132"/>
      <c r="O167" s="133"/>
    </row>
    <row r="168" ht="42">
      <c r="A168" s="45" t="s">
        <v>353</v>
      </c>
      <c r="B168" s="45" t="s">
        <v>354</v>
      </c>
      <c r="C168" s="46" t="s">
        <v>64</v>
      </c>
      <c r="D168" s="131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3"/>
    </row>
    <row r="169" ht="42">
      <c r="A169" s="45" t="s">
        <v>355</v>
      </c>
      <c r="B169" s="45" t="s">
        <v>356</v>
      </c>
      <c r="C169" s="46" t="s">
        <v>64</v>
      </c>
      <c r="D169" s="131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3"/>
    </row>
    <row r="170" ht="42">
      <c r="A170" s="45" t="s">
        <v>357</v>
      </c>
      <c r="B170" s="45" t="s">
        <v>358</v>
      </c>
      <c r="C170" s="46" t="s">
        <v>64</v>
      </c>
      <c r="D170" s="131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3"/>
    </row>
    <row r="171" ht="42">
      <c r="A171" s="45" t="s">
        <v>359</v>
      </c>
      <c r="B171" s="45" t="s">
        <v>360</v>
      </c>
      <c r="C171" s="46" t="s">
        <v>64</v>
      </c>
      <c r="D171" s="131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3"/>
    </row>
    <row r="172" ht="42">
      <c r="A172" s="45" t="s">
        <v>361</v>
      </c>
      <c r="B172" s="45" t="s">
        <v>362</v>
      </c>
      <c r="C172" s="46" t="s">
        <v>184</v>
      </c>
      <c r="D172" s="131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3"/>
    </row>
    <row r="173" ht="42">
      <c r="A173" s="45" t="s">
        <v>363</v>
      </c>
      <c r="B173" s="45" t="s">
        <v>364</v>
      </c>
      <c r="C173" s="46" t="s">
        <v>184</v>
      </c>
      <c r="D173" s="131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3"/>
    </row>
    <row r="174" ht="14">
      <c r="A174" s="127" t="s">
        <v>365</v>
      </c>
      <c r="B174" s="34" t="s">
        <v>366</v>
      </c>
      <c r="C174" s="35"/>
      <c r="D174" s="128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30"/>
    </row>
    <row r="175" ht="42">
      <c r="A175" s="45" t="s">
        <v>367</v>
      </c>
      <c r="B175" s="45" t="s">
        <v>368</v>
      </c>
      <c r="C175" s="46" t="s">
        <v>99</v>
      </c>
      <c r="D175" s="131">
        <v>20.859999999999999</v>
      </c>
      <c r="E175" s="132"/>
      <c r="F175" s="132"/>
      <c r="G175" s="132"/>
      <c r="H175" s="132"/>
      <c r="I175" s="132"/>
      <c r="J175" s="132"/>
      <c r="K175" s="132"/>
      <c r="L175" s="132"/>
      <c r="M175" s="132"/>
      <c r="N175" s="132"/>
      <c r="O175" s="133"/>
    </row>
    <row r="176" ht="42">
      <c r="A176" s="45" t="s">
        <v>369</v>
      </c>
      <c r="B176" s="45" t="s">
        <v>370</v>
      </c>
      <c r="C176" s="46" t="s">
        <v>99</v>
      </c>
      <c r="D176" s="131">
        <v>467.68000000000001</v>
      </c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3"/>
    </row>
    <row r="177" ht="42">
      <c r="A177" s="45" t="s">
        <v>371</v>
      </c>
      <c r="B177" s="45" t="s">
        <v>372</v>
      </c>
      <c r="C177" s="46" t="s">
        <v>99</v>
      </c>
      <c r="D177" s="131">
        <v>6.4400000000000004</v>
      </c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3"/>
    </row>
    <row r="178" ht="14">
      <c r="A178" s="127" t="s">
        <v>373</v>
      </c>
      <c r="B178" s="34" t="s">
        <v>374</v>
      </c>
      <c r="C178" s="35"/>
      <c r="D178" s="128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30"/>
    </row>
    <row r="179" ht="42">
      <c r="A179" s="45" t="s">
        <v>375</v>
      </c>
      <c r="B179" s="45" t="s">
        <v>376</v>
      </c>
      <c r="C179" s="46" t="s">
        <v>99</v>
      </c>
      <c r="D179" s="131"/>
      <c r="E179" s="132"/>
      <c r="F179" s="132"/>
      <c r="G179" s="132"/>
      <c r="H179" s="132"/>
      <c r="I179" s="132"/>
      <c r="J179" s="132"/>
      <c r="K179" s="132"/>
      <c r="L179" s="132"/>
      <c r="M179" s="132"/>
      <c r="N179" s="132"/>
      <c r="O179" s="133"/>
    </row>
    <row r="180" ht="42">
      <c r="A180" s="45" t="s">
        <v>377</v>
      </c>
      <c r="B180" s="45" t="s">
        <v>378</v>
      </c>
      <c r="C180" s="46" t="s">
        <v>114</v>
      </c>
      <c r="D180" s="131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3"/>
    </row>
    <row r="181" ht="42">
      <c r="A181" s="45" t="s">
        <v>379</v>
      </c>
      <c r="B181" s="45" t="s">
        <v>380</v>
      </c>
      <c r="C181" s="46" t="s">
        <v>114</v>
      </c>
      <c r="D181" s="131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3"/>
    </row>
    <row r="182" ht="42">
      <c r="A182" s="45" t="s">
        <v>381</v>
      </c>
      <c r="B182" s="45" t="s">
        <v>382</v>
      </c>
      <c r="C182" s="46" t="s">
        <v>114</v>
      </c>
      <c r="D182" s="131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3"/>
    </row>
    <row r="183" ht="14">
      <c r="A183" s="127" t="s">
        <v>383</v>
      </c>
      <c r="B183" s="34" t="s">
        <v>384</v>
      </c>
      <c r="C183" s="35"/>
      <c r="D183" s="128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30"/>
    </row>
    <row r="184" ht="42">
      <c r="A184" s="45" t="s">
        <v>385</v>
      </c>
      <c r="B184" s="45" t="s">
        <v>386</v>
      </c>
      <c r="C184" s="46" t="s">
        <v>184</v>
      </c>
      <c r="D184" s="131"/>
      <c r="E184" s="132"/>
      <c r="F184" s="132"/>
      <c r="G184" s="132"/>
      <c r="H184" s="132"/>
      <c r="I184" s="132"/>
      <c r="J184" s="132"/>
      <c r="K184" s="132"/>
      <c r="L184" s="132"/>
      <c r="M184" s="132"/>
      <c r="N184" s="132"/>
      <c r="O184" s="133"/>
    </row>
    <row r="185" ht="42">
      <c r="A185" s="45" t="s">
        <v>387</v>
      </c>
      <c r="B185" s="45" t="s">
        <v>388</v>
      </c>
      <c r="C185" s="46" t="s">
        <v>184</v>
      </c>
      <c r="D185" s="131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3"/>
    </row>
    <row r="186" ht="14">
      <c r="A186" s="127" t="s">
        <v>389</v>
      </c>
      <c r="B186" s="34" t="s">
        <v>390</v>
      </c>
      <c r="C186" s="35"/>
      <c r="D186" s="128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30"/>
    </row>
    <row r="187" ht="14">
      <c r="A187" s="45" t="s">
        <v>391</v>
      </c>
      <c r="B187" s="45" t="s">
        <v>392</v>
      </c>
      <c r="C187" s="46" t="s">
        <v>39</v>
      </c>
      <c r="D187" s="131"/>
      <c r="E187" s="132"/>
      <c r="F187" s="132"/>
      <c r="G187" s="132"/>
      <c r="H187" s="132"/>
      <c r="I187" s="132"/>
      <c r="J187" s="132"/>
      <c r="K187" s="132"/>
      <c r="L187" s="132"/>
      <c r="M187" s="132"/>
      <c r="N187" s="132"/>
      <c r="O187" s="133"/>
    </row>
    <row r="188" ht="14">
      <c r="A188" s="45" t="s">
        <v>393</v>
      </c>
      <c r="B188" s="45" t="s">
        <v>394</v>
      </c>
      <c r="C188" s="46" t="s">
        <v>184</v>
      </c>
      <c r="D188" s="131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3"/>
    </row>
    <row r="189">
      <c r="F189" s="76" t="s">
        <v>396</v>
      </c>
      <c r="G189" s="76"/>
      <c r="H189" s="76"/>
      <c r="I189" s="76"/>
      <c r="J189" s="76"/>
      <c r="K189" s="76" t="s">
        <v>397</v>
      </c>
      <c r="L189" s="76"/>
      <c r="M189" s="76"/>
      <c r="N189" s="76"/>
      <c r="O189" s="76"/>
    </row>
    <row r="190">
      <c r="F190" s="76"/>
      <c r="G190" s="76"/>
      <c r="H190" s="76"/>
      <c r="I190" s="76"/>
      <c r="J190" s="76"/>
      <c r="K190" s="76"/>
      <c r="L190" s="76"/>
      <c r="M190" s="76"/>
      <c r="N190" s="76"/>
      <c r="O190" s="76"/>
    </row>
    <row r="191">
      <c r="F191" s="76"/>
      <c r="G191" s="76"/>
      <c r="H191" s="76"/>
      <c r="I191" s="76"/>
      <c r="J191" s="76"/>
      <c r="K191" s="76"/>
      <c r="L191" s="76"/>
      <c r="M191" s="76"/>
      <c r="N191" s="76"/>
      <c r="O191" s="76"/>
    </row>
    <row r="192">
      <c r="F192" s="76"/>
      <c r="G192" s="76"/>
      <c r="H192" s="76"/>
      <c r="I192" s="76"/>
      <c r="J192" s="76"/>
      <c r="K192" s="76"/>
      <c r="L192" s="76"/>
      <c r="M192" s="76"/>
      <c r="N192" s="76"/>
      <c r="O192" s="76"/>
    </row>
    <row r="193">
      <c r="F193" s="76"/>
      <c r="G193" s="76"/>
      <c r="H193" s="76"/>
      <c r="I193" s="76"/>
      <c r="J193" s="76"/>
      <c r="K193" s="76"/>
      <c r="L193" s="76"/>
      <c r="M193" s="76"/>
      <c r="N193" s="76"/>
      <c r="O193" s="76"/>
    </row>
    <row r="194">
      <c r="F194" s="76"/>
      <c r="G194" s="76"/>
      <c r="H194" s="76"/>
      <c r="I194" s="76"/>
      <c r="J194" s="76"/>
      <c r="K194" s="76"/>
      <c r="L194" s="76"/>
      <c r="M194" s="76"/>
      <c r="N194" s="76"/>
      <c r="O194" s="76"/>
    </row>
    <row r="195">
      <c r="F195" s="76"/>
      <c r="G195" s="76"/>
      <c r="H195" s="76"/>
      <c r="I195" s="76"/>
      <c r="J195" s="76"/>
      <c r="K195" s="76"/>
      <c r="L195" s="76"/>
      <c r="M195" s="76"/>
      <c r="N195" s="76"/>
      <c r="O195" s="76"/>
    </row>
  </sheetData>
  <mergeCells count="196">
    <mergeCell ref="A5:A6"/>
    <mergeCell ref="B5:B6"/>
    <mergeCell ref="C5:C6"/>
    <mergeCell ref="A1:F1"/>
    <mergeCell ref="H1:K1"/>
    <mergeCell ref="L1:O1"/>
    <mergeCell ref="A2:F2"/>
    <mergeCell ref="H2:K2"/>
    <mergeCell ref="L2:O4"/>
    <mergeCell ref="A3:F4"/>
    <mergeCell ref="H3:K4"/>
    <mergeCell ref="F189:J195"/>
    <mergeCell ref="K189:O195"/>
    <mergeCell ref="D5:O6"/>
    <mergeCell ref="D10:O10"/>
    <mergeCell ref="D11:O11"/>
    <mergeCell ref="D13:O13"/>
    <mergeCell ref="D14:O14"/>
    <mergeCell ref="D16:O16"/>
    <mergeCell ref="D19:O19"/>
    <mergeCell ref="D7:O7"/>
    <mergeCell ref="D38:O38"/>
    <mergeCell ref="D39:O39"/>
    <mergeCell ref="D40:O40"/>
    <mergeCell ref="D41:O41"/>
    <mergeCell ref="D42:O42"/>
    <mergeCell ref="D17:O17"/>
    <mergeCell ref="D18:O18"/>
    <mergeCell ref="D15:O15"/>
    <mergeCell ref="D12:O12"/>
    <mergeCell ref="D8:O8"/>
    <mergeCell ref="D9:O9"/>
    <mergeCell ref="D34:O34"/>
    <mergeCell ref="D35:O35"/>
    <mergeCell ref="D36:O36"/>
    <mergeCell ref="D22:O22"/>
    <mergeCell ref="D20:O20"/>
    <mergeCell ref="D28:O28"/>
    <mergeCell ref="D29:O29"/>
    <mergeCell ref="D30:O30"/>
    <mergeCell ref="D31:O31"/>
    <mergeCell ref="D32:O32"/>
    <mergeCell ref="D33:O33"/>
    <mergeCell ref="D21:O21"/>
    <mergeCell ref="D23:O23"/>
    <mergeCell ref="D24:O24"/>
    <mergeCell ref="D25:O25"/>
    <mergeCell ref="D26:O26"/>
    <mergeCell ref="D27:O27"/>
    <mergeCell ref="D52:O52"/>
    <mergeCell ref="D54:O54"/>
    <mergeCell ref="D55:O55"/>
    <mergeCell ref="D56:O56"/>
    <mergeCell ref="D37:O37"/>
    <mergeCell ref="D46:O46"/>
    <mergeCell ref="D49:O49"/>
    <mergeCell ref="D50:O50"/>
    <mergeCell ref="D53:O53"/>
    <mergeCell ref="D43:O43"/>
    <mergeCell ref="D44:O44"/>
    <mergeCell ref="D45:O45"/>
    <mergeCell ref="D47:O47"/>
    <mergeCell ref="D48:O48"/>
    <mergeCell ref="D51:O51"/>
    <mergeCell ref="D57:O57"/>
    <mergeCell ref="D68:O68"/>
    <mergeCell ref="D77:O77"/>
    <mergeCell ref="D86:O86"/>
    <mergeCell ref="D102:O102"/>
    <mergeCell ref="D103:O103"/>
    <mergeCell ref="D66:O66"/>
    <mergeCell ref="D67:O67"/>
    <mergeCell ref="D69:O69"/>
    <mergeCell ref="D70:O70"/>
    <mergeCell ref="D71:O71"/>
    <mergeCell ref="D72:O72"/>
    <mergeCell ref="D73:O73"/>
    <mergeCell ref="D74:O74"/>
    <mergeCell ref="D75:O75"/>
    <mergeCell ref="D76:O76"/>
    <mergeCell ref="D99:O99"/>
    <mergeCell ref="D100:O100"/>
    <mergeCell ref="D101:O101"/>
    <mergeCell ref="D85:O85"/>
    <mergeCell ref="D87:O87"/>
    <mergeCell ref="D88:O88"/>
    <mergeCell ref="D89:O89"/>
    <mergeCell ref="D90:O90"/>
    <mergeCell ref="D78:O78"/>
    <mergeCell ref="D79:O79"/>
    <mergeCell ref="D80:O80"/>
    <mergeCell ref="D81:O81"/>
    <mergeCell ref="D82:O82"/>
    <mergeCell ref="D83:O83"/>
    <mergeCell ref="D58:O58"/>
    <mergeCell ref="D59:O59"/>
    <mergeCell ref="D60:O60"/>
    <mergeCell ref="D61:O61"/>
    <mergeCell ref="D62:O62"/>
    <mergeCell ref="D63:O63"/>
    <mergeCell ref="D64:O64"/>
    <mergeCell ref="D65:O65"/>
    <mergeCell ref="D84:O84"/>
    <mergeCell ref="D104:O104"/>
    <mergeCell ref="D91:O91"/>
    <mergeCell ref="D92:O92"/>
    <mergeCell ref="D93:O93"/>
    <mergeCell ref="D94:O94"/>
    <mergeCell ref="D95:O95"/>
    <mergeCell ref="D96:O96"/>
    <mergeCell ref="D112:O112"/>
    <mergeCell ref="D114:O114"/>
    <mergeCell ref="D110:O110"/>
    <mergeCell ref="D113:O113"/>
    <mergeCell ref="D97:O97"/>
    <mergeCell ref="D98:O98"/>
    <mergeCell ref="D115:O115"/>
    <mergeCell ref="D116:O116"/>
    <mergeCell ref="D117:O117"/>
    <mergeCell ref="D118:O118"/>
    <mergeCell ref="D105:O105"/>
    <mergeCell ref="D106:O106"/>
    <mergeCell ref="D107:O107"/>
    <mergeCell ref="D108:O108"/>
    <mergeCell ref="D109:O109"/>
    <mergeCell ref="D111:O111"/>
    <mergeCell ref="D130:O130"/>
    <mergeCell ref="D132:O132"/>
    <mergeCell ref="D133:O133"/>
    <mergeCell ref="D134:O134"/>
    <mergeCell ref="D136:O136"/>
    <mergeCell ref="D126:O126"/>
    <mergeCell ref="D127:O127"/>
    <mergeCell ref="D119:O119"/>
    <mergeCell ref="D128:O128"/>
    <mergeCell ref="D129:O129"/>
    <mergeCell ref="D131:O131"/>
    <mergeCell ref="D120:O120"/>
    <mergeCell ref="D121:O121"/>
    <mergeCell ref="D122:O122"/>
    <mergeCell ref="D123:O123"/>
    <mergeCell ref="D124:O124"/>
    <mergeCell ref="D125:O125"/>
    <mergeCell ref="D138:O138"/>
    <mergeCell ref="D143:O143"/>
    <mergeCell ref="D137:O137"/>
    <mergeCell ref="D139:O139"/>
    <mergeCell ref="D140:O140"/>
    <mergeCell ref="D141:O141"/>
    <mergeCell ref="D142:O142"/>
    <mergeCell ref="D144:O144"/>
    <mergeCell ref="D135:O135"/>
    <mergeCell ref="D150:O150"/>
    <mergeCell ref="D151:O151"/>
    <mergeCell ref="D152:O152"/>
    <mergeCell ref="D153:O153"/>
    <mergeCell ref="D154:O154"/>
    <mergeCell ref="D155:O155"/>
    <mergeCell ref="D145:O145"/>
    <mergeCell ref="D146:O146"/>
    <mergeCell ref="D147:O147"/>
    <mergeCell ref="D148:O148"/>
    <mergeCell ref="D149:O149"/>
    <mergeCell ref="D162:O162"/>
    <mergeCell ref="D163:O163"/>
    <mergeCell ref="D164:O164"/>
    <mergeCell ref="D165:O165"/>
    <mergeCell ref="D166:O166"/>
    <mergeCell ref="D167:O167"/>
    <mergeCell ref="D156:O156"/>
    <mergeCell ref="D157:O157"/>
    <mergeCell ref="D158:O158"/>
    <mergeCell ref="D159:O159"/>
    <mergeCell ref="D160:O160"/>
    <mergeCell ref="D161:O161"/>
    <mergeCell ref="D174:O174"/>
    <mergeCell ref="D175:O175"/>
    <mergeCell ref="D176:O176"/>
    <mergeCell ref="D177:O177"/>
    <mergeCell ref="D178:O178"/>
    <mergeCell ref="D179:O179"/>
    <mergeCell ref="D168:O168"/>
    <mergeCell ref="D169:O169"/>
    <mergeCell ref="D170:O170"/>
    <mergeCell ref="D171:O171"/>
    <mergeCell ref="D172:O172"/>
    <mergeCell ref="D173:O173"/>
    <mergeCell ref="D186:O186"/>
    <mergeCell ref="D187:O187"/>
    <mergeCell ref="D188:O188"/>
    <mergeCell ref="D180:O180"/>
    <mergeCell ref="D181:O181"/>
    <mergeCell ref="D182:O182"/>
    <mergeCell ref="D183:O183"/>
    <mergeCell ref="D184:O184"/>
    <mergeCell ref="D185:O185"/>
  </mergeCells>
  <printOptions headings="0" gridLines="0"/>
  <pageMargins left="0.11811023622047245" right="0.11811023622047245" top="0.51181102362204722" bottom="0.51181102362204722" header="0.31496062992125984" footer="0.31496062992125984"/>
  <pageSetup paperSize="9" scale="64" fitToWidth="1" fitToHeight="7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1">
    <outlinePr applyStyles="0" summaryBelow="1" summaryRight="1" showOutlineSymbols="1"/>
    <pageSetUpPr autoPageBreaks="1" fitToPage="1"/>
  </sheetPr>
  <sheetViews>
    <sheetView topLeftCell="A5" zoomScale="80" workbookViewId="0">
      <selection activeCell="N202" activeCellId="0" sqref="N202"/>
    </sheetView>
  </sheetViews>
  <sheetFormatPr baseColWidth="10" defaultColWidth="9.1640625" defaultRowHeight="13"/>
  <cols>
    <col customWidth="1" min="1" max="1" style="2" width="10.33203125"/>
    <col customWidth="1" min="2" max="2" style="3" width="57.6640625"/>
    <col customWidth="1" hidden="1" min="3" max="3" style="4" width="6.6640625"/>
    <col customWidth="1" hidden="1" min="4" max="4" style="5" width="10.6640625"/>
    <col customWidth="1" hidden="1" min="5" max="5" style="5" width="9.5"/>
    <col customWidth="1" hidden="1" min="6" max="6" style="156" width="9.5"/>
    <col customWidth="1" hidden="1" min="7" max="7" style="82" width="10.6640625"/>
    <col customWidth="1" hidden="1" min="8" max="8" style="5" width="13.6640625"/>
    <col customWidth="1" hidden="1" min="9" max="9" style="7" width="0"/>
    <col customWidth="1" hidden="1" min="10" max="10" style="7" width="14.5"/>
    <col customWidth="1" min="11" max="11" style="7" width="14"/>
    <col customWidth="1" min="12" max="13" style="7" width="10.1640625"/>
    <col customWidth="1" min="14" max="14" style="7" width="11.33203125"/>
    <col customWidth="1" min="15" max="15" style="7" width="13.1640625"/>
    <col customWidth="1" min="16" max="16" style="7" width="14.5"/>
    <col customWidth="1" min="17" max="17" style="8" width="8.83203125"/>
    <col bestFit="1" customWidth="1" min="18" max="18" style="1" width="11.5"/>
    <col min="19" max="16384" style="1" width="9.1640625"/>
  </cols>
  <sheetData>
    <row r="1" ht="38.25" customHeight="1">
      <c r="A1" s="9" t="s">
        <v>0</v>
      </c>
      <c r="B1" s="10"/>
      <c r="C1" s="10"/>
      <c r="D1" s="10"/>
      <c r="E1" s="10"/>
      <c r="F1" s="10"/>
      <c r="G1" s="10"/>
      <c r="H1" s="11"/>
      <c r="I1" s="12" t="s">
        <v>1</v>
      </c>
      <c r="J1" s="12"/>
      <c r="K1" s="12"/>
      <c r="L1" s="12"/>
      <c r="M1" s="12"/>
      <c r="N1" s="10" t="s">
        <v>2</v>
      </c>
      <c r="O1" s="10"/>
      <c r="P1" s="10"/>
      <c r="Q1" s="13"/>
    </row>
    <row r="2">
      <c r="A2" s="14" t="s">
        <v>3</v>
      </c>
      <c r="B2" s="15"/>
      <c r="C2" s="15"/>
      <c r="D2" s="15"/>
      <c r="E2" s="15"/>
      <c r="F2" s="15"/>
      <c r="G2" s="15"/>
      <c r="H2" s="16"/>
      <c r="I2" s="17" t="s">
        <v>434</v>
      </c>
      <c r="J2" s="17"/>
      <c r="K2" s="17"/>
      <c r="L2" s="17"/>
      <c r="M2" s="17"/>
      <c r="N2" s="18" t="s">
        <v>5</v>
      </c>
      <c r="O2" s="18"/>
      <c r="P2" s="18"/>
      <c r="Q2" s="19"/>
    </row>
    <row r="3">
      <c r="A3" s="20" t="s">
        <v>6</v>
      </c>
      <c r="B3" s="21"/>
      <c r="C3" s="21"/>
      <c r="D3" s="21"/>
      <c r="E3" s="21"/>
      <c r="F3" s="21"/>
      <c r="G3" s="21"/>
      <c r="H3" s="17"/>
      <c r="I3" s="17" t="s">
        <v>465</v>
      </c>
      <c r="J3" s="22"/>
      <c r="K3" s="22"/>
      <c r="L3" s="22"/>
      <c r="M3" s="22"/>
      <c r="N3" s="18"/>
      <c r="O3" s="18"/>
      <c r="P3" s="18"/>
      <c r="Q3" s="19"/>
    </row>
    <row r="4">
      <c r="A4" s="20"/>
      <c r="B4" s="21"/>
      <c r="C4" s="21"/>
      <c r="D4" s="21"/>
      <c r="E4" s="21"/>
      <c r="F4" s="21"/>
      <c r="G4" s="21"/>
      <c r="H4" s="17"/>
      <c r="I4" s="22"/>
      <c r="J4" s="22"/>
      <c r="K4" s="22"/>
      <c r="L4" s="22"/>
      <c r="M4" s="22"/>
      <c r="N4" s="18"/>
      <c r="O4" s="18"/>
      <c r="P4" s="18"/>
      <c r="Q4" s="19"/>
    </row>
    <row r="5">
      <c r="A5" s="23" t="s">
        <v>8</v>
      </c>
      <c r="B5" s="24" t="s">
        <v>9</v>
      </c>
      <c r="C5" s="25" t="s">
        <v>10</v>
      </c>
      <c r="D5" s="26" t="s">
        <v>11</v>
      </c>
      <c r="E5" s="26"/>
      <c r="F5" s="26"/>
      <c r="G5" s="26"/>
      <c r="H5" s="26"/>
      <c r="I5" s="26"/>
      <c r="J5" s="27" t="s">
        <v>12</v>
      </c>
      <c r="K5" s="26" t="s">
        <v>13</v>
      </c>
      <c r="L5" s="26"/>
      <c r="M5" s="26"/>
      <c r="N5" s="26"/>
      <c r="O5" s="26"/>
      <c r="P5" s="26"/>
      <c r="Q5" s="28" t="s">
        <v>14</v>
      </c>
    </row>
    <row r="6" ht="26">
      <c r="A6" s="23"/>
      <c r="B6" s="24"/>
      <c r="C6" s="25"/>
      <c r="D6" s="29" t="s">
        <v>15</v>
      </c>
      <c r="E6" s="29" t="s">
        <v>16</v>
      </c>
      <c r="F6" s="157"/>
      <c r="G6" s="158" t="s">
        <v>17</v>
      </c>
      <c r="H6" s="29" t="s">
        <v>18</v>
      </c>
      <c r="I6" s="29" t="s">
        <v>19</v>
      </c>
      <c r="J6" s="27"/>
      <c r="K6" s="31" t="s">
        <v>20</v>
      </c>
      <c r="L6" s="31" t="s">
        <v>21</v>
      </c>
      <c r="M6" s="31"/>
      <c r="N6" s="31" t="s">
        <v>17</v>
      </c>
      <c r="O6" s="31" t="s">
        <v>22</v>
      </c>
      <c r="P6" s="31" t="s">
        <v>19</v>
      </c>
      <c r="Q6" s="28"/>
    </row>
    <row r="7">
      <c r="A7" s="23"/>
      <c r="B7" s="32"/>
      <c r="C7" s="25"/>
      <c r="D7" s="29"/>
      <c r="E7" s="29"/>
      <c r="F7" s="157"/>
      <c r="G7" s="158"/>
      <c r="H7" s="29"/>
      <c r="I7" s="29"/>
      <c r="J7" s="27"/>
      <c r="K7" s="31"/>
      <c r="L7" s="31"/>
      <c r="M7" s="31"/>
      <c r="N7" s="31"/>
      <c r="O7" s="31"/>
      <c r="P7" s="31"/>
      <c r="Q7" s="28"/>
    </row>
    <row r="8" ht="14" hidden="1">
      <c r="A8" s="33" t="s">
        <v>23</v>
      </c>
      <c r="B8" s="34" t="s">
        <v>24</v>
      </c>
      <c r="C8" s="35"/>
      <c r="D8" s="35"/>
      <c r="E8" s="35"/>
      <c r="F8" s="159"/>
      <c r="G8" s="160"/>
      <c r="H8" s="35"/>
      <c r="I8" s="37"/>
      <c r="J8" s="38"/>
      <c r="K8" s="37">
        <f>K9+K12+K15+K17+K22+K38+K47+K50+K69+K78+K87+K103+K120+K129+K144+K151+K158+K187</f>
        <v>283812.48999999999</v>
      </c>
      <c r="L8" s="37">
        <f>L9+L12+L15+L17+L22+L38+L47+L50+L69+L78+L87+L103+L120+L129+L144+L151+L158+L187</f>
        <v>171074.26999999999</v>
      </c>
      <c r="M8" s="37"/>
      <c r="N8" s="37">
        <f>N9+N12+N15+N17+N22+N38+N47+N50+N69+N78+N87+N103+N120+N129+N144+N151+N158+N187</f>
        <v>44463.849999999999</v>
      </c>
      <c r="O8" s="37">
        <f>O9+O12+O15+O17+O22+O38+O47+O50+O69+O78+O87+O103+O120+O129+O144+O151+O158+O187</f>
        <v>215785.56999999998</v>
      </c>
      <c r="P8" s="37">
        <f>P9+P12+P15+P17+P22+P38+P47+P50+P69+P78+P87+P103+P120+P129+P144+P151+P158+P187</f>
        <v>68026.920000000013</v>
      </c>
      <c r="Q8" s="39"/>
      <c r="R8" s="40">
        <v>171312.64999999999</v>
      </c>
      <c r="S8" s="41">
        <f>R8-L8</f>
        <v>238.38000000000466</v>
      </c>
    </row>
    <row r="9" ht="14">
      <c r="A9" s="33" t="s">
        <v>25</v>
      </c>
      <c r="B9" s="34" t="s">
        <v>26</v>
      </c>
      <c r="C9" s="35"/>
      <c r="D9" s="35"/>
      <c r="E9" s="35"/>
      <c r="F9" s="159"/>
      <c r="G9" s="35"/>
      <c r="H9" s="42"/>
      <c r="I9" s="43"/>
      <c r="J9" s="38"/>
      <c r="K9" s="37">
        <f>SUM(K10:K11)</f>
        <v>17040</v>
      </c>
      <c r="L9" s="37">
        <f>SUM(L10:L11)</f>
        <v>9850.6599999999999</v>
      </c>
      <c r="M9" s="37"/>
      <c r="N9" s="37">
        <f>SUM(N10:N11)</f>
        <v>2983.6900000000001</v>
      </c>
      <c r="O9" s="37">
        <f>SUM(O10:O11)</f>
        <v>12834.360000000001</v>
      </c>
      <c r="P9" s="37">
        <f>SUM(P10:P11)</f>
        <v>4205.6400000000003</v>
      </c>
      <c r="Q9" s="39">
        <f t="shared" ref="Q9:Q11" si="151">O10/K10</f>
        <v>0.75323290291726441</v>
      </c>
      <c r="R9" s="1">
        <v>9850.6599999999999</v>
      </c>
    </row>
    <row r="10" ht="14" hidden="1">
      <c r="A10" s="44" t="s">
        <v>27</v>
      </c>
      <c r="B10" s="45" t="s">
        <v>28</v>
      </c>
      <c r="C10" s="46" t="s">
        <v>29</v>
      </c>
      <c r="D10" s="47">
        <v>150</v>
      </c>
      <c r="E10" s="48">
        <v>86.719999999999999</v>
      </c>
      <c r="F10" s="161">
        <v>86.719999999999999</v>
      </c>
      <c r="G10" s="162">
        <f t="shared" ref="G10:G21" si="152">17.51/100*D10</f>
        <v>26.265000000000001</v>
      </c>
      <c r="H10" s="48">
        <f t="shared" ref="H10:H73" si="153">E10+G10</f>
        <v>112.985</v>
      </c>
      <c r="I10" s="47">
        <f t="shared" ref="I10:I73" si="154">D10-H10</f>
        <v>37.015000000000001</v>
      </c>
      <c r="J10" s="48">
        <v>55.759999999999998</v>
      </c>
      <c r="K10" s="50">
        <f t="shared" ref="K10:K11" si="155">TRUNC($J10*D10,2)</f>
        <v>8364</v>
      </c>
      <c r="L10" s="50">
        <f t="shared" ref="L10:L11" si="156">TRUNC($J10*E10,2)</f>
        <v>4835.5</v>
      </c>
      <c r="M10" s="50"/>
      <c r="N10" s="50">
        <f t="shared" ref="N10:N11" si="157">TRUNC($J10*G10,2)</f>
        <v>1464.53</v>
      </c>
      <c r="O10" s="50">
        <f t="shared" ref="O10:O11" si="158">TRUNC($J10*H10,2)</f>
        <v>6300.04</v>
      </c>
      <c r="P10" s="50">
        <f t="shared" ref="P10:P11" si="159">K10-O10</f>
        <v>2063.96</v>
      </c>
      <c r="Q10" s="51">
        <f t="shared" si="151"/>
        <v>0.75314891655140614</v>
      </c>
      <c r="R10" s="1">
        <v>2658.4899999999998</v>
      </c>
    </row>
    <row r="11" ht="28" hidden="1">
      <c r="A11" s="44" t="s">
        <v>30</v>
      </c>
      <c r="B11" s="45" t="s">
        <v>31</v>
      </c>
      <c r="C11" s="46" t="s">
        <v>29</v>
      </c>
      <c r="D11" s="47">
        <v>80</v>
      </c>
      <c r="E11" s="48">
        <v>46.244</v>
      </c>
      <c r="F11" s="161">
        <v>46.244</v>
      </c>
      <c r="G11" s="162">
        <f t="shared" si="152"/>
        <v>14.008000000000001</v>
      </c>
      <c r="H11" s="48">
        <f t="shared" si="153"/>
        <v>60.252000000000002</v>
      </c>
      <c r="I11" s="47">
        <f t="shared" si="154"/>
        <v>19.747999999999998</v>
      </c>
      <c r="J11" s="48">
        <v>108.45</v>
      </c>
      <c r="K11" s="50">
        <f t="shared" si="155"/>
        <v>8676</v>
      </c>
      <c r="L11" s="50">
        <f t="shared" si="156"/>
        <v>5015.1599999999999</v>
      </c>
      <c r="M11" s="50"/>
      <c r="N11" s="50">
        <f t="shared" si="157"/>
        <v>1519.1600000000001</v>
      </c>
      <c r="O11" s="50">
        <f t="shared" si="158"/>
        <v>6534.3199999999997</v>
      </c>
      <c r="P11" s="50">
        <f t="shared" si="159"/>
        <v>2141.6800000000003</v>
      </c>
      <c r="Q11" s="51">
        <f t="shared" si="151"/>
        <v>0.56694319757467515</v>
      </c>
      <c r="R11" s="1">
        <v>247.38</v>
      </c>
    </row>
    <row r="12" ht="14">
      <c r="A12" s="33" t="s">
        <v>32</v>
      </c>
      <c r="B12" s="34" t="s">
        <v>33</v>
      </c>
      <c r="C12" s="35"/>
      <c r="D12" s="35"/>
      <c r="E12" s="35"/>
      <c r="F12" s="159"/>
      <c r="G12" s="35"/>
      <c r="H12" s="42"/>
      <c r="I12" s="54"/>
      <c r="J12" s="35"/>
      <c r="K12" s="37">
        <f>SUM(K13:K14)</f>
        <v>5106.1199999999999</v>
      </c>
      <c r="L12" s="37">
        <f>SUM(L13:L14)</f>
        <v>2658.4899999999998</v>
      </c>
      <c r="M12" s="37"/>
      <c r="N12" s="37">
        <f>SUM(N13:N14)</f>
        <v>236.38</v>
      </c>
      <c r="O12" s="37">
        <f>SUM(O13:O14)</f>
        <v>2894.8800000000001</v>
      </c>
      <c r="P12" s="37">
        <f>SUM(P13:P14)</f>
        <v>2211.2399999999998</v>
      </c>
      <c r="Q12" s="39">
        <f t="shared" ref="Q12:Q16" si="160">O12/K12</f>
        <v>0.56694319757467515</v>
      </c>
      <c r="R12" s="1">
        <v>674.41999999999996</v>
      </c>
    </row>
    <row r="13" ht="14" hidden="1">
      <c r="A13" s="44" t="s">
        <v>34</v>
      </c>
      <c r="B13" s="45" t="s">
        <v>35</v>
      </c>
      <c r="C13" s="46" t="s">
        <v>36</v>
      </c>
      <c r="D13" s="47">
        <v>3000</v>
      </c>
      <c r="E13" s="48">
        <v>1734.3000000000002</v>
      </c>
      <c r="F13" s="161">
        <v>1734.3000000000002</v>
      </c>
      <c r="G13" s="162">
        <f t="shared" si="152"/>
        <v>525.30000000000007</v>
      </c>
      <c r="H13" s="48">
        <f t="shared" si="153"/>
        <v>2259.6000000000004</v>
      </c>
      <c r="I13" s="47">
        <f t="shared" si="154"/>
        <v>740.39999999999964</v>
      </c>
      <c r="J13" s="48">
        <v>0.45000000000000001</v>
      </c>
      <c r="K13" s="50">
        <f t="shared" ref="K13:K14" si="161">TRUNC($J13*D13,2)</f>
        <v>1350</v>
      </c>
      <c r="L13" s="50">
        <f t="shared" ref="L13:L16" si="162">TRUNC($J13*E13,2)</f>
        <v>780.42999999999995</v>
      </c>
      <c r="M13" s="50"/>
      <c r="N13" s="50">
        <f t="shared" ref="N13:N14" si="163">TRUNC($J13*G13,2)</f>
        <v>236.38</v>
      </c>
      <c r="O13" s="50">
        <f t="shared" ref="O13:O14" si="164">TRUNC($J13*H13,2)</f>
        <v>1016.8200000000001</v>
      </c>
      <c r="P13" s="50">
        <f t="shared" ref="P13:P14" si="165">K13-O13</f>
        <v>333.17999999999995</v>
      </c>
      <c r="Q13" s="51">
        <f t="shared" si="160"/>
        <v>0.75320000000000009</v>
      </c>
      <c r="R13" s="1">
        <v>16167.17</v>
      </c>
    </row>
    <row r="14" ht="14" hidden="1">
      <c r="A14" s="44" t="s">
        <v>37</v>
      </c>
      <c r="B14" s="45" t="s">
        <v>38</v>
      </c>
      <c r="C14" s="46" t="s">
        <v>39</v>
      </c>
      <c r="D14" s="47">
        <v>12</v>
      </c>
      <c r="E14" s="48">
        <v>6</v>
      </c>
      <c r="F14" s="161">
        <v>6</v>
      </c>
      <c r="G14" s="48"/>
      <c r="H14" s="48">
        <f t="shared" si="153"/>
        <v>6</v>
      </c>
      <c r="I14" s="47">
        <f t="shared" si="154"/>
        <v>6</v>
      </c>
      <c r="J14" s="48">
        <v>313.00999999999999</v>
      </c>
      <c r="K14" s="50">
        <f t="shared" si="161"/>
        <v>3756.1199999999999</v>
      </c>
      <c r="L14" s="50">
        <f t="shared" si="162"/>
        <v>1878.0599999999999</v>
      </c>
      <c r="M14" s="50"/>
      <c r="N14" s="50">
        <f t="shared" si="163"/>
        <v>0</v>
      </c>
      <c r="O14" s="50">
        <f t="shared" si="164"/>
        <v>1878.0599999999999</v>
      </c>
      <c r="P14" s="50">
        <f t="shared" si="165"/>
        <v>1878.0599999999999</v>
      </c>
      <c r="Q14" s="51">
        <f t="shared" si="160"/>
        <v>0.5</v>
      </c>
      <c r="R14" s="1">
        <v>14371.41</v>
      </c>
    </row>
    <row r="15" ht="14">
      <c r="A15" s="33" t="s">
        <v>40</v>
      </c>
      <c r="B15" s="34" t="s">
        <v>41</v>
      </c>
      <c r="C15" s="35"/>
      <c r="D15" s="35"/>
      <c r="E15" s="35"/>
      <c r="F15" s="159"/>
      <c r="G15" s="35"/>
      <c r="H15" s="42"/>
      <c r="I15" s="54"/>
      <c r="J15" s="35"/>
      <c r="K15" s="37">
        <f>SUM(K16)</f>
        <v>428</v>
      </c>
      <c r="L15" s="37">
        <f t="shared" si="162"/>
        <v>0</v>
      </c>
      <c r="M15" s="37"/>
      <c r="N15" s="37">
        <f>SUM(N16)</f>
        <v>74.939999999999998</v>
      </c>
      <c r="O15" s="37">
        <f>SUM(O16)</f>
        <v>322.31999999999999</v>
      </c>
      <c r="P15" s="37">
        <f>SUM(P16)</f>
        <v>105.68000000000001</v>
      </c>
      <c r="Q15" s="39">
        <f t="shared" si="160"/>
        <v>0.75308411214953275</v>
      </c>
      <c r="R15" s="1">
        <v>7968.8500000000004</v>
      </c>
    </row>
    <row r="16" ht="14" hidden="1">
      <c r="A16" s="44" t="s">
        <v>42</v>
      </c>
      <c r="B16" s="45" t="s">
        <v>43</v>
      </c>
      <c r="C16" s="46" t="s">
        <v>44</v>
      </c>
      <c r="D16" s="47">
        <v>5</v>
      </c>
      <c r="E16" s="48">
        <v>2.8900000000000001</v>
      </c>
      <c r="F16" s="161">
        <v>2.8900000000000001</v>
      </c>
      <c r="G16" s="162">
        <f t="shared" si="152"/>
        <v>0.87550000000000006</v>
      </c>
      <c r="H16" s="48">
        <f t="shared" si="153"/>
        <v>3.7655000000000003</v>
      </c>
      <c r="I16" s="47">
        <f t="shared" si="154"/>
        <v>1.2344999999999997</v>
      </c>
      <c r="J16" s="48">
        <v>85.599999999999994</v>
      </c>
      <c r="K16" s="50">
        <f>TRUNC($J16*D16,2)</f>
        <v>428</v>
      </c>
      <c r="L16" s="50">
        <f t="shared" si="162"/>
        <v>247.38</v>
      </c>
      <c r="M16" s="50"/>
      <c r="N16" s="50">
        <f>TRUNC($J16*G16,2)</f>
        <v>74.939999999999998</v>
      </c>
      <c r="O16" s="50">
        <f>TRUNC($J16*H16,2)</f>
        <v>322.31999999999999</v>
      </c>
      <c r="P16" s="50">
        <f>K16-O16</f>
        <v>105.68000000000001</v>
      </c>
      <c r="Q16" s="51">
        <f t="shared" si="160"/>
        <v>0.75308411214953275</v>
      </c>
      <c r="R16" s="1">
        <v>39601.259999999995</v>
      </c>
    </row>
    <row r="17" ht="14">
      <c r="A17" s="33" t="s">
        <v>45</v>
      </c>
      <c r="B17" s="34" t="s">
        <v>46</v>
      </c>
      <c r="C17" s="35"/>
      <c r="D17" s="35"/>
      <c r="E17" s="35"/>
      <c r="F17" s="159"/>
      <c r="G17" s="35"/>
      <c r="H17" s="35"/>
      <c r="I17" s="54"/>
      <c r="J17" s="35"/>
      <c r="K17" s="37">
        <f>SUM(K18,K20)</f>
        <v>1166.6199999999999</v>
      </c>
      <c r="L17" s="37">
        <f>SUM(L18,L20)</f>
        <v>674.41999999999996</v>
      </c>
      <c r="M17" s="37"/>
      <c r="N17" s="37">
        <f>SUM(N18,N20)</f>
        <v>204.26999999999998</v>
      </c>
      <c r="O17" s="37">
        <f>SUM(O18,O20)</f>
        <v>878.71000000000004</v>
      </c>
      <c r="P17" s="37">
        <f>SUM(P18,P20)</f>
        <v>287.90999999999997</v>
      </c>
      <c r="Q17" s="55">
        <f>TRUNC($J17*J17,2)</f>
        <v>0</v>
      </c>
      <c r="R17" s="1">
        <v>35309.919999999998</v>
      </c>
    </row>
    <row r="18" ht="14" hidden="1">
      <c r="A18" s="33" t="s">
        <v>47</v>
      </c>
      <c r="B18" s="34" t="s">
        <v>48</v>
      </c>
      <c r="C18" s="35"/>
      <c r="D18" s="35"/>
      <c r="E18" s="35"/>
      <c r="F18" s="159"/>
      <c r="G18" s="35"/>
      <c r="H18" s="35"/>
      <c r="I18" s="54"/>
      <c r="J18" s="35"/>
      <c r="K18" s="37">
        <f>SUM(K19)</f>
        <v>746.89999999999998</v>
      </c>
      <c r="L18" s="37">
        <f>SUM(L19)</f>
        <v>431.77999999999997</v>
      </c>
      <c r="M18" s="37"/>
      <c r="N18" s="37">
        <f>SUM(N19)</f>
        <v>130.78</v>
      </c>
      <c r="O18" s="37">
        <f>SUM(O19)</f>
        <v>562.57000000000005</v>
      </c>
      <c r="P18" s="37">
        <f>SUM(P19)</f>
        <v>184.32999999999993</v>
      </c>
      <c r="Q18" s="39">
        <f t="shared" ref="Q18:Q81" si="166">O18/K18</f>
        <v>0.7532065872272059</v>
      </c>
      <c r="R18" s="1">
        <v>28098.610000000001</v>
      </c>
    </row>
    <row r="19" ht="42" hidden="1">
      <c r="A19" s="44" t="s">
        <v>49</v>
      </c>
      <c r="B19" s="45" t="s">
        <v>50</v>
      </c>
      <c r="C19" s="46" t="s">
        <v>51</v>
      </c>
      <c r="D19" s="47">
        <v>1067</v>
      </c>
      <c r="E19" s="48">
        <v>616.84000000000003</v>
      </c>
      <c r="F19" s="161">
        <v>616.84000000000003</v>
      </c>
      <c r="G19" s="162">
        <f t="shared" si="152"/>
        <v>186.83170000000001</v>
      </c>
      <c r="H19" s="48">
        <f t="shared" si="153"/>
        <v>803.6717000000001</v>
      </c>
      <c r="I19" s="47">
        <f t="shared" si="154"/>
        <v>263.3282999999999</v>
      </c>
      <c r="J19" s="48">
        <v>0.69999999999999996</v>
      </c>
      <c r="K19" s="50">
        <f>TRUNC($J19*D19,2)</f>
        <v>746.89999999999998</v>
      </c>
      <c r="L19" s="50">
        <f>TRUNC($J19*E19,2)</f>
        <v>431.77999999999997</v>
      </c>
      <c r="M19" s="50"/>
      <c r="N19" s="50">
        <f>TRUNC($J19*G19,2)</f>
        <v>130.78</v>
      </c>
      <c r="O19" s="50">
        <f>TRUNC($J19*H19,2)</f>
        <v>562.57000000000005</v>
      </c>
      <c r="P19" s="50">
        <f t="shared" ref="P19:P82" si="167">K19-O19</f>
        <v>184.32999999999993</v>
      </c>
      <c r="Q19" s="51">
        <f t="shared" si="166"/>
        <v>0.7532065872272059</v>
      </c>
      <c r="R19" s="1">
        <v>0</v>
      </c>
    </row>
    <row r="20" ht="14" hidden="1">
      <c r="A20" s="33" t="s">
        <v>52</v>
      </c>
      <c r="B20" s="34" t="s">
        <v>53</v>
      </c>
      <c r="C20" s="35"/>
      <c r="D20" s="35"/>
      <c r="E20" s="35"/>
      <c r="F20" s="159"/>
      <c r="G20" s="35"/>
      <c r="H20" s="42"/>
      <c r="I20" s="54"/>
      <c r="J20" s="35"/>
      <c r="K20" s="37">
        <f>SUM(K21)</f>
        <v>419.72000000000003</v>
      </c>
      <c r="L20" s="37">
        <f>SUM(L21)</f>
        <v>242.63999999999999</v>
      </c>
      <c r="M20" s="37"/>
      <c r="N20" s="37">
        <f>SUM(N21)</f>
        <v>73.489999999999995</v>
      </c>
      <c r="O20" s="37">
        <f>SUM(O21)</f>
        <v>316.13999999999999</v>
      </c>
      <c r="P20" s="37">
        <f>SUM(P21)</f>
        <v>103.58000000000004</v>
      </c>
      <c r="Q20" s="39">
        <f t="shared" si="166"/>
        <v>0.75321643000095295</v>
      </c>
      <c r="R20" s="1">
        <v>0</v>
      </c>
    </row>
    <row r="21" ht="42" hidden="1">
      <c r="A21" s="44" t="s">
        <v>54</v>
      </c>
      <c r="B21" s="45" t="s">
        <v>50</v>
      </c>
      <c r="C21" s="46" t="s">
        <v>51</v>
      </c>
      <c r="D21" s="47">
        <v>599.61000000000001</v>
      </c>
      <c r="E21" s="48">
        <v>346.63999999999999</v>
      </c>
      <c r="F21" s="161">
        <v>346.63999999999999</v>
      </c>
      <c r="G21" s="162">
        <f t="shared" si="152"/>
        <v>104.99171100000001</v>
      </c>
      <c r="H21" s="48">
        <f t="shared" si="153"/>
        <v>451.631711</v>
      </c>
      <c r="I21" s="47">
        <f t="shared" si="154"/>
        <v>147.97828900000002</v>
      </c>
      <c r="J21" s="48">
        <v>0.69999999999999996</v>
      </c>
      <c r="K21" s="50">
        <f>TRUNC($J21*D21,2)</f>
        <v>419.72000000000003</v>
      </c>
      <c r="L21" s="50">
        <f>TRUNC($J21*E21,2)</f>
        <v>242.63999999999999</v>
      </c>
      <c r="M21" s="50"/>
      <c r="N21" s="50">
        <f>TRUNC($J21*G21,2)</f>
        <v>73.489999999999995</v>
      </c>
      <c r="O21" s="50">
        <f>TRUNC($J21*H21,2)</f>
        <v>316.13999999999999</v>
      </c>
      <c r="P21" s="50">
        <f t="shared" si="167"/>
        <v>103.58000000000004</v>
      </c>
      <c r="Q21" s="51">
        <f t="shared" si="166"/>
        <v>0.75321643000095295</v>
      </c>
      <c r="R21" s="1">
        <v>0</v>
      </c>
    </row>
    <row r="22" ht="14">
      <c r="A22" s="33" t="s">
        <v>55</v>
      </c>
      <c r="B22" s="34" t="s">
        <v>56</v>
      </c>
      <c r="C22" s="35"/>
      <c r="D22" s="35"/>
      <c r="E22" s="35"/>
      <c r="F22" s="159"/>
      <c r="G22" s="163"/>
      <c r="H22" s="42"/>
      <c r="I22" s="54"/>
      <c r="J22" s="35"/>
      <c r="K22" s="37">
        <f>SUM(K23:K37)</f>
        <v>17389.02</v>
      </c>
      <c r="L22" s="37">
        <f>SUM(L23:L37)</f>
        <v>16167.17</v>
      </c>
      <c r="M22" s="37"/>
      <c r="N22" s="37">
        <f>SUM(N23:N37)</f>
        <v>0</v>
      </c>
      <c r="O22" s="37">
        <f>SUM(O23:O37)</f>
        <v>16167.17</v>
      </c>
      <c r="P22" s="37">
        <f>SUM(P23:P37)</f>
        <v>1221.8499999999999</v>
      </c>
      <c r="Q22" s="39">
        <f t="shared" si="166"/>
        <v>0.92973439561286375</v>
      </c>
      <c r="R22" s="1">
        <v>0</v>
      </c>
    </row>
    <row r="23" ht="14" hidden="1">
      <c r="A23" s="44" t="s">
        <v>57</v>
      </c>
      <c r="B23" s="45" t="s">
        <v>58</v>
      </c>
      <c r="C23" s="46" t="s">
        <v>39</v>
      </c>
      <c r="D23" s="47">
        <v>116.81999999999999</v>
      </c>
      <c r="E23" s="48">
        <v>116.81999999999999</v>
      </c>
      <c r="F23" s="161">
        <v>116.81999999999999</v>
      </c>
      <c r="G23" s="164"/>
      <c r="H23" s="48">
        <f t="shared" si="153"/>
        <v>116.81999999999999</v>
      </c>
      <c r="I23" s="47">
        <f t="shared" si="154"/>
        <v>0</v>
      </c>
      <c r="J23" s="48">
        <v>7.04</v>
      </c>
      <c r="K23" s="50">
        <f t="shared" ref="K23:L37" si="168">TRUNC($J23*D23,2)</f>
        <v>822.40999999999997</v>
      </c>
      <c r="L23" s="50">
        <f t="shared" si="168"/>
        <v>822.40999999999997</v>
      </c>
      <c r="M23" s="50"/>
      <c r="N23" s="50">
        <f t="shared" ref="N23:N37" si="169">TRUNC($J23*G23,2)</f>
        <v>0</v>
      </c>
      <c r="O23" s="50">
        <f t="shared" ref="O23:O37" si="170">TRUNC($J23*H23,2)</f>
        <v>822.40999999999997</v>
      </c>
      <c r="P23" s="50">
        <f t="shared" si="167"/>
        <v>0</v>
      </c>
      <c r="Q23" s="51">
        <f t="shared" si="166"/>
        <v>1</v>
      </c>
      <c r="R23" s="1">
        <v>0</v>
      </c>
    </row>
    <row r="24" ht="14" hidden="1">
      <c r="A24" s="44" t="s">
        <v>59</v>
      </c>
      <c r="B24" s="45" t="s">
        <v>60</v>
      </c>
      <c r="C24" s="46" t="s">
        <v>61</v>
      </c>
      <c r="D24" s="47">
        <v>15.380000000000001</v>
      </c>
      <c r="E24" s="48">
        <v>15.380000000000001</v>
      </c>
      <c r="F24" s="161">
        <v>15.380000000000001</v>
      </c>
      <c r="G24" s="164"/>
      <c r="H24" s="48">
        <f t="shared" si="153"/>
        <v>15.380000000000001</v>
      </c>
      <c r="I24" s="47">
        <f t="shared" si="154"/>
        <v>0</v>
      </c>
      <c r="J24" s="48">
        <v>26.5</v>
      </c>
      <c r="K24" s="50">
        <f t="shared" si="168"/>
        <v>407.56999999999999</v>
      </c>
      <c r="L24" s="50">
        <f t="shared" si="168"/>
        <v>407.56999999999999</v>
      </c>
      <c r="M24" s="50"/>
      <c r="N24" s="50">
        <f t="shared" si="169"/>
        <v>0</v>
      </c>
      <c r="O24" s="50">
        <f t="shared" si="170"/>
        <v>407.56999999999999</v>
      </c>
      <c r="P24" s="50">
        <f t="shared" si="167"/>
        <v>0</v>
      </c>
      <c r="Q24" s="51">
        <f t="shared" si="166"/>
        <v>1</v>
      </c>
      <c r="R24" s="1">
        <v>0</v>
      </c>
    </row>
    <row r="25" ht="28" hidden="1">
      <c r="A25" s="44" t="s">
        <v>62</v>
      </c>
      <c r="B25" s="45" t="s">
        <v>63</v>
      </c>
      <c r="C25" s="46" t="s">
        <v>64</v>
      </c>
      <c r="D25" s="47">
        <v>5</v>
      </c>
      <c r="E25" s="48">
        <v>5</v>
      </c>
      <c r="F25" s="161">
        <v>5</v>
      </c>
      <c r="G25" s="164"/>
      <c r="H25" s="48">
        <f t="shared" si="153"/>
        <v>5</v>
      </c>
      <c r="I25" s="47">
        <f t="shared" si="154"/>
        <v>0</v>
      </c>
      <c r="J25" s="48">
        <v>10.73</v>
      </c>
      <c r="K25" s="50">
        <f t="shared" si="168"/>
        <v>53.649999999999999</v>
      </c>
      <c r="L25" s="50">
        <f t="shared" si="168"/>
        <v>53.649999999999999</v>
      </c>
      <c r="M25" s="50"/>
      <c r="N25" s="50">
        <f t="shared" si="169"/>
        <v>0</v>
      </c>
      <c r="O25" s="50">
        <f t="shared" si="170"/>
        <v>53.649999999999999</v>
      </c>
      <c r="P25" s="50">
        <f t="shared" si="167"/>
        <v>0</v>
      </c>
      <c r="Q25" s="51">
        <f t="shared" si="166"/>
        <v>1</v>
      </c>
      <c r="R25" s="1">
        <v>16373.48</v>
      </c>
    </row>
    <row r="26" ht="14" hidden="1">
      <c r="A26" s="44" t="s">
        <v>65</v>
      </c>
      <c r="B26" s="45" t="s">
        <v>66</v>
      </c>
      <c r="C26" s="46" t="s">
        <v>39</v>
      </c>
      <c r="D26" s="47">
        <v>24.890000000000001</v>
      </c>
      <c r="E26" s="48">
        <v>0</v>
      </c>
      <c r="F26" s="161">
        <v>0</v>
      </c>
      <c r="G26" s="164"/>
      <c r="H26" s="48">
        <f t="shared" si="153"/>
        <v>0</v>
      </c>
      <c r="I26" s="47">
        <f t="shared" si="154"/>
        <v>24.890000000000001</v>
      </c>
      <c r="J26" s="48">
        <v>49.090000000000003</v>
      </c>
      <c r="K26" s="50">
        <f t="shared" si="168"/>
        <v>1221.8499999999999</v>
      </c>
      <c r="L26" s="50">
        <f t="shared" si="168"/>
        <v>0</v>
      </c>
      <c r="M26" s="50"/>
      <c r="N26" s="50">
        <f t="shared" si="169"/>
        <v>0</v>
      </c>
      <c r="O26" s="50">
        <f t="shared" si="170"/>
        <v>0</v>
      </c>
      <c r="P26" s="50">
        <f t="shared" si="167"/>
        <v>1221.8499999999999</v>
      </c>
      <c r="Q26" s="51">
        <f t="shared" si="166"/>
        <v>0</v>
      </c>
      <c r="R26" s="1">
        <v>0</v>
      </c>
    </row>
    <row r="27" ht="14" hidden="1">
      <c r="A27" s="44" t="s">
        <v>67</v>
      </c>
      <c r="B27" s="45" t="s">
        <v>68</v>
      </c>
      <c r="C27" s="46" t="s">
        <v>39</v>
      </c>
      <c r="D27" s="47">
        <v>62.43</v>
      </c>
      <c r="E27" s="48">
        <v>62.43</v>
      </c>
      <c r="F27" s="161">
        <v>62.43</v>
      </c>
      <c r="G27" s="164"/>
      <c r="H27" s="48">
        <f t="shared" si="153"/>
        <v>62.43</v>
      </c>
      <c r="I27" s="47">
        <f t="shared" si="154"/>
        <v>0</v>
      </c>
      <c r="J27" s="48">
        <v>14.130000000000001</v>
      </c>
      <c r="K27" s="50">
        <f t="shared" si="168"/>
        <v>882.13</v>
      </c>
      <c r="L27" s="50">
        <f t="shared" si="168"/>
        <v>882.13</v>
      </c>
      <c r="M27" s="50"/>
      <c r="N27" s="50">
        <f t="shared" si="169"/>
        <v>0</v>
      </c>
      <c r="O27" s="50">
        <f t="shared" si="170"/>
        <v>882.13</v>
      </c>
      <c r="P27" s="50">
        <f t="shared" si="167"/>
        <v>0</v>
      </c>
      <c r="Q27" s="51">
        <f t="shared" si="166"/>
        <v>1</v>
      </c>
    </row>
    <row r="28" ht="28" hidden="1">
      <c r="A28" s="44" t="s">
        <v>69</v>
      </c>
      <c r="B28" s="45" t="s">
        <v>70</v>
      </c>
      <c r="C28" s="46" t="s">
        <v>39</v>
      </c>
      <c r="D28" s="47">
        <v>202.87</v>
      </c>
      <c r="E28" s="48">
        <v>202.87</v>
      </c>
      <c r="F28" s="161">
        <v>202.87</v>
      </c>
      <c r="G28" s="164"/>
      <c r="H28" s="48">
        <f t="shared" si="153"/>
        <v>202.87</v>
      </c>
      <c r="I28" s="47">
        <f t="shared" si="154"/>
        <v>0</v>
      </c>
      <c r="J28" s="48">
        <v>22.960000000000001</v>
      </c>
      <c r="K28" s="50">
        <f t="shared" si="168"/>
        <v>4657.8900000000003</v>
      </c>
      <c r="L28" s="50">
        <f t="shared" si="168"/>
        <v>4657.8900000000003</v>
      </c>
      <c r="M28" s="50"/>
      <c r="N28" s="50">
        <f t="shared" si="169"/>
        <v>0</v>
      </c>
      <c r="O28" s="50">
        <f t="shared" si="170"/>
        <v>4657.8900000000003</v>
      </c>
      <c r="P28" s="50">
        <f t="shared" si="167"/>
        <v>0</v>
      </c>
      <c r="Q28" s="51">
        <f t="shared" si="166"/>
        <v>1</v>
      </c>
    </row>
    <row r="29" ht="14" hidden="1">
      <c r="A29" s="44" t="s">
        <v>71</v>
      </c>
      <c r="B29" s="45" t="s">
        <v>72</v>
      </c>
      <c r="C29" s="46" t="s">
        <v>39</v>
      </c>
      <c r="D29" s="47">
        <v>161.75999999999999</v>
      </c>
      <c r="E29" s="48">
        <v>161.75999999999999</v>
      </c>
      <c r="F29" s="161">
        <v>161.75999999999999</v>
      </c>
      <c r="G29" s="164"/>
      <c r="H29" s="48">
        <f t="shared" si="153"/>
        <v>161.75999999999999</v>
      </c>
      <c r="I29" s="47">
        <f t="shared" si="154"/>
        <v>0</v>
      </c>
      <c r="J29" s="48">
        <v>12.34</v>
      </c>
      <c r="K29" s="50">
        <f t="shared" si="168"/>
        <v>1996.1099999999999</v>
      </c>
      <c r="L29" s="50">
        <f t="shared" si="168"/>
        <v>1996.1099999999999</v>
      </c>
      <c r="M29" s="50"/>
      <c r="N29" s="50">
        <f t="shared" si="169"/>
        <v>0</v>
      </c>
      <c r="O29" s="50">
        <f t="shared" si="170"/>
        <v>1996.1099999999999</v>
      </c>
      <c r="P29" s="50">
        <f t="shared" si="167"/>
        <v>0</v>
      </c>
      <c r="Q29" s="51">
        <f t="shared" si="166"/>
        <v>1</v>
      </c>
    </row>
    <row r="30" ht="14" hidden="1">
      <c r="A30" s="44" t="s">
        <v>73</v>
      </c>
      <c r="B30" s="45" t="s">
        <v>74</v>
      </c>
      <c r="C30" s="46" t="s">
        <v>39</v>
      </c>
      <c r="D30" s="47">
        <v>41.109999999999999</v>
      </c>
      <c r="E30" s="48">
        <v>41.109999999999999</v>
      </c>
      <c r="F30" s="161">
        <v>41.109999999999999</v>
      </c>
      <c r="G30" s="164"/>
      <c r="H30" s="48">
        <f t="shared" si="153"/>
        <v>41.109999999999999</v>
      </c>
      <c r="I30" s="47">
        <f t="shared" si="154"/>
        <v>0</v>
      </c>
      <c r="J30" s="48">
        <v>21.190000000000001</v>
      </c>
      <c r="K30" s="50">
        <f t="shared" si="168"/>
        <v>871.12</v>
      </c>
      <c r="L30" s="50">
        <f t="shared" si="168"/>
        <v>871.12</v>
      </c>
      <c r="M30" s="50"/>
      <c r="N30" s="50">
        <f t="shared" si="169"/>
        <v>0</v>
      </c>
      <c r="O30" s="50">
        <f t="shared" si="170"/>
        <v>871.12</v>
      </c>
      <c r="P30" s="50">
        <f t="shared" si="167"/>
        <v>0</v>
      </c>
      <c r="Q30" s="51">
        <f t="shared" si="166"/>
        <v>1</v>
      </c>
    </row>
    <row r="31" ht="14" hidden="1">
      <c r="A31" s="44" t="s">
        <v>75</v>
      </c>
      <c r="B31" s="45" t="s">
        <v>76</v>
      </c>
      <c r="C31" s="46" t="s">
        <v>39</v>
      </c>
      <c r="D31" s="47">
        <v>90.989999999999995</v>
      </c>
      <c r="E31" s="48">
        <v>90.989999999999995</v>
      </c>
      <c r="F31" s="161">
        <v>90.989999999999995</v>
      </c>
      <c r="G31" s="164"/>
      <c r="H31" s="48">
        <f t="shared" si="153"/>
        <v>90.989999999999995</v>
      </c>
      <c r="I31" s="47">
        <f t="shared" si="154"/>
        <v>0</v>
      </c>
      <c r="J31" s="48">
        <v>17.66</v>
      </c>
      <c r="K31" s="50">
        <f t="shared" si="168"/>
        <v>1606.8800000000001</v>
      </c>
      <c r="L31" s="50">
        <f t="shared" si="168"/>
        <v>1606.8800000000001</v>
      </c>
      <c r="M31" s="50"/>
      <c r="N31" s="50">
        <f t="shared" si="169"/>
        <v>0</v>
      </c>
      <c r="O31" s="50">
        <f t="shared" si="170"/>
        <v>1606.8800000000001</v>
      </c>
      <c r="P31" s="50">
        <f t="shared" si="167"/>
        <v>0</v>
      </c>
      <c r="Q31" s="51">
        <f t="shared" si="166"/>
        <v>1</v>
      </c>
    </row>
    <row r="32" ht="14" hidden="1">
      <c r="A32" s="44" t="s">
        <v>77</v>
      </c>
      <c r="B32" s="45" t="s">
        <v>78</v>
      </c>
      <c r="C32" s="46" t="s">
        <v>39</v>
      </c>
      <c r="D32" s="47">
        <v>2.9399999999999999</v>
      </c>
      <c r="E32" s="48">
        <v>2.9399999999999999</v>
      </c>
      <c r="F32" s="161">
        <v>2.9399999999999999</v>
      </c>
      <c r="G32" s="164"/>
      <c r="H32" s="48">
        <f t="shared" si="153"/>
        <v>2.9399999999999999</v>
      </c>
      <c r="I32" s="47">
        <f t="shared" si="154"/>
        <v>0</v>
      </c>
      <c r="J32" s="48">
        <v>18.68</v>
      </c>
      <c r="K32" s="50">
        <f t="shared" si="168"/>
        <v>54.909999999999997</v>
      </c>
      <c r="L32" s="50">
        <f t="shared" si="168"/>
        <v>54.909999999999997</v>
      </c>
      <c r="M32" s="50"/>
      <c r="N32" s="50">
        <f t="shared" si="169"/>
        <v>0</v>
      </c>
      <c r="O32" s="50">
        <f t="shared" si="170"/>
        <v>54.909999999999997</v>
      </c>
      <c r="P32" s="50">
        <f t="shared" si="167"/>
        <v>0</v>
      </c>
      <c r="Q32" s="51">
        <f t="shared" si="166"/>
        <v>1</v>
      </c>
    </row>
    <row r="33" ht="14" hidden="1">
      <c r="A33" s="44" t="s">
        <v>79</v>
      </c>
      <c r="B33" s="45" t="s">
        <v>80</v>
      </c>
      <c r="C33" s="46" t="s">
        <v>39</v>
      </c>
      <c r="D33" s="47">
        <v>2.5299999999999998</v>
      </c>
      <c r="E33" s="48">
        <v>2.5299999999999998</v>
      </c>
      <c r="F33" s="161">
        <v>2.5299999999999998</v>
      </c>
      <c r="G33" s="164"/>
      <c r="H33" s="48">
        <f t="shared" si="153"/>
        <v>2.5299999999999998</v>
      </c>
      <c r="I33" s="47">
        <f t="shared" si="154"/>
        <v>0</v>
      </c>
      <c r="J33" s="48">
        <v>14.130000000000001</v>
      </c>
      <c r="K33" s="50">
        <f t="shared" si="168"/>
        <v>35.740000000000002</v>
      </c>
      <c r="L33" s="50">
        <f t="shared" si="168"/>
        <v>35.740000000000002</v>
      </c>
      <c r="M33" s="50"/>
      <c r="N33" s="50">
        <f t="shared" si="169"/>
        <v>0</v>
      </c>
      <c r="O33" s="50">
        <f t="shared" si="170"/>
        <v>35.740000000000002</v>
      </c>
      <c r="P33" s="50">
        <f t="shared" si="167"/>
        <v>0</v>
      </c>
      <c r="Q33" s="51">
        <f t="shared" si="166"/>
        <v>1</v>
      </c>
    </row>
    <row r="34" ht="14" hidden="1">
      <c r="A34" s="44" t="s">
        <v>81</v>
      </c>
      <c r="B34" s="45" t="s">
        <v>82</v>
      </c>
      <c r="C34" s="46" t="s">
        <v>61</v>
      </c>
      <c r="D34" s="47">
        <v>4.0199999999999996</v>
      </c>
      <c r="E34" s="48">
        <v>4.0199999999999996</v>
      </c>
      <c r="F34" s="161">
        <v>4.0199999999999996</v>
      </c>
      <c r="G34" s="164"/>
      <c r="H34" s="48">
        <f t="shared" si="153"/>
        <v>4.0199999999999996</v>
      </c>
      <c r="I34" s="47">
        <f t="shared" si="154"/>
        <v>0</v>
      </c>
      <c r="J34" s="48">
        <v>70.640000000000001</v>
      </c>
      <c r="K34" s="50">
        <f t="shared" si="168"/>
        <v>283.97000000000003</v>
      </c>
      <c r="L34" s="50">
        <f t="shared" si="168"/>
        <v>283.97000000000003</v>
      </c>
      <c r="M34" s="50"/>
      <c r="N34" s="50">
        <f t="shared" si="169"/>
        <v>0</v>
      </c>
      <c r="O34" s="50">
        <f t="shared" si="170"/>
        <v>283.97000000000003</v>
      </c>
      <c r="P34" s="50">
        <f t="shared" si="167"/>
        <v>0</v>
      </c>
      <c r="Q34" s="51">
        <f t="shared" si="166"/>
        <v>1</v>
      </c>
    </row>
    <row r="35" ht="14" hidden="1">
      <c r="A35" s="44" t="s">
        <v>83</v>
      </c>
      <c r="B35" s="45" t="s">
        <v>84</v>
      </c>
      <c r="C35" s="46" t="s">
        <v>61</v>
      </c>
      <c r="D35" s="47">
        <v>64.129999999999995</v>
      </c>
      <c r="E35" s="48">
        <v>64.129999999999995</v>
      </c>
      <c r="F35" s="161">
        <v>64.129999999999995</v>
      </c>
      <c r="G35" s="164"/>
      <c r="H35" s="48">
        <f t="shared" si="153"/>
        <v>64.129999999999995</v>
      </c>
      <c r="I35" s="47">
        <f t="shared" si="154"/>
        <v>0</v>
      </c>
      <c r="J35" s="48">
        <v>15.619999999999999</v>
      </c>
      <c r="K35" s="50">
        <f t="shared" si="168"/>
        <v>1001.71</v>
      </c>
      <c r="L35" s="50">
        <f t="shared" si="168"/>
        <v>1001.71</v>
      </c>
      <c r="M35" s="50"/>
      <c r="N35" s="50">
        <f t="shared" si="169"/>
        <v>0</v>
      </c>
      <c r="O35" s="50">
        <f t="shared" si="170"/>
        <v>1001.71</v>
      </c>
      <c r="P35" s="50">
        <f t="shared" si="167"/>
        <v>0</v>
      </c>
      <c r="Q35" s="51">
        <f t="shared" si="166"/>
        <v>1</v>
      </c>
    </row>
    <row r="36" ht="28" hidden="1">
      <c r="A36" s="44" t="s">
        <v>85</v>
      </c>
      <c r="B36" s="45" t="s">
        <v>50</v>
      </c>
      <c r="C36" s="46" t="s">
        <v>51</v>
      </c>
      <c r="D36" s="47">
        <v>2347.0700000000002</v>
      </c>
      <c r="E36" s="48">
        <v>2347.0700000000002</v>
      </c>
      <c r="F36" s="161">
        <v>2347.0700000000002</v>
      </c>
      <c r="G36" s="164"/>
      <c r="H36" s="48">
        <f t="shared" si="153"/>
        <v>2347.0700000000002</v>
      </c>
      <c r="I36" s="47">
        <f t="shared" si="154"/>
        <v>0</v>
      </c>
      <c r="J36" s="48">
        <v>0.69999999999999996</v>
      </c>
      <c r="K36" s="50">
        <f t="shared" si="168"/>
        <v>1642.9400000000001</v>
      </c>
      <c r="L36" s="50">
        <f t="shared" si="168"/>
        <v>1642.9400000000001</v>
      </c>
      <c r="M36" s="50"/>
      <c r="N36" s="50">
        <f t="shared" si="169"/>
        <v>0</v>
      </c>
      <c r="O36" s="50">
        <f t="shared" si="170"/>
        <v>1642.9400000000001</v>
      </c>
      <c r="P36" s="50">
        <f t="shared" si="167"/>
        <v>0</v>
      </c>
      <c r="Q36" s="51">
        <f t="shared" si="166"/>
        <v>1</v>
      </c>
    </row>
    <row r="37" ht="14" hidden="1">
      <c r="A37" s="44" t="s">
        <v>86</v>
      </c>
      <c r="B37" s="45" t="s">
        <v>87</v>
      </c>
      <c r="C37" s="46" t="s">
        <v>88</v>
      </c>
      <c r="D37" s="47">
        <v>69.189999999999998</v>
      </c>
      <c r="E37" s="48">
        <v>69.189999999999998</v>
      </c>
      <c r="F37" s="161">
        <v>69.189999999999998</v>
      </c>
      <c r="G37" s="164"/>
      <c r="H37" s="48">
        <f t="shared" si="153"/>
        <v>69.189999999999998</v>
      </c>
      <c r="I37" s="47">
        <f t="shared" si="154"/>
        <v>0</v>
      </c>
      <c r="J37" s="48">
        <v>26.739999999999998</v>
      </c>
      <c r="K37" s="50">
        <f t="shared" si="168"/>
        <v>1850.1400000000001</v>
      </c>
      <c r="L37" s="50">
        <f t="shared" si="168"/>
        <v>1850.1400000000001</v>
      </c>
      <c r="M37" s="50"/>
      <c r="N37" s="50">
        <f t="shared" si="169"/>
        <v>0</v>
      </c>
      <c r="O37" s="50">
        <f t="shared" si="170"/>
        <v>1850.1400000000001</v>
      </c>
      <c r="P37" s="50">
        <f t="shared" si="167"/>
        <v>0</v>
      </c>
      <c r="Q37" s="51">
        <f t="shared" si="166"/>
        <v>1</v>
      </c>
    </row>
    <row r="38" ht="14">
      <c r="A38" s="33" t="s">
        <v>89</v>
      </c>
      <c r="B38" s="34" t="s">
        <v>90</v>
      </c>
      <c r="C38" s="35"/>
      <c r="D38" s="35"/>
      <c r="E38" s="35"/>
      <c r="F38" s="159"/>
      <c r="G38" s="163"/>
      <c r="H38" s="42"/>
      <c r="I38" s="54"/>
      <c r="J38" s="35"/>
      <c r="K38" s="37">
        <f>SUM(K39:K46)</f>
        <v>20281.439999999999</v>
      </c>
      <c r="L38" s="37">
        <f>SUM(L39:L46)</f>
        <v>14371.41</v>
      </c>
      <c r="M38" s="37"/>
      <c r="N38" s="37">
        <f>SUM(N39:N46)</f>
        <v>188.49000000000001</v>
      </c>
      <c r="O38" s="37">
        <f>SUM(O39:O46)</f>
        <v>14559.91</v>
      </c>
      <c r="P38" s="37">
        <f>SUM(P39:P46)</f>
        <v>5721.5299999999988</v>
      </c>
      <c r="Q38" s="39">
        <f t="shared" si="166"/>
        <v>0.71789330540632224</v>
      </c>
    </row>
    <row r="39" ht="28" hidden="1">
      <c r="A39" s="44" t="s">
        <v>91</v>
      </c>
      <c r="B39" s="45" t="s">
        <v>92</v>
      </c>
      <c r="C39" s="46" t="s">
        <v>61</v>
      </c>
      <c r="D39" s="47">
        <v>4.0199999999999996</v>
      </c>
      <c r="E39" s="48">
        <v>1.5</v>
      </c>
      <c r="F39" s="161">
        <v>1.5</v>
      </c>
      <c r="G39" s="164">
        <v>4.0199999999999996</v>
      </c>
      <c r="H39" s="48">
        <f t="shared" si="153"/>
        <v>5.5199999999999996</v>
      </c>
      <c r="I39" s="47">
        <f t="shared" si="154"/>
        <v>-1.5</v>
      </c>
      <c r="J39" s="48">
        <v>46.890000000000001</v>
      </c>
      <c r="K39" s="50">
        <f t="shared" ref="K39:L46" si="171">TRUNC($J39*D39,2)</f>
        <v>188.49000000000001</v>
      </c>
      <c r="L39" s="50">
        <f t="shared" si="171"/>
        <v>70.329999999999998</v>
      </c>
      <c r="M39" s="50"/>
      <c r="N39" s="50">
        <f t="shared" ref="N39:O46" si="172">TRUNC($J39*G39,2)</f>
        <v>188.49000000000001</v>
      </c>
      <c r="O39" s="50">
        <f t="shared" si="172"/>
        <v>258.82999999999998</v>
      </c>
      <c r="P39" s="50">
        <f t="shared" si="167"/>
        <v>-70.339999999999975</v>
      </c>
      <c r="Q39" s="51">
        <f t="shared" si="166"/>
        <v>1.373176295824712</v>
      </c>
    </row>
    <row r="40" ht="28" hidden="1">
      <c r="A40" s="44" t="s">
        <v>93</v>
      </c>
      <c r="B40" s="45" t="s">
        <v>94</v>
      </c>
      <c r="C40" s="46" t="s">
        <v>61</v>
      </c>
      <c r="D40" s="47">
        <v>2.8799999999999999</v>
      </c>
      <c r="E40" s="48">
        <v>2.8799999999999999</v>
      </c>
      <c r="F40" s="161">
        <v>2.8799999999999999</v>
      </c>
      <c r="G40" s="164"/>
      <c r="H40" s="48">
        <f t="shared" si="153"/>
        <v>2.8799999999999999</v>
      </c>
      <c r="I40" s="47">
        <f t="shared" si="154"/>
        <v>0</v>
      </c>
      <c r="J40" s="48">
        <v>598.41999999999996</v>
      </c>
      <c r="K40" s="50">
        <f t="shared" si="171"/>
        <v>1723.4400000000001</v>
      </c>
      <c r="L40" s="50">
        <f t="shared" si="171"/>
        <v>1723.4400000000001</v>
      </c>
      <c r="M40" s="50"/>
      <c r="N40" s="50">
        <f t="shared" si="172"/>
        <v>0</v>
      </c>
      <c r="O40" s="50">
        <f t="shared" si="172"/>
        <v>1723.4400000000001</v>
      </c>
      <c r="P40" s="50">
        <f t="shared" si="167"/>
        <v>0</v>
      </c>
      <c r="Q40" s="51">
        <f t="shared" si="166"/>
        <v>1</v>
      </c>
    </row>
    <row r="41" ht="42" hidden="1">
      <c r="A41" s="44" t="s">
        <v>95</v>
      </c>
      <c r="B41" s="45" t="s">
        <v>96</v>
      </c>
      <c r="C41" s="46" t="s">
        <v>61</v>
      </c>
      <c r="D41" s="47">
        <v>6.8899999999999997</v>
      </c>
      <c r="E41" s="48">
        <v>0</v>
      </c>
      <c r="F41" s="161">
        <v>0</v>
      </c>
      <c r="G41" s="164"/>
      <c r="H41" s="48">
        <f t="shared" si="153"/>
        <v>0</v>
      </c>
      <c r="I41" s="47">
        <f t="shared" si="154"/>
        <v>6.8899999999999997</v>
      </c>
      <c r="J41" s="48">
        <v>452.52999999999997</v>
      </c>
      <c r="K41" s="50">
        <f t="shared" si="171"/>
        <v>3117.9299999999998</v>
      </c>
      <c r="L41" s="50">
        <f t="shared" si="171"/>
        <v>0</v>
      </c>
      <c r="M41" s="50"/>
      <c r="N41" s="50">
        <f t="shared" si="172"/>
        <v>0</v>
      </c>
      <c r="O41" s="50">
        <f t="shared" si="172"/>
        <v>0</v>
      </c>
      <c r="P41" s="50">
        <f t="shared" si="167"/>
        <v>3117.9299999999998</v>
      </c>
      <c r="Q41" s="51">
        <f t="shared" si="166"/>
        <v>0</v>
      </c>
    </row>
    <row r="42" ht="42" hidden="1">
      <c r="A42" s="44" t="s">
        <v>97</v>
      </c>
      <c r="B42" s="45" t="s">
        <v>98</v>
      </c>
      <c r="C42" s="46" t="s">
        <v>99</v>
      </c>
      <c r="D42" s="47">
        <v>71.010000000000005</v>
      </c>
      <c r="E42" s="48">
        <v>71.010000000000005</v>
      </c>
      <c r="F42" s="161">
        <v>71.010000000000005</v>
      </c>
      <c r="G42" s="164"/>
      <c r="H42" s="48">
        <f t="shared" si="153"/>
        <v>71.010000000000005</v>
      </c>
      <c r="I42" s="47">
        <f t="shared" si="154"/>
        <v>0</v>
      </c>
      <c r="J42" s="48">
        <v>59.020000000000003</v>
      </c>
      <c r="K42" s="50">
        <f t="shared" si="171"/>
        <v>4191.0100000000002</v>
      </c>
      <c r="L42" s="50">
        <f t="shared" si="171"/>
        <v>4191.0100000000002</v>
      </c>
      <c r="M42" s="50"/>
      <c r="N42" s="50">
        <f t="shared" si="172"/>
        <v>0</v>
      </c>
      <c r="O42" s="50">
        <f t="shared" si="172"/>
        <v>4191.0100000000002</v>
      </c>
      <c r="P42" s="50">
        <f t="shared" si="167"/>
        <v>0</v>
      </c>
      <c r="Q42" s="51">
        <f t="shared" si="166"/>
        <v>1</v>
      </c>
    </row>
    <row r="43" ht="28" hidden="1">
      <c r="A43" s="44" t="s">
        <v>100</v>
      </c>
      <c r="B43" s="45" t="s">
        <v>101</v>
      </c>
      <c r="C43" s="46" t="s">
        <v>39</v>
      </c>
      <c r="D43" s="47">
        <v>35.490000000000002</v>
      </c>
      <c r="E43" s="48">
        <v>0</v>
      </c>
      <c r="F43" s="161">
        <v>0</v>
      </c>
      <c r="G43" s="164"/>
      <c r="H43" s="48">
        <f t="shared" si="153"/>
        <v>0</v>
      </c>
      <c r="I43" s="47">
        <f t="shared" si="154"/>
        <v>35.490000000000002</v>
      </c>
      <c r="J43" s="48">
        <v>47.810000000000002</v>
      </c>
      <c r="K43" s="50">
        <f t="shared" si="171"/>
        <v>1696.77</v>
      </c>
      <c r="L43" s="50">
        <f t="shared" si="171"/>
        <v>0</v>
      </c>
      <c r="M43" s="50"/>
      <c r="N43" s="50">
        <f t="shared" si="172"/>
        <v>0</v>
      </c>
      <c r="O43" s="50">
        <f t="shared" si="172"/>
        <v>0</v>
      </c>
      <c r="P43" s="50">
        <f t="shared" si="167"/>
        <v>1696.77</v>
      </c>
      <c r="Q43" s="51">
        <f t="shared" si="166"/>
        <v>0</v>
      </c>
    </row>
    <row r="44" ht="42" hidden="1">
      <c r="A44" s="44" t="s">
        <v>102</v>
      </c>
      <c r="B44" s="45" t="s">
        <v>103</v>
      </c>
      <c r="C44" s="46" t="s">
        <v>39</v>
      </c>
      <c r="D44" s="47">
        <v>4.5</v>
      </c>
      <c r="E44" s="48">
        <v>0</v>
      </c>
      <c r="F44" s="161">
        <v>0</v>
      </c>
      <c r="G44" s="164"/>
      <c r="H44" s="48">
        <f t="shared" si="153"/>
        <v>0</v>
      </c>
      <c r="I44" s="47">
        <f t="shared" si="154"/>
        <v>4.5</v>
      </c>
      <c r="J44" s="48">
        <v>183.81999999999999</v>
      </c>
      <c r="K44" s="50">
        <f t="shared" si="171"/>
        <v>827.19000000000005</v>
      </c>
      <c r="L44" s="50">
        <f t="shared" si="171"/>
        <v>0</v>
      </c>
      <c r="M44" s="50"/>
      <c r="N44" s="50">
        <f t="shared" si="172"/>
        <v>0</v>
      </c>
      <c r="O44" s="50">
        <f t="shared" si="172"/>
        <v>0</v>
      </c>
      <c r="P44" s="50">
        <f t="shared" si="167"/>
        <v>827.19000000000005</v>
      </c>
      <c r="Q44" s="51">
        <f t="shared" si="166"/>
        <v>0</v>
      </c>
    </row>
    <row r="45" ht="42" hidden="1">
      <c r="A45" s="44" t="s">
        <v>104</v>
      </c>
      <c r="B45" s="45" t="s">
        <v>105</v>
      </c>
      <c r="C45" s="46" t="s">
        <v>39</v>
      </c>
      <c r="D45" s="47">
        <v>4.5</v>
      </c>
      <c r="E45" s="48">
        <v>0</v>
      </c>
      <c r="F45" s="161">
        <v>0</v>
      </c>
      <c r="G45" s="164"/>
      <c r="H45" s="48">
        <f t="shared" si="153"/>
        <v>0</v>
      </c>
      <c r="I45" s="47">
        <f t="shared" si="154"/>
        <v>4.5</v>
      </c>
      <c r="J45" s="48">
        <v>33.329999999999998</v>
      </c>
      <c r="K45" s="50">
        <f t="shared" si="171"/>
        <v>149.97999999999999</v>
      </c>
      <c r="L45" s="50">
        <f t="shared" si="171"/>
        <v>0</v>
      </c>
      <c r="M45" s="50"/>
      <c r="N45" s="50">
        <f t="shared" si="172"/>
        <v>0</v>
      </c>
      <c r="O45" s="50">
        <f t="shared" si="172"/>
        <v>0</v>
      </c>
      <c r="P45" s="50">
        <f t="shared" si="167"/>
        <v>149.97999999999999</v>
      </c>
      <c r="Q45" s="51">
        <f t="shared" si="166"/>
        <v>0</v>
      </c>
    </row>
    <row r="46" ht="42" hidden="1">
      <c r="A46" s="44" t="s">
        <v>106</v>
      </c>
      <c r="B46" s="45" t="s">
        <v>107</v>
      </c>
      <c r="C46" s="46" t="s">
        <v>61</v>
      </c>
      <c r="D46" s="47">
        <v>3.8399999999999999</v>
      </c>
      <c r="E46" s="48">
        <v>3.8399999999999999</v>
      </c>
      <c r="F46" s="161">
        <v>3.8399999999999999</v>
      </c>
      <c r="G46" s="164"/>
      <c r="H46" s="48">
        <f t="shared" si="153"/>
        <v>3.8399999999999999</v>
      </c>
      <c r="I46" s="47">
        <f t="shared" si="154"/>
        <v>0</v>
      </c>
      <c r="J46" s="48">
        <v>2184.02</v>
      </c>
      <c r="K46" s="50">
        <f t="shared" si="171"/>
        <v>8386.6299999999992</v>
      </c>
      <c r="L46" s="50">
        <f t="shared" si="171"/>
        <v>8386.6299999999992</v>
      </c>
      <c r="M46" s="50"/>
      <c r="N46" s="50">
        <f t="shared" si="172"/>
        <v>0</v>
      </c>
      <c r="O46" s="50">
        <f t="shared" si="172"/>
        <v>8386.6299999999992</v>
      </c>
      <c r="P46" s="50">
        <f t="shared" si="167"/>
        <v>0</v>
      </c>
      <c r="Q46" s="51">
        <f t="shared" si="166"/>
        <v>1</v>
      </c>
    </row>
    <row r="47" ht="14">
      <c r="A47" s="33" t="s">
        <v>108</v>
      </c>
      <c r="B47" s="34" t="s">
        <v>109</v>
      </c>
      <c r="C47" s="35"/>
      <c r="D47" s="35"/>
      <c r="E47" s="35"/>
      <c r="F47" s="159"/>
      <c r="G47" s="163"/>
      <c r="H47" s="42"/>
      <c r="I47" s="54"/>
      <c r="J47" s="35"/>
      <c r="K47" s="37">
        <f>SUM(K48:K49)</f>
        <v>7968.8500000000004</v>
      </c>
      <c r="L47" s="37">
        <f>SUM(L48:L49)</f>
        <v>7968.8500000000004</v>
      </c>
      <c r="M47" s="37"/>
      <c r="N47" s="37">
        <f>SUM(N48:N49)</f>
        <v>0</v>
      </c>
      <c r="O47" s="37">
        <f>SUM(O48:O49)</f>
        <v>7968.8500000000004</v>
      </c>
      <c r="P47" s="37">
        <f>SUM(P48:P49)</f>
        <v>0</v>
      </c>
      <c r="Q47" s="39">
        <f t="shared" si="166"/>
        <v>1</v>
      </c>
    </row>
    <row r="48" ht="28" hidden="1">
      <c r="A48" s="44" t="s">
        <v>110</v>
      </c>
      <c r="B48" s="45" t="s">
        <v>111</v>
      </c>
      <c r="C48" s="46" t="s">
        <v>39</v>
      </c>
      <c r="D48" s="47">
        <v>147.22</v>
      </c>
      <c r="E48" s="48">
        <v>147.22</v>
      </c>
      <c r="F48" s="161">
        <v>147.22</v>
      </c>
      <c r="G48" s="164"/>
      <c r="H48" s="48">
        <f t="shared" si="153"/>
        <v>147.22</v>
      </c>
      <c r="I48" s="47">
        <f t="shared" si="154"/>
        <v>0</v>
      </c>
      <c r="J48" s="48">
        <v>45.07</v>
      </c>
      <c r="K48" s="50">
        <f t="shared" ref="K48:K49" si="173">TRUNC($J48*D48,2)</f>
        <v>6635.1999999999998</v>
      </c>
      <c r="L48" s="50">
        <f t="shared" ref="L48:L49" si="174">TRUNC($J48*E48,2)</f>
        <v>6635.1999999999998</v>
      </c>
      <c r="M48" s="50"/>
      <c r="N48" s="50">
        <f t="shared" ref="N48:N49" si="175">TRUNC($J48*G48,2)</f>
        <v>0</v>
      </c>
      <c r="O48" s="50">
        <f t="shared" ref="O48:O49" si="176">TRUNC($J48*H48,2)</f>
        <v>6635.1999999999998</v>
      </c>
      <c r="P48" s="50">
        <f t="shared" si="167"/>
        <v>0</v>
      </c>
      <c r="Q48" s="51">
        <f t="shared" si="166"/>
        <v>1</v>
      </c>
    </row>
    <row r="49" ht="28" hidden="1">
      <c r="A49" s="44" t="s">
        <v>112</v>
      </c>
      <c r="B49" s="45" t="s">
        <v>113</v>
      </c>
      <c r="C49" s="46" t="s">
        <v>114</v>
      </c>
      <c r="D49" s="47">
        <v>34.100000000000001</v>
      </c>
      <c r="E49" s="48">
        <v>34.100000000000001</v>
      </c>
      <c r="F49" s="161">
        <v>34.100000000000001</v>
      </c>
      <c r="G49" s="164"/>
      <c r="H49" s="48">
        <f t="shared" si="153"/>
        <v>34.100000000000001</v>
      </c>
      <c r="I49" s="47">
        <f t="shared" si="154"/>
        <v>0</v>
      </c>
      <c r="J49" s="48">
        <v>39.109999999999999</v>
      </c>
      <c r="K49" s="50">
        <f t="shared" si="173"/>
        <v>1333.6500000000001</v>
      </c>
      <c r="L49" s="50">
        <f t="shared" si="174"/>
        <v>1333.6500000000001</v>
      </c>
      <c r="M49" s="50"/>
      <c r="N49" s="50">
        <f t="shared" si="175"/>
        <v>0</v>
      </c>
      <c r="O49" s="50">
        <f t="shared" si="176"/>
        <v>1333.6500000000001</v>
      </c>
      <c r="P49" s="50">
        <f t="shared" si="167"/>
        <v>0</v>
      </c>
      <c r="Q49" s="51">
        <f t="shared" si="166"/>
        <v>1</v>
      </c>
    </row>
    <row r="50" ht="14">
      <c r="A50" s="33" t="s">
        <v>115</v>
      </c>
      <c r="B50" s="34" t="s">
        <v>116</v>
      </c>
      <c r="C50" s="35"/>
      <c r="D50" s="35"/>
      <c r="E50" s="35"/>
      <c r="F50" s="159"/>
      <c r="G50" s="163"/>
      <c r="H50" s="42"/>
      <c r="I50" s="54"/>
      <c r="J50" s="35"/>
      <c r="K50" s="37">
        <f>SUM(K54,K51,K58)</f>
        <v>46409.719999999994</v>
      </c>
      <c r="L50" s="37">
        <f>SUM(L54,L51,L58)</f>
        <v>39601.259999999995</v>
      </c>
      <c r="M50" s="37"/>
      <c r="N50" s="37">
        <f>SUM(N54,N51,N58)</f>
        <v>4722.46</v>
      </c>
      <c r="O50" s="37">
        <f>SUM(O54,O51,O58)</f>
        <v>44323.719999999994</v>
      </c>
      <c r="P50" s="37">
        <f t="shared" si="167"/>
        <v>2086</v>
      </c>
      <c r="Q50" s="39">
        <f t="shared" si="166"/>
        <v>0.955052519170553</v>
      </c>
    </row>
    <row r="51" ht="12.25" hidden="1" customHeight="1">
      <c r="A51" s="33" t="s">
        <v>117</v>
      </c>
      <c r="B51" s="34" t="s">
        <v>118</v>
      </c>
      <c r="C51" s="35"/>
      <c r="D51" s="35"/>
      <c r="E51" s="35"/>
      <c r="F51" s="159"/>
      <c r="G51" s="163"/>
      <c r="H51" s="42"/>
      <c r="I51" s="54"/>
      <c r="J51" s="35"/>
      <c r="K51" s="37">
        <f>SUM(K52:K53)</f>
        <v>13278.76</v>
      </c>
      <c r="L51" s="37">
        <f>SUM(L52:L53)</f>
        <v>9516.7600000000002</v>
      </c>
      <c r="M51" s="37"/>
      <c r="N51" s="37">
        <f>SUM(N52:N53)</f>
        <v>3762</v>
      </c>
      <c r="O51" s="37">
        <f>SUM(O52:O53)</f>
        <v>13278.76</v>
      </c>
      <c r="P51" s="37">
        <f>SUM(P52:P53)</f>
        <v>0</v>
      </c>
      <c r="Q51" s="58">
        <f t="shared" si="166"/>
        <v>1</v>
      </c>
    </row>
    <row r="52" ht="42" hidden="1">
      <c r="A52" s="44" t="s">
        <v>119</v>
      </c>
      <c r="B52" s="45" t="s">
        <v>120</v>
      </c>
      <c r="C52" s="46" t="s">
        <v>39</v>
      </c>
      <c r="D52" s="47">
        <v>1.0800000000000001</v>
      </c>
      <c r="E52" s="48">
        <v>1.0800000000000001</v>
      </c>
      <c r="F52" s="161">
        <v>1.0800000000000001</v>
      </c>
      <c r="G52" s="165"/>
      <c r="H52" s="48">
        <f t="shared" si="153"/>
        <v>1.0800000000000001</v>
      </c>
      <c r="I52" s="47">
        <f t="shared" si="154"/>
        <v>0</v>
      </c>
      <c r="J52" s="48">
        <v>51.939999999999998</v>
      </c>
      <c r="K52" s="50">
        <f t="shared" ref="K52:K53" si="177">TRUNC($J52*D52,2)</f>
        <v>56.090000000000003</v>
      </c>
      <c r="L52" s="50">
        <f t="shared" ref="L52:L53" si="178">TRUNC($J52*E52,2)</f>
        <v>56.090000000000003</v>
      </c>
      <c r="M52" s="50"/>
      <c r="N52" s="50">
        <f t="shared" ref="N52:N53" si="179">TRUNC($J52*G52,2)</f>
        <v>0</v>
      </c>
      <c r="O52" s="50">
        <f t="shared" ref="O52:O53" si="180">TRUNC($J52*H52,2)</f>
        <v>56.090000000000003</v>
      </c>
      <c r="P52" s="50">
        <f t="shared" si="167"/>
        <v>0</v>
      </c>
      <c r="Q52" s="51">
        <f t="shared" si="166"/>
        <v>1</v>
      </c>
    </row>
    <row r="53" ht="42" hidden="1">
      <c r="A53" s="44" t="s">
        <v>121</v>
      </c>
      <c r="B53" s="45" t="s">
        <v>122</v>
      </c>
      <c r="C53" s="46" t="s">
        <v>39</v>
      </c>
      <c r="D53" s="47">
        <v>175.74000000000001</v>
      </c>
      <c r="E53" s="48">
        <v>125.73999999999999</v>
      </c>
      <c r="F53" s="161">
        <v>125.73999999999999</v>
      </c>
      <c r="G53" s="165">
        <v>50</v>
      </c>
      <c r="H53" s="48">
        <f t="shared" si="153"/>
        <v>175.74000000000001</v>
      </c>
      <c r="I53" s="47">
        <f t="shared" si="154"/>
        <v>0</v>
      </c>
      <c r="J53" s="48">
        <v>75.239999999999995</v>
      </c>
      <c r="K53" s="50">
        <f t="shared" si="177"/>
        <v>13222.67</v>
      </c>
      <c r="L53" s="50">
        <f t="shared" si="178"/>
        <v>9460.6700000000001</v>
      </c>
      <c r="M53" s="50"/>
      <c r="N53" s="50">
        <f t="shared" si="179"/>
        <v>3762</v>
      </c>
      <c r="O53" s="50">
        <f t="shared" si="180"/>
        <v>13222.67</v>
      </c>
      <c r="P53" s="50">
        <f t="shared" si="167"/>
        <v>0</v>
      </c>
      <c r="Q53" s="51">
        <f t="shared" si="166"/>
        <v>1</v>
      </c>
    </row>
    <row r="54" ht="14" hidden="1">
      <c r="A54" s="33" t="s">
        <v>123</v>
      </c>
      <c r="B54" s="34" t="s">
        <v>124</v>
      </c>
      <c r="C54" s="35"/>
      <c r="D54" s="35"/>
      <c r="E54" s="35"/>
      <c r="F54" s="159"/>
      <c r="G54" s="163"/>
      <c r="H54" s="42"/>
      <c r="I54" s="54"/>
      <c r="J54" s="35"/>
      <c r="K54" s="37">
        <f>SUM(K55:K57)</f>
        <v>17638.689999999999</v>
      </c>
      <c r="L54" s="37">
        <f>SUM(L55:L57)</f>
        <v>14592.23</v>
      </c>
      <c r="M54" s="37"/>
      <c r="N54" s="37">
        <f>SUM(N55:N57)</f>
        <v>960.46000000000004</v>
      </c>
      <c r="O54" s="37">
        <f>SUM(O55:O57)</f>
        <v>15552.689999999999</v>
      </c>
      <c r="P54" s="37">
        <f>SUM(P55:P57)</f>
        <v>2086</v>
      </c>
      <c r="Q54" s="39">
        <f t="shared" si="166"/>
        <v>0.88173724919480978</v>
      </c>
    </row>
    <row r="55" ht="42" hidden="1">
      <c r="A55" s="44" t="s">
        <v>125</v>
      </c>
      <c r="B55" s="45" t="s">
        <v>126</v>
      </c>
      <c r="C55" s="46" t="s">
        <v>39</v>
      </c>
      <c r="D55" s="47">
        <v>146.38</v>
      </c>
      <c r="E55" s="48">
        <v>146.38</v>
      </c>
      <c r="F55" s="161">
        <v>146.38</v>
      </c>
      <c r="G55" s="164"/>
      <c r="H55" s="48">
        <f t="shared" si="153"/>
        <v>146.38</v>
      </c>
      <c r="I55" s="47">
        <f t="shared" si="154"/>
        <v>0</v>
      </c>
      <c r="J55" s="48">
        <v>83.840000000000003</v>
      </c>
      <c r="K55" s="50">
        <f t="shared" ref="K55:L57" si="181">TRUNC($J55*D55,2)</f>
        <v>12272.49</v>
      </c>
      <c r="L55" s="50">
        <f t="shared" si="181"/>
        <v>12272.49</v>
      </c>
      <c r="M55" s="50"/>
      <c r="N55" s="50">
        <f t="shared" ref="N55:O57" si="182">TRUNC($J55*G55,2)</f>
        <v>0</v>
      </c>
      <c r="O55" s="50">
        <f t="shared" si="182"/>
        <v>12272.49</v>
      </c>
      <c r="P55" s="50">
        <f t="shared" si="167"/>
        <v>0</v>
      </c>
      <c r="Q55" s="51">
        <f t="shared" si="166"/>
        <v>1</v>
      </c>
    </row>
    <row r="56" ht="42" hidden="1">
      <c r="A56" s="44" t="s">
        <v>127</v>
      </c>
      <c r="B56" s="45" t="s">
        <v>128</v>
      </c>
      <c r="C56" s="46" t="s">
        <v>114</v>
      </c>
      <c r="D56" s="47">
        <v>100</v>
      </c>
      <c r="E56" s="48">
        <v>30</v>
      </c>
      <c r="F56" s="161">
        <v>30</v>
      </c>
      <c r="G56" s="164"/>
      <c r="H56" s="48">
        <f t="shared" si="153"/>
        <v>30</v>
      </c>
      <c r="I56" s="47">
        <f t="shared" si="154"/>
        <v>70</v>
      </c>
      <c r="J56" s="48">
        <v>29.800000000000001</v>
      </c>
      <c r="K56" s="50">
        <f t="shared" si="181"/>
        <v>2980</v>
      </c>
      <c r="L56" s="50">
        <f t="shared" si="181"/>
        <v>894</v>
      </c>
      <c r="M56" s="50"/>
      <c r="N56" s="50">
        <f t="shared" si="182"/>
        <v>0</v>
      </c>
      <c r="O56" s="50">
        <f t="shared" si="182"/>
        <v>894</v>
      </c>
      <c r="P56" s="50">
        <f t="shared" si="167"/>
        <v>2086</v>
      </c>
      <c r="Q56" s="51">
        <f t="shared" si="166"/>
        <v>0.29999999999999999</v>
      </c>
    </row>
    <row r="57" ht="42" hidden="1">
      <c r="A57" s="44" t="s">
        <v>129</v>
      </c>
      <c r="B57" s="45" t="s">
        <v>130</v>
      </c>
      <c r="C57" s="46" t="s">
        <v>39</v>
      </c>
      <c r="D57" s="47">
        <v>244.99000000000001</v>
      </c>
      <c r="E57" s="48">
        <v>146.38</v>
      </c>
      <c r="F57" s="161">
        <v>146.38</v>
      </c>
      <c r="G57" s="164">
        <v>98.609999999999999</v>
      </c>
      <c r="H57" s="48">
        <f t="shared" si="153"/>
        <v>244.99000000000001</v>
      </c>
      <c r="I57" s="47">
        <f t="shared" si="154"/>
        <v>0</v>
      </c>
      <c r="J57" s="48">
        <v>9.7400000000000002</v>
      </c>
      <c r="K57" s="50">
        <f t="shared" si="181"/>
        <v>2386.1999999999998</v>
      </c>
      <c r="L57" s="50">
        <f t="shared" si="181"/>
        <v>1425.74</v>
      </c>
      <c r="M57" s="50"/>
      <c r="N57" s="50">
        <f t="shared" si="182"/>
        <v>960.46000000000004</v>
      </c>
      <c r="O57" s="50">
        <f t="shared" si="182"/>
        <v>2386.1999999999998</v>
      </c>
      <c r="P57" s="50">
        <f t="shared" si="167"/>
        <v>0</v>
      </c>
      <c r="Q57" s="51">
        <f t="shared" si="166"/>
        <v>1</v>
      </c>
    </row>
    <row r="58" ht="14" hidden="1">
      <c r="A58" s="33" t="s">
        <v>131</v>
      </c>
      <c r="B58" s="34" t="s">
        <v>132</v>
      </c>
      <c r="C58" s="35"/>
      <c r="D58" s="35"/>
      <c r="E58" s="35"/>
      <c r="F58" s="159"/>
      <c r="G58" s="163"/>
      <c r="H58" s="42"/>
      <c r="I58" s="54"/>
      <c r="J58" s="35"/>
      <c r="K58" s="37">
        <f>SUM(K59:K68)</f>
        <v>15492.269999999999</v>
      </c>
      <c r="L58" s="37">
        <f>SUM(L59:L68)</f>
        <v>15492.269999999999</v>
      </c>
      <c r="M58" s="37"/>
      <c r="N58" s="37">
        <f>SUM(N59:N68)</f>
        <v>0</v>
      </c>
      <c r="O58" s="37">
        <f>SUM(O59:O68)</f>
        <v>15492.269999999999</v>
      </c>
      <c r="P58" s="37">
        <f>SUM(P59:P68)</f>
        <v>0</v>
      </c>
      <c r="Q58" s="39">
        <f t="shared" si="166"/>
        <v>1</v>
      </c>
    </row>
    <row r="59" ht="42" hidden="1">
      <c r="A59" s="44" t="s">
        <v>133</v>
      </c>
      <c r="B59" s="45" t="s">
        <v>134</v>
      </c>
      <c r="C59" s="46" t="s">
        <v>114</v>
      </c>
      <c r="D59" s="47">
        <v>37.890000000000001</v>
      </c>
      <c r="E59" s="48">
        <v>37.890000000000001</v>
      </c>
      <c r="F59" s="161">
        <v>37.890000000000001</v>
      </c>
      <c r="G59" s="165"/>
      <c r="H59" s="48">
        <f t="shared" si="153"/>
        <v>37.890000000000001</v>
      </c>
      <c r="I59" s="47">
        <f t="shared" si="154"/>
        <v>0</v>
      </c>
      <c r="J59" s="48">
        <v>10.56</v>
      </c>
      <c r="K59" s="50">
        <f t="shared" ref="K59:L68" si="183">TRUNC($J59*D59,2)</f>
        <v>400.11000000000001</v>
      </c>
      <c r="L59" s="50">
        <f t="shared" si="183"/>
        <v>400.11000000000001</v>
      </c>
      <c r="M59" s="50"/>
      <c r="N59" s="50">
        <f t="shared" ref="N59:N68" si="184">TRUNC($J59*G59,2)</f>
        <v>0</v>
      </c>
      <c r="O59" s="50">
        <f t="shared" ref="O59:O68" si="185">TRUNC($J59*H59,2)</f>
        <v>400.11000000000001</v>
      </c>
      <c r="P59" s="50">
        <f t="shared" si="167"/>
        <v>0</v>
      </c>
      <c r="Q59" s="51">
        <f t="shared" si="166"/>
        <v>1</v>
      </c>
    </row>
    <row r="60" ht="42" hidden="1">
      <c r="A60" s="44" t="s">
        <v>135</v>
      </c>
      <c r="B60" s="45" t="s">
        <v>136</v>
      </c>
      <c r="C60" s="46" t="s">
        <v>114</v>
      </c>
      <c r="D60" s="47">
        <v>72.959999999999994</v>
      </c>
      <c r="E60" s="48">
        <v>72.959999999999994</v>
      </c>
      <c r="F60" s="161">
        <v>72.959999999999994</v>
      </c>
      <c r="G60" s="165"/>
      <c r="H60" s="48">
        <f t="shared" si="153"/>
        <v>72.959999999999994</v>
      </c>
      <c r="I60" s="47">
        <f t="shared" si="154"/>
        <v>0</v>
      </c>
      <c r="J60" s="48">
        <v>7</v>
      </c>
      <c r="K60" s="50">
        <f t="shared" si="183"/>
        <v>510.72000000000003</v>
      </c>
      <c r="L60" s="50">
        <f t="shared" si="183"/>
        <v>510.72000000000003</v>
      </c>
      <c r="M60" s="50"/>
      <c r="N60" s="50">
        <f t="shared" si="184"/>
        <v>0</v>
      </c>
      <c r="O60" s="50">
        <f t="shared" si="185"/>
        <v>510.72000000000003</v>
      </c>
      <c r="P60" s="50">
        <f t="shared" si="167"/>
        <v>0</v>
      </c>
      <c r="Q60" s="51">
        <f t="shared" si="166"/>
        <v>1</v>
      </c>
    </row>
    <row r="61" ht="42" hidden="1">
      <c r="A61" s="44" t="s">
        <v>137</v>
      </c>
      <c r="B61" s="45" t="s">
        <v>138</v>
      </c>
      <c r="C61" s="46" t="s">
        <v>114</v>
      </c>
      <c r="D61" s="47">
        <v>14.5</v>
      </c>
      <c r="E61" s="48">
        <v>14.5</v>
      </c>
      <c r="F61" s="161">
        <v>14.5</v>
      </c>
      <c r="G61" s="165"/>
      <c r="H61" s="48">
        <f t="shared" si="153"/>
        <v>14.5</v>
      </c>
      <c r="I61" s="47">
        <f t="shared" si="154"/>
        <v>0</v>
      </c>
      <c r="J61" s="48">
        <v>17.850000000000001</v>
      </c>
      <c r="K61" s="50">
        <f t="shared" si="183"/>
        <v>258.81999999999999</v>
      </c>
      <c r="L61" s="50">
        <f t="shared" si="183"/>
        <v>258.81999999999999</v>
      </c>
      <c r="M61" s="50"/>
      <c r="N61" s="50">
        <f t="shared" si="184"/>
        <v>0</v>
      </c>
      <c r="O61" s="50">
        <f t="shared" si="185"/>
        <v>258.81999999999999</v>
      </c>
      <c r="P61" s="50">
        <f t="shared" si="167"/>
        <v>0</v>
      </c>
      <c r="Q61" s="51">
        <f t="shared" si="166"/>
        <v>1</v>
      </c>
    </row>
    <row r="62" ht="42" hidden="1">
      <c r="A62" s="44" t="s">
        <v>139</v>
      </c>
      <c r="B62" s="45" t="s">
        <v>140</v>
      </c>
      <c r="C62" s="46" t="s">
        <v>114</v>
      </c>
      <c r="D62" s="47">
        <v>20.77</v>
      </c>
      <c r="E62" s="48">
        <v>20.77</v>
      </c>
      <c r="F62" s="161">
        <v>20.77</v>
      </c>
      <c r="G62" s="165"/>
      <c r="H62" s="48">
        <f t="shared" si="153"/>
        <v>20.77</v>
      </c>
      <c r="I62" s="47">
        <f t="shared" si="154"/>
        <v>0</v>
      </c>
      <c r="J62" s="48">
        <v>34.450000000000003</v>
      </c>
      <c r="K62" s="50">
        <f t="shared" si="183"/>
        <v>715.51999999999998</v>
      </c>
      <c r="L62" s="50">
        <f t="shared" si="183"/>
        <v>715.51999999999998</v>
      </c>
      <c r="M62" s="50"/>
      <c r="N62" s="50">
        <f t="shared" si="184"/>
        <v>0</v>
      </c>
      <c r="O62" s="50">
        <f t="shared" si="185"/>
        <v>715.51999999999998</v>
      </c>
      <c r="P62" s="50">
        <f t="shared" si="167"/>
        <v>0</v>
      </c>
      <c r="Q62" s="51">
        <f t="shared" si="166"/>
        <v>1</v>
      </c>
    </row>
    <row r="63" ht="42" hidden="1">
      <c r="A63" s="44" t="s">
        <v>141</v>
      </c>
      <c r="B63" s="45" t="s">
        <v>142</v>
      </c>
      <c r="C63" s="46" t="s">
        <v>39</v>
      </c>
      <c r="D63" s="47">
        <v>8.3100000000000005</v>
      </c>
      <c r="E63" s="48">
        <v>8.3100000000000005</v>
      </c>
      <c r="F63" s="161">
        <v>8.3100000000000005</v>
      </c>
      <c r="G63" s="165"/>
      <c r="H63" s="48">
        <f t="shared" si="153"/>
        <v>8.3100000000000005</v>
      </c>
      <c r="I63" s="47">
        <f t="shared" si="154"/>
        <v>0</v>
      </c>
      <c r="J63" s="48">
        <v>106.51000000000001</v>
      </c>
      <c r="K63" s="50">
        <f t="shared" si="183"/>
        <v>885.09000000000003</v>
      </c>
      <c r="L63" s="50">
        <f t="shared" si="183"/>
        <v>885.09000000000003</v>
      </c>
      <c r="M63" s="50"/>
      <c r="N63" s="50">
        <f t="shared" si="184"/>
        <v>0</v>
      </c>
      <c r="O63" s="50">
        <f t="shared" si="185"/>
        <v>885.09000000000003</v>
      </c>
      <c r="P63" s="50">
        <f t="shared" si="167"/>
        <v>0</v>
      </c>
      <c r="Q63" s="51">
        <f t="shared" si="166"/>
        <v>1</v>
      </c>
    </row>
    <row r="64" ht="42" hidden="1">
      <c r="A64" s="44" t="s">
        <v>143</v>
      </c>
      <c r="B64" s="45" t="s">
        <v>144</v>
      </c>
      <c r="C64" s="46" t="s">
        <v>39</v>
      </c>
      <c r="D64" s="47">
        <v>70.730000000000004</v>
      </c>
      <c r="E64" s="48">
        <v>70.730000000000004</v>
      </c>
      <c r="F64" s="161">
        <v>70.730000000000004</v>
      </c>
      <c r="G64" s="165"/>
      <c r="H64" s="48">
        <f t="shared" si="153"/>
        <v>70.730000000000004</v>
      </c>
      <c r="I64" s="47">
        <f t="shared" si="154"/>
        <v>0</v>
      </c>
      <c r="J64" s="48">
        <v>87.030000000000001</v>
      </c>
      <c r="K64" s="50">
        <f t="shared" si="183"/>
        <v>6155.6300000000001</v>
      </c>
      <c r="L64" s="50">
        <f t="shared" si="183"/>
        <v>6155.6300000000001</v>
      </c>
      <c r="M64" s="50"/>
      <c r="N64" s="50">
        <f t="shared" si="184"/>
        <v>0</v>
      </c>
      <c r="O64" s="50">
        <f t="shared" si="185"/>
        <v>6155.6300000000001</v>
      </c>
      <c r="P64" s="50">
        <f t="shared" si="167"/>
        <v>0</v>
      </c>
      <c r="Q64" s="51">
        <f t="shared" si="166"/>
        <v>1</v>
      </c>
    </row>
    <row r="65" ht="42" hidden="1">
      <c r="A65" s="44" t="s">
        <v>145</v>
      </c>
      <c r="B65" s="45" t="s">
        <v>146</v>
      </c>
      <c r="C65" s="46" t="s">
        <v>114</v>
      </c>
      <c r="D65" s="47">
        <v>10.5</v>
      </c>
      <c r="E65" s="48">
        <v>10.5</v>
      </c>
      <c r="F65" s="161">
        <v>10.5</v>
      </c>
      <c r="G65" s="165"/>
      <c r="H65" s="48">
        <f t="shared" si="153"/>
        <v>10.5</v>
      </c>
      <c r="I65" s="47">
        <f t="shared" si="154"/>
        <v>0</v>
      </c>
      <c r="J65" s="48">
        <v>50.299999999999997</v>
      </c>
      <c r="K65" s="50">
        <f t="shared" si="183"/>
        <v>528.14999999999998</v>
      </c>
      <c r="L65" s="50">
        <f t="shared" si="183"/>
        <v>528.14999999999998</v>
      </c>
      <c r="M65" s="50"/>
      <c r="N65" s="50">
        <f t="shared" si="184"/>
        <v>0</v>
      </c>
      <c r="O65" s="50">
        <f t="shared" si="185"/>
        <v>528.14999999999998</v>
      </c>
      <c r="P65" s="50">
        <f t="shared" si="167"/>
        <v>0</v>
      </c>
      <c r="Q65" s="51">
        <f t="shared" si="166"/>
        <v>1</v>
      </c>
    </row>
    <row r="66" ht="42" hidden="1">
      <c r="A66" s="44" t="s">
        <v>147</v>
      </c>
      <c r="B66" s="45" t="s">
        <v>148</v>
      </c>
      <c r="C66" s="46" t="s">
        <v>39</v>
      </c>
      <c r="D66" s="47">
        <v>55.840000000000003</v>
      </c>
      <c r="E66" s="48">
        <v>55.840000000000003</v>
      </c>
      <c r="F66" s="161">
        <v>55.840000000000003</v>
      </c>
      <c r="G66" s="165"/>
      <c r="H66" s="48">
        <f t="shared" si="153"/>
        <v>55.840000000000003</v>
      </c>
      <c r="I66" s="47">
        <f t="shared" si="154"/>
        <v>0</v>
      </c>
      <c r="J66" s="48">
        <v>44.359999999999999</v>
      </c>
      <c r="K66" s="50">
        <f t="shared" si="183"/>
        <v>2477.0599999999999</v>
      </c>
      <c r="L66" s="50">
        <f t="shared" si="183"/>
        <v>2477.0599999999999</v>
      </c>
      <c r="M66" s="50"/>
      <c r="N66" s="50">
        <f t="shared" si="184"/>
        <v>0</v>
      </c>
      <c r="O66" s="50">
        <f t="shared" si="185"/>
        <v>2477.0599999999999</v>
      </c>
      <c r="P66" s="50">
        <f t="shared" si="167"/>
        <v>0</v>
      </c>
      <c r="Q66" s="51">
        <f t="shared" si="166"/>
        <v>1</v>
      </c>
    </row>
    <row r="67" ht="42" hidden="1">
      <c r="A67" s="44" t="s">
        <v>149</v>
      </c>
      <c r="B67" s="45" t="s">
        <v>128</v>
      </c>
      <c r="C67" s="46" t="s">
        <v>114</v>
      </c>
      <c r="D67" s="47">
        <v>64.129999999999995</v>
      </c>
      <c r="E67" s="48">
        <v>64.129999999999995</v>
      </c>
      <c r="F67" s="161">
        <v>64.129999999999995</v>
      </c>
      <c r="G67" s="165"/>
      <c r="H67" s="48">
        <f t="shared" si="153"/>
        <v>64.129999999999995</v>
      </c>
      <c r="I67" s="47">
        <f t="shared" si="154"/>
        <v>0</v>
      </c>
      <c r="J67" s="48">
        <v>29.800000000000001</v>
      </c>
      <c r="K67" s="50">
        <f t="shared" si="183"/>
        <v>1911.0699999999999</v>
      </c>
      <c r="L67" s="50">
        <f t="shared" si="183"/>
        <v>1911.0699999999999</v>
      </c>
      <c r="M67" s="50"/>
      <c r="N67" s="50">
        <f t="shared" si="184"/>
        <v>0</v>
      </c>
      <c r="O67" s="50">
        <f t="shared" si="185"/>
        <v>1911.0699999999999</v>
      </c>
      <c r="P67" s="50">
        <f t="shared" si="167"/>
        <v>0</v>
      </c>
      <c r="Q67" s="51">
        <f t="shared" si="166"/>
        <v>1</v>
      </c>
    </row>
    <row r="68" ht="42" hidden="1">
      <c r="A68" s="44" t="s">
        <v>150</v>
      </c>
      <c r="B68" s="45" t="s">
        <v>151</v>
      </c>
      <c r="C68" s="46" t="s">
        <v>114</v>
      </c>
      <c r="D68" s="47">
        <v>14.359999999999999</v>
      </c>
      <c r="E68" s="48">
        <v>14.359999999999999</v>
      </c>
      <c r="F68" s="161">
        <v>14.359999999999999</v>
      </c>
      <c r="G68" s="165"/>
      <c r="H68" s="48">
        <f t="shared" si="153"/>
        <v>14.359999999999999</v>
      </c>
      <c r="I68" s="47">
        <f t="shared" si="154"/>
        <v>0</v>
      </c>
      <c r="J68" s="48">
        <v>114.91</v>
      </c>
      <c r="K68" s="50">
        <f t="shared" si="183"/>
        <v>1650.0999999999999</v>
      </c>
      <c r="L68" s="50">
        <f t="shared" si="183"/>
        <v>1650.0999999999999</v>
      </c>
      <c r="M68" s="50"/>
      <c r="N68" s="50">
        <f t="shared" si="184"/>
        <v>0</v>
      </c>
      <c r="O68" s="50">
        <f t="shared" si="185"/>
        <v>1650.0999999999999</v>
      </c>
      <c r="P68" s="50">
        <f t="shared" si="167"/>
        <v>0</v>
      </c>
      <c r="Q68" s="51">
        <f t="shared" si="166"/>
        <v>1</v>
      </c>
    </row>
    <row r="69" ht="14">
      <c r="A69" s="33" t="s">
        <v>152</v>
      </c>
      <c r="B69" s="34" t="s">
        <v>153</v>
      </c>
      <c r="C69" s="35"/>
      <c r="D69" s="35"/>
      <c r="E69" s="35"/>
      <c r="F69" s="159"/>
      <c r="G69" s="163"/>
      <c r="H69" s="42"/>
      <c r="I69" s="54"/>
      <c r="J69" s="35"/>
      <c r="K69" s="37">
        <f>SUM(K70:K77)</f>
        <v>35309.919999999998</v>
      </c>
      <c r="L69" s="37">
        <f>SUM(L70:L77)</f>
        <v>35309.919999999998</v>
      </c>
      <c r="M69" s="37"/>
      <c r="N69" s="37">
        <f>SUM(N70:N77)</f>
        <v>0</v>
      </c>
      <c r="O69" s="37">
        <f>SUM(O70:O77)</f>
        <v>35309.919999999998</v>
      </c>
      <c r="P69" s="37">
        <f>SUM(P70:P77)</f>
        <v>0</v>
      </c>
      <c r="Q69" s="39">
        <f t="shared" si="166"/>
        <v>1</v>
      </c>
    </row>
    <row r="70" ht="28" hidden="1">
      <c r="A70" s="44" t="s">
        <v>154</v>
      </c>
      <c r="B70" s="45" t="s">
        <v>155</v>
      </c>
      <c r="C70" s="46" t="s">
        <v>39</v>
      </c>
      <c r="D70" s="47">
        <v>253.46000000000001</v>
      </c>
      <c r="E70" s="48">
        <v>253.46000000000001</v>
      </c>
      <c r="F70" s="161">
        <v>253.46000000000001</v>
      </c>
      <c r="G70" s="164"/>
      <c r="H70" s="48">
        <f t="shared" si="153"/>
        <v>253.46000000000001</v>
      </c>
      <c r="I70" s="47">
        <f t="shared" si="154"/>
        <v>0</v>
      </c>
      <c r="J70" s="48">
        <v>5.9100000000000001</v>
      </c>
      <c r="K70" s="50">
        <f t="shared" ref="K70:L77" si="186">TRUNC($J70*D70,2)</f>
        <v>1497.9400000000001</v>
      </c>
      <c r="L70" s="50">
        <f t="shared" si="186"/>
        <v>1497.9400000000001</v>
      </c>
      <c r="M70" s="50"/>
      <c r="N70" s="50">
        <f t="shared" ref="N70:O77" si="187">TRUNC($J70*G70,2)</f>
        <v>0</v>
      </c>
      <c r="O70" s="50">
        <f t="shared" si="187"/>
        <v>1497.9400000000001</v>
      </c>
      <c r="P70" s="50">
        <f t="shared" si="167"/>
        <v>0</v>
      </c>
      <c r="Q70" s="51">
        <f t="shared" si="166"/>
        <v>1</v>
      </c>
    </row>
    <row r="71" ht="28" hidden="1">
      <c r="A71" s="44" t="s">
        <v>156</v>
      </c>
      <c r="B71" s="45" t="s">
        <v>157</v>
      </c>
      <c r="C71" s="46" t="s">
        <v>39</v>
      </c>
      <c r="D71" s="47">
        <v>3.5099999999999998</v>
      </c>
      <c r="E71" s="48">
        <v>3.5099999999999998</v>
      </c>
      <c r="F71" s="161">
        <v>3.5099999999999998</v>
      </c>
      <c r="G71" s="164"/>
      <c r="H71" s="48">
        <f t="shared" si="153"/>
        <v>3.5099999999999998</v>
      </c>
      <c r="I71" s="47">
        <f t="shared" si="154"/>
        <v>0</v>
      </c>
      <c r="J71" s="48">
        <v>11.31</v>
      </c>
      <c r="K71" s="50">
        <f t="shared" si="186"/>
        <v>39.689999999999998</v>
      </c>
      <c r="L71" s="50">
        <f t="shared" si="186"/>
        <v>39.689999999999998</v>
      </c>
      <c r="M71" s="50"/>
      <c r="N71" s="50">
        <f t="shared" si="187"/>
        <v>0</v>
      </c>
      <c r="O71" s="50">
        <f t="shared" si="187"/>
        <v>39.689999999999998</v>
      </c>
      <c r="P71" s="50">
        <f t="shared" si="167"/>
        <v>0</v>
      </c>
      <c r="Q71" s="51">
        <f t="shared" si="166"/>
        <v>1</v>
      </c>
    </row>
    <row r="72" ht="14" hidden="1">
      <c r="A72" s="44" t="s">
        <v>158</v>
      </c>
      <c r="B72" s="45" t="s">
        <v>159</v>
      </c>
      <c r="C72" s="46" t="s">
        <v>39</v>
      </c>
      <c r="D72" s="47">
        <v>223.53</v>
      </c>
      <c r="E72" s="48">
        <v>223.53</v>
      </c>
      <c r="F72" s="161">
        <v>223.53</v>
      </c>
      <c r="G72" s="164"/>
      <c r="H72" s="48">
        <f t="shared" si="153"/>
        <v>223.53</v>
      </c>
      <c r="I72" s="47">
        <f t="shared" si="154"/>
        <v>0</v>
      </c>
      <c r="J72" s="48">
        <v>2.3199999999999998</v>
      </c>
      <c r="K72" s="50">
        <f t="shared" si="186"/>
        <v>518.58000000000004</v>
      </c>
      <c r="L72" s="50">
        <f t="shared" si="186"/>
        <v>518.58000000000004</v>
      </c>
      <c r="M72" s="50"/>
      <c r="N72" s="50">
        <f t="shared" si="187"/>
        <v>0</v>
      </c>
      <c r="O72" s="50">
        <f t="shared" si="187"/>
        <v>518.58000000000004</v>
      </c>
      <c r="P72" s="50">
        <f t="shared" si="167"/>
        <v>0</v>
      </c>
      <c r="Q72" s="51">
        <f t="shared" si="166"/>
        <v>1</v>
      </c>
    </row>
    <row r="73" ht="28" hidden="1">
      <c r="A73" s="44" t="s">
        <v>160</v>
      </c>
      <c r="B73" s="45" t="s">
        <v>161</v>
      </c>
      <c r="C73" s="46" t="s">
        <v>39</v>
      </c>
      <c r="D73" s="47">
        <v>13.93</v>
      </c>
      <c r="E73" s="48">
        <v>13.93</v>
      </c>
      <c r="F73" s="161">
        <v>13.93</v>
      </c>
      <c r="G73" s="164"/>
      <c r="H73" s="48">
        <f t="shared" si="153"/>
        <v>13.93</v>
      </c>
      <c r="I73" s="47">
        <f t="shared" si="154"/>
        <v>0</v>
      </c>
      <c r="J73" s="48">
        <v>7.21</v>
      </c>
      <c r="K73" s="50">
        <f t="shared" si="186"/>
        <v>100.43000000000001</v>
      </c>
      <c r="L73" s="50">
        <f t="shared" si="186"/>
        <v>100.43000000000001</v>
      </c>
      <c r="M73" s="50"/>
      <c r="N73" s="50">
        <f t="shared" si="187"/>
        <v>0</v>
      </c>
      <c r="O73" s="50">
        <f t="shared" si="187"/>
        <v>100.43000000000001</v>
      </c>
      <c r="P73" s="50">
        <f t="shared" si="167"/>
        <v>0</v>
      </c>
      <c r="Q73" s="51">
        <f t="shared" si="166"/>
        <v>1</v>
      </c>
    </row>
    <row r="74" ht="14" hidden="1">
      <c r="A74" s="44" t="s">
        <v>162</v>
      </c>
      <c r="B74" s="45" t="s">
        <v>163</v>
      </c>
      <c r="C74" s="46" t="s">
        <v>39</v>
      </c>
      <c r="D74" s="47">
        <v>13.93</v>
      </c>
      <c r="E74" s="48">
        <v>13.93</v>
      </c>
      <c r="F74" s="161">
        <v>13.93</v>
      </c>
      <c r="G74" s="164"/>
      <c r="H74" s="48">
        <f t="shared" ref="H74:H137" si="188">E74+G74</f>
        <v>13.93</v>
      </c>
      <c r="I74" s="47">
        <f t="shared" ref="I74:I102" si="189">D74-H74</f>
        <v>0</v>
      </c>
      <c r="J74" s="48">
        <v>11.69</v>
      </c>
      <c r="K74" s="50">
        <f t="shared" si="186"/>
        <v>162.84</v>
      </c>
      <c r="L74" s="50">
        <f t="shared" si="186"/>
        <v>162.84</v>
      </c>
      <c r="M74" s="50"/>
      <c r="N74" s="50">
        <f t="shared" si="187"/>
        <v>0</v>
      </c>
      <c r="O74" s="50">
        <f t="shared" si="187"/>
        <v>162.84</v>
      </c>
      <c r="P74" s="50">
        <f t="shared" si="167"/>
        <v>0</v>
      </c>
      <c r="Q74" s="51">
        <f t="shared" si="166"/>
        <v>1</v>
      </c>
    </row>
    <row r="75" ht="28" hidden="1">
      <c r="A75" s="44" t="s">
        <v>164</v>
      </c>
      <c r="B75" s="45" t="s">
        <v>165</v>
      </c>
      <c r="C75" s="46" t="s">
        <v>39</v>
      </c>
      <c r="D75" s="47">
        <v>204.55000000000001</v>
      </c>
      <c r="E75" s="48">
        <v>204.55000000000001</v>
      </c>
      <c r="F75" s="161">
        <v>204.55000000000001</v>
      </c>
      <c r="G75" s="164"/>
      <c r="H75" s="48">
        <f t="shared" si="188"/>
        <v>204.55000000000001</v>
      </c>
      <c r="I75" s="47">
        <f t="shared" si="189"/>
        <v>0</v>
      </c>
      <c r="J75" s="48">
        <v>28.140000000000001</v>
      </c>
      <c r="K75" s="50">
        <f t="shared" si="186"/>
        <v>5756.0299999999997</v>
      </c>
      <c r="L75" s="50">
        <f t="shared" si="186"/>
        <v>5756.0299999999997</v>
      </c>
      <c r="M75" s="50"/>
      <c r="N75" s="50">
        <f t="shared" si="187"/>
        <v>0</v>
      </c>
      <c r="O75" s="50">
        <f t="shared" si="187"/>
        <v>5756.0299999999997</v>
      </c>
      <c r="P75" s="50">
        <f t="shared" si="167"/>
        <v>0</v>
      </c>
      <c r="Q75" s="51">
        <f t="shared" si="166"/>
        <v>1</v>
      </c>
    </row>
    <row r="76" ht="28" hidden="1">
      <c r="A76" s="44" t="s">
        <v>166</v>
      </c>
      <c r="B76" s="45" t="s">
        <v>167</v>
      </c>
      <c r="C76" s="46" t="s">
        <v>39</v>
      </c>
      <c r="D76" s="47">
        <v>134.52000000000001</v>
      </c>
      <c r="E76" s="48">
        <v>134.52000000000001</v>
      </c>
      <c r="F76" s="161">
        <v>134.52000000000001</v>
      </c>
      <c r="G76" s="165"/>
      <c r="H76" s="48">
        <f t="shared" si="188"/>
        <v>134.52000000000001</v>
      </c>
      <c r="I76" s="47">
        <f t="shared" si="189"/>
        <v>0</v>
      </c>
      <c r="J76" s="48">
        <v>28.899999999999999</v>
      </c>
      <c r="K76" s="50">
        <f t="shared" si="186"/>
        <v>3887.6199999999999</v>
      </c>
      <c r="L76" s="50">
        <f t="shared" si="186"/>
        <v>3887.6199999999999</v>
      </c>
      <c r="M76" s="50"/>
      <c r="N76" s="50">
        <f t="shared" si="187"/>
        <v>0</v>
      </c>
      <c r="O76" s="50">
        <f t="shared" si="187"/>
        <v>3887.6199999999999</v>
      </c>
      <c r="P76" s="50">
        <f t="shared" si="167"/>
        <v>0</v>
      </c>
      <c r="Q76" s="51">
        <f t="shared" si="166"/>
        <v>1</v>
      </c>
    </row>
    <row r="77" ht="42" hidden="1">
      <c r="A77" s="44" t="s">
        <v>168</v>
      </c>
      <c r="B77" s="45" t="s">
        <v>169</v>
      </c>
      <c r="C77" s="46" t="s">
        <v>39</v>
      </c>
      <c r="D77" s="47">
        <v>381.11000000000001</v>
      </c>
      <c r="E77" s="48">
        <v>381.11000000000001</v>
      </c>
      <c r="F77" s="161">
        <v>381.11000000000001</v>
      </c>
      <c r="G77" s="165"/>
      <c r="H77" s="48">
        <f t="shared" si="188"/>
        <v>381.11000000000001</v>
      </c>
      <c r="I77" s="47">
        <f t="shared" si="189"/>
        <v>0</v>
      </c>
      <c r="J77" s="48">
        <v>61.259999999999998</v>
      </c>
      <c r="K77" s="50">
        <f t="shared" si="186"/>
        <v>23346.790000000001</v>
      </c>
      <c r="L77" s="50">
        <f t="shared" si="186"/>
        <v>23346.790000000001</v>
      </c>
      <c r="M77" s="50"/>
      <c r="N77" s="50">
        <f t="shared" si="187"/>
        <v>0</v>
      </c>
      <c r="O77" s="50">
        <f t="shared" si="187"/>
        <v>23346.790000000001</v>
      </c>
      <c r="P77" s="50">
        <f t="shared" si="167"/>
        <v>0</v>
      </c>
      <c r="Q77" s="51">
        <f t="shared" si="166"/>
        <v>1</v>
      </c>
    </row>
    <row r="78" ht="14">
      <c r="A78" s="33" t="s">
        <v>170</v>
      </c>
      <c r="B78" s="34" t="s">
        <v>171</v>
      </c>
      <c r="C78" s="35"/>
      <c r="D78" s="35"/>
      <c r="E78" s="35"/>
      <c r="F78" s="159"/>
      <c r="G78" s="163"/>
      <c r="H78" s="42"/>
      <c r="I78" s="54"/>
      <c r="J78" s="35"/>
      <c r="K78" s="37">
        <f>SUM(K79:K86)</f>
        <v>33785.729999999996</v>
      </c>
      <c r="L78" s="37">
        <f>SUM(L79:L86)</f>
        <v>28098.610000000001</v>
      </c>
      <c r="M78" s="37"/>
      <c r="N78" s="37">
        <f>SUM(N79:N86)</f>
        <v>30401.889999999999</v>
      </c>
      <c r="O78" s="37">
        <f>SUM(O79:O86)</f>
        <v>58500.519999999997</v>
      </c>
      <c r="P78" s="37">
        <f>SUM(P79:P86)</f>
        <v>-24714.790000000001</v>
      </c>
      <c r="Q78" s="39">
        <f t="shared" si="166"/>
        <v>1.731515642846847</v>
      </c>
    </row>
    <row r="79" ht="28" hidden="1">
      <c r="A79" s="44" t="s">
        <v>172</v>
      </c>
      <c r="B79" s="45" t="s">
        <v>173</v>
      </c>
      <c r="C79" s="46" t="s">
        <v>39</v>
      </c>
      <c r="D79" s="47">
        <v>89.829999999999998</v>
      </c>
      <c r="E79" s="48">
        <v>89.829999999999998</v>
      </c>
      <c r="F79" s="161">
        <v>89.829999999999998</v>
      </c>
      <c r="G79" s="165">
        <v>89.829999999999998</v>
      </c>
      <c r="H79" s="48">
        <f t="shared" si="188"/>
        <v>179.66</v>
      </c>
      <c r="I79" s="47">
        <f t="shared" si="189"/>
        <v>-89.829999999999998</v>
      </c>
      <c r="J79" s="48">
        <v>34.219999999999999</v>
      </c>
      <c r="K79" s="50">
        <f t="shared" ref="K79:L86" si="190">TRUNC($J79*D79,2)</f>
        <v>3073.98</v>
      </c>
      <c r="L79" s="50">
        <f t="shared" si="190"/>
        <v>3073.98</v>
      </c>
      <c r="M79" s="50"/>
      <c r="N79" s="50">
        <f t="shared" ref="N79:O86" si="191">TRUNC($J79*G79,2)</f>
        <v>3073.98</v>
      </c>
      <c r="O79" s="50">
        <f t="shared" si="191"/>
        <v>6147.96</v>
      </c>
      <c r="P79" s="50">
        <f t="shared" si="167"/>
        <v>-3073.98</v>
      </c>
      <c r="Q79" s="51">
        <f t="shared" si="166"/>
        <v>2</v>
      </c>
    </row>
    <row r="80" ht="28" hidden="1">
      <c r="A80" s="44" t="s">
        <v>174</v>
      </c>
      <c r="B80" s="45" t="s">
        <v>175</v>
      </c>
      <c r="C80" s="46" t="s">
        <v>39</v>
      </c>
      <c r="D80" s="47">
        <v>219.34</v>
      </c>
      <c r="E80" s="48">
        <v>219.34</v>
      </c>
      <c r="F80" s="161">
        <v>219.34</v>
      </c>
      <c r="G80" s="165">
        <v>219.34</v>
      </c>
      <c r="H80" s="48">
        <f t="shared" si="188"/>
        <v>438.68000000000001</v>
      </c>
      <c r="I80" s="47">
        <f t="shared" si="189"/>
        <v>-219.34</v>
      </c>
      <c r="J80" s="48">
        <v>23.440000000000001</v>
      </c>
      <c r="K80" s="50">
        <f t="shared" si="190"/>
        <v>5141.3199999999997</v>
      </c>
      <c r="L80" s="50">
        <f t="shared" si="190"/>
        <v>5141.3199999999997</v>
      </c>
      <c r="M80" s="50"/>
      <c r="N80" s="50">
        <f t="shared" si="191"/>
        <v>5141.3199999999997</v>
      </c>
      <c r="O80" s="50">
        <f t="shared" si="191"/>
        <v>10282.65</v>
      </c>
      <c r="P80" s="50">
        <f t="shared" si="167"/>
        <v>-5141.3299999999999</v>
      </c>
      <c r="Q80" s="51">
        <f t="shared" si="166"/>
        <v>2.0000019450257911</v>
      </c>
    </row>
    <row r="81" ht="56" hidden="1">
      <c r="A81" s="44" t="s">
        <v>176</v>
      </c>
      <c r="B81" s="45" t="s">
        <v>177</v>
      </c>
      <c r="C81" s="46" t="s">
        <v>39</v>
      </c>
      <c r="D81" s="47">
        <v>219.34</v>
      </c>
      <c r="E81" s="48">
        <v>219.34</v>
      </c>
      <c r="F81" s="161">
        <v>219.34</v>
      </c>
      <c r="G81" s="165">
        <v>219.34</v>
      </c>
      <c r="H81" s="48">
        <f t="shared" si="188"/>
        <v>438.68000000000001</v>
      </c>
      <c r="I81" s="47">
        <f t="shared" si="189"/>
        <v>-219.34</v>
      </c>
      <c r="J81" s="48">
        <v>67.489999999999995</v>
      </c>
      <c r="K81" s="50">
        <f t="shared" si="190"/>
        <v>14803.25</v>
      </c>
      <c r="L81" s="50">
        <f t="shared" si="190"/>
        <v>14803.25</v>
      </c>
      <c r="M81" s="50"/>
      <c r="N81" s="50">
        <f t="shared" si="191"/>
        <v>14803.25</v>
      </c>
      <c r="O81" s="50">
        <f t="shared" si="191"/>
        <v>29606.509999999998</v>
      </c>
      <c r="P81" s="50">
        <f t="shared" si="167"/>
        <v>-14803.259999999998</v>
      </c>
      <c r="Q81" s="51">
        <f t="shared" si="166"/>
        <v>2.0000006755273336</v>
      </c>
    </row>
    <row r="82" ht="56" hidden="1">
      <c r="A82" s="44" t="s">
        <v>178</v>
      </c>
      <c r="B82" s="45" t="s">
        <v>179</v>
      </c>
      <c r="C82" s="46" t="s">
        <v>39</v>
      </c>
      <c r="D82" s="47">
        <v>77.760000000000005</v>
      </c>
      <c r="E82" s="48">
        <v>77.760000000000005</v>
      </c>
      <c r="F82" s="161">
        <v>77.760000000000005</v>
      </c>
      <c r="G82" s="165">
        <v>77.760000000000005</v>
      </c>
      <c r="H82" s="48">
        <f t="shared" si="188"/>
        <v>155.52000000000001</v>
      </c>
      <c r="I82" s="47">
        <f t="shared" si="189"/>
        <v>-77.760000000000005</v>
      </c>
      <c r="J82" s="48">
        <v>65.329999999999998</v>
      </c>
      <c r="K82" s="50">
        <f t="shared" si="190"/>
        <v>5080.0600000000004</v>
      </c>
      <c r="L82" s="50">
        <f t="shared" si="190"/>
        <v>5080.0600000000004</v>
      </c>
      <c r="M82" s="50"/>
      <c r="N82" s="50">
        <f t="shared" si="191"/>
        <v>5080.0600000000004</v>
      </c>
      <c r="O82" s="50">
        <f t="shared" si="191"/>
        <v>10160.120000000001</v>
      </c>
      <c r="P82" s="50">
        <f t="shared" si="167"/>
        <v>-5080.0600000000004</v>
      </c>
      <c r="Q82" s="51">
        <f t="shared" ref="Q82:Q102" si="192">O82/K82</f>
        <v>2</v>
      </c>
    </row>
    <row r="83" ht="42" hidden="1">
      <c r="A83" s="44" t="s">
        <v>180</v>
      </c>
      <c r="B83" s="45" t="s">
        <v>181</v>
      </c>
      <c r="C83" s="46" t="s">
        <v>61</v>
      </c>
      <c r="D83" s="47">
        <v>1.6499999999999999</v>
      </c>
      <c r="E83" s="48">
        <v>0</v>
      </c>
      <c r="F83" s="161">
        <v>0</v>
      </c>
      <c r="G83" s="165">
        <v>1.6499999999999999</v>
      </c>
      <c r="H83" s="48">
        <f t="shared" si="188"/>
        <v>1.6499999999999999</v>
      </c>
      <c r="I83" s="47">
        <f t="shared" si="189"/>
        <v>0</v>
      </c>
      <c r="J83" s="48">
        <v>634.36000000000001</v>
      </c>
      <c r="K83" s="50">
        <f t="shared" si="190"/>
        <v>1046.6900000000001</v>
      </c>
      <c r="L83" s="50">
        <f t="shared" si="190"/>
        <v>0</v>
      </c>
      <c r="M83" s="50"/>
      <c r="N83" s="50">
        <f t="shared" si="191"/>
        <v>1046.6900000000001</v>
      </c>
      <c r="O83" s="50">
        <f t="shared" si="191"/>
        <v>1046.6900000000001</v>
      </c>
      <c r="P83" s="50">
        <f t="shared" ref="P83:P143" si="193">K83-O83</f>
        <v>0</v>
      </c>
      <c r="Q83" s="51">
        <f t="shared" si="192"/>
        <v>1</v>
      </c>
    </row>
    <row r="84" ht="42" hidden="1">
      <c r="A84" s="44" t="s">
        <v>182</v>
      </c>
      <c r="B84" s="45" t="s">
        <v>183</v>
      </c>
      <c r="C84" s="46" t="s">
        <v>184</v>
      </c>
      <c r="D84" s="47">
        <v>1</v>
      </c>
      <c r="E84" s="48">
        <v>0</v>
      </c>
      <c r="F84" s="161">
        <v>0</v>
      </c>
      <c r="G84" s="165"/>
      <c r="H84" s="48">
        <f t="shared" si="188"/>
        <v>0</v>
      </c>
      <c r="I84" s="47">
        <f t="shared" si="189"/>
        <v>1</v>
      </c>
      <c r="J84" s="48">
        <v>364.94</v>
      </c>
      <c r="K84" s="50">
        <f t="shared" si="190"/>
        <v>364.94</v>
      </c>
      <c r="L84" s="50">
        <f t="shared" si="190"/>
        <v>0</v>
      </c>
      <c r="M84" s="50"/>
      <c r="N84" s="50">
        <f t="shared" si="191"/>
        <v>0</v>
      </c>
      <c r="O84" s="50">
        <f t="shared" si="191"/>
        <v>0</v>
      </c>
      <c r="P84" s="50">
        <f t="shared" si="193"/>
        <v>364.94</v>
      </c>
      <c r="Q84" s="51">
        <f t="shared" si="192"/>
        <v>0</v>
      </c>
    </row>
    <row r="85" ht="28" hidden="1">
      <c r="A85" s="44" t="s">
        <v>185</v>
      </c>
      <c r="B85" s="45" t="s">
        <v>186</v>
      </c>
      <c r="C85" s="46" t="s">
        <v>39</v>
      </c>
      <c r="D85" s="47">
        <v>10</v>
      </c>
      <c r="E85" s="48">
        <v>0</v>
      </c>
      <c r="F85" s="161">
        <v>0</v>
      </c>
      <c r="G85" s="165"/>
      <c r="H85" s="48">
        <f t="shared" si="188"/>
        <v>0</v>
      </c>
      <c r="I85" s="47">
        <f t="shared" si="189"/>
        <v>10</v>
      </c>
      <c r="J85" s="48">
        <v>301.88999999999999</v>
      </c>
      <c r="K85" s="50">
        <f t="shared" si="190"/>
        <v>3018.9000000000001</v>
      </c>
      <c r="L85" s="50">
        <f t="shared" si="190"/>
        <v>0</v>
      </c>
      <c r="M85" s="50"/>
      <c r="N85" s="50">
        <f t="shared" si="191"/>
        <v>0</v>
      </c>
      <c r="O85" s="50">
        <f t="shared" si="191"/>
        <v>0</v>
      </c>
      <c r="P85" s="50">
        <f t="shared" si="193"/>
        <v>3018.9000000000001</v>
      </c>
      <c r="Q85" s="51">
        <f t="shared" si="192"/>
        <v>0</v>
      </c>
    </row>
    <row r="86" ht="28" hidden="1">
      <c r="A86" s="44" t="s">
        <v>187</v>
      </c>
      <c r="B86" s="45" t="s">
        <v>188</v>
      </c>
      <c r="C86" s="46" t="s">
        <v>99</v>
      </c>
      <c r="D86" s="47">
        <v>14.1</v>
      </c>
      <c r="E86" s="48">
        <v>0</v>
      </c>
      <c r="F86" s="161">
        <v>0</v>
      </c>
      <c r="G86" s="165">
        <v>14.1</v>
      </c>
      <c r="H86" s="48">
        <f t="shared" si="188"/>
        <v>14.1</v>
      </c>
      <c r="I86" s="47">
        <f t="shared" si="189"/>
        <v>0</v>
      </c>
      <c r="J86" s="48">
        <v>89.120000000000005</v>
      </c>
      <c r="K86" s="50">
        <f t="shared" si="190"/>
        <v>1256.5899999999999</v>
      </c>
      <c r="L86" s="50">
        <f t="shared" si="190"/>
        <v>0</v>
      </c>
      <c r="M86" s="50"/>
      <c r="N86" s="50">
        <f t="shared" si="191"/>
        <v>1256.5899999999999</v>
      </c>
      <c r="O86" s="50">
        <f t="shared" si="191"/>
        <v>1256.5899999999999</v>
      </c>
      <c r="P86" s="50">
        <f t="shared" si="193"/>
        <v>0</v>
      </c>
      <c r="Q86" s="51">
        <f t="shared" si="192"/>
        <v>1</v>
      </c>
    </row>
    <row r="87" ht="14">
      <c r="A87" s="33" t="s">
        <v>189</v>
      </c>
      <c r="B87" s="34" t="s">
        <v>190</v>
      </c>
      <c r="C87" s="35"/>
      <c r="D87" s="35"/>
      <c r="E87" s="35"/>
      <c r="F87" s="159"/>
      <c r="G87" s="163"/>
      <c r="H87" s="42"/>
      <c r="I87" s="54"/>
      <c r="J87" s="35"/>
      <c r="K87" s="37">
        <f>SUM(K88:K102)</f>
        <v>8150.9799999999996</v>
      </c>
      <c r="L87" s="37">
        <f>SUM(L88:L102)</f>
        <v>0</v>
      </c>
      <c r="M87" s="37"/>
      <c r="N87" s="37">
        <f>SUM(N88:N102)</f>
        <v>0</v>
      </c>
      <c r="O87" s="37">
        <f>SUM(O88:O102)</f>
        <v>0</v>
      </c>
      <c r="P87" s="37">
        <f>SUM(P88:P102)</f>
        <v>8150.9799999999996</v>
      </c>
      <c r="Q87" s="39">
        <f t="shared" si="192"/>
        <v>0</v>
      </c>
    </row>
    <row r="88" ht="14" hidden="1">
      <c r="A88" s="44" t="s">
        <v>191</v>
      </c>
      <c r="B88" s="45" t="s">
        <v>192</v>
      </c>
      <c r="C88" s="46" t="s">
        <v>184</v>
      </c>
      <c r="D88" s="47">
        <v>3</v>
      </c>
      <c r="E88" s="48">
        <v>0</v>
      </c>
      <c r="F88" s="161">
        <v>0</v>
      </c>
      <c r="G88" s="165"/>
      <c r="H88" s="48">
        <f t="shared" si="188"/>
        <v>0</v>
      </c>
      <c r="I88" s="47">
        <f t="shared" si="189"/>
        <v>3</v>
      </c>
      <c r="J88" s="48">
        <v>360.33999999999997</v>
      </c>
      <c r="K88" s="50">
        <f t="shared" ref="K88:L102" si="194">TRUNC($J88*D88,2)</f>
        <v>1081.02</v>
      </c>
      <c r="L88" s="50">
        <f t="shared" si="194"/>
        <v>0</v>
      </c>
      <c r="M88" s="50"/>
      <c r="N88" s="50">
        <f t="shared" ref="N88:N102" si="195">TRUNC($J88*G88,2)</f>
        <v>0</v>
      </c>
      <c r="O88" s="50">
        <f t="shared" ref="O88:O102" si="196">TRUNC($J88*H88,2)</f>
        <v>0</v>
      </c>
      <c r="P88" s="50">
        <f t="shared" si="193"/>
        <v>1081.02</v>
      </c>
      <c r="Q88" s="51">
        <f t="shared" si="192"/>
        <v>0</v>
      </c>
    </row>
    <row r="89" ht="28" hidden="1">
      <c r="A89" s="44" t="s">
        <v>193</v>
      </c>
      <c r="B89" s="45" t="s">
        <v>194</v>
      </c>
      <c r="C89" s="46" t="s">
        <v>184</v>
      </c>
      <c r="D89" s="47">
        <v>2</v>
      </c>
      <c r="E89" s="48">
        <v>0</v>
      </c>
      <c r="F89" s="161">
        <v>0</v>
      </c>
      <c r="G89" s="165"/>
      <c r="H89" s="48">
        <f t="shared" si="188"/>
        <v>0</v>
      </c>
      <c r="I89" s="47">
        <f t="shared" si="189"/>
        <v>2</v>
      </c>
      <c r="J89" s="48">
        <v>66.459999999999994</v>
      </c>
      <c r="K89" s="50">
        <f t="shared" si="194"/>
        <v>132.91999999999999</v>
      </c>
      <c r="L89" s="50">
        <f t="shared" si="194"/>
        <v>0</v>
      </c>
      <c r="M89" s="50"/>
      <c r="N89" s="50">
        <f t="shared" si="195"/>
        <v>0</v>
      </c>
      <c r="O89" s="50">
        <f t="shared" si="196"/>
        <v>0</v>
      </c>
      <c r="P89" s="50">
        <f t="shared" si="193"/>
        <v>132.91999999999999</v>
      </c>
      <c r="Q89" s="51">
        <f t="shared" si="192"/>
        <v>0</v>
      </c>
    </row>
    <row r="90" ht="14" hidden="1">
      <c r="A90" s="44" t="s">
        <v>195</v>
      </c>
      <c r="B90" s="45" t="s">
        <v>196</v>
      </c>
      <c r="C90" s="46" t="s">
        <v>184</v>
      </c>
      <c r="D90" s="47">
        <v>7</v>
      </c>
      <c r="E90" s="48">
        <v>0</v>
      </c>
      <c r="F90" s="161">
        <v>0</v>
      </c>
      <c r="G90" s="165"/>
      <c r="H90" s="48">
        <f t="shared" si="188"/>
        <v>0</v>
      </c>
      <c r="I90" s="47">
        <f t="shared" si="189"/>
        <v>7</v>
      </c>
      <c r="J90" s="48">
        <v>27.809999999999999</v>
      </c>
      <c r="K90" s="50">
        <f t="shared" si="194"/>
        <v>194.66999999999999</v>
      </c>
      <c r="L90" s="50">
        <f t="shared" si="194"/>
        <v>0</v>
      </c>
      <c r="M90" s="50"/>
      <c r="N90" s="50">
        <f t="shared" si="195"/>
        <v>0</v>
      </c>
      <c r="O90" s="50">
        <f t="shared" si="196"/>
        <v>0</v>
      </c>
      <c r="P90" s="50">
        <f t="shared" si="193"/>
        <v>194.66999999999999</v>
      </c>
      <c r="Q90" s="51">
        <f t="shared" si="192"/>
        <v>0</v>
      </c>
    </row>
    <row r="91" ht="14" hidden="1">
      <c r="A91" s="44" t="s">
        <v>197</v>
      </c>
      <c r="B91" s="45" t="s">
        <v>198</v>
      </c>
      <c r="C91" s="46" t="s">
        <v>64</v>
      </c>
      <c r="D91" s="47">
        <v>3</v>
      </c>
      <c r="E91" s="48">
        <v>0</v>
      </c>
      <c r="F91" s="161">
        <v>0</v>
      </c>
      <c r="G91" s="165"/>
      <c r="H91" s="48">
        <f t="shared" si="188"/>
        <v>0</v>
      </c>
      <c r="I91" s="47">
        <f t="shared" si="189"/>
        <v>3</v>
      </c>
      <c r="J91" s="48">
        <v>65.540000000000006</v>
      </c>
      <c r="K91" s="50">
        <f t="shared" si="194"/>
        <v>196.62</v>
      </c>
      <c r="L91" s="50">
        <f t="shared" si="194"/>
        <v>0</v>
      </c>
      <c r="M91" s="50"/>
      <c r="N91" s="50">
        <f t="shared" si="195"/>
        <v>0</v>
      </c>
      <c r="O91" s="50">
        <f t="shared" si="196"/>
        <v>0</v>
      </c>
      <c r="P91" s="50">
        <f t="shared" si="193"/>
        <v>196.62</v>
      </c>
      <c r="Q91" s="51">
        <f t="shared" si="192"/>
        <v>0</v>
      </c>
    </row>
    <row r="92" ht="14" hidden="1">
      <c r="A92" s="44" t="s">
        <v>199</v>
      </c>
      <c r="B92" s="45" t="s">
        <v>200</v>
      </c>
      <c r="C92" s="46" t="s">
        <v>64</v>
      </c>
      <c r="D92" s="47">
        <v>2</v>
      </c>
      <c r="E92" s="48">
        <v>0</v>
      </c>
      <c r="F92" s="161">
        <v>0</v>
      </c>
      <c r="G92" s="165"/>
      <c r="H92" s="48">
        <f t="shared" si="188"/>
        <v>0</v>
      </c>
      <c r="I92" s="47">
        <f t="shared" si="189"/>
        <v>2</v>
      </c>
      <c r="J92" s="48">
        <v>28.710000000000001</v>
      </c>
      <c r="K92" s="50">
        <f t="shared" si="194"/>
        <v>57.420000000000002</v>
      </c>
      <c r="L92" s="50">
        <f t="shared" si="194"/>
        <v>0</v>
      </c>
      <c r="M92" s="50"/>
      <c r="N92" s="50">
        <f t="shared" si="195"/>
        <v>0</v>
      </c>
      <c r="O92" s="50">
        <f t="shared" si="196"/>
        <v>0</v>
      </c>
      <c r="P92" s="50">
        <f t="shared" si="193"/>
        <v>57.420000000000002</v>
      </c>
      <c r="Q92" s="51">
        <f t="shared" si="192"/>
        <v>0</v>
      </c>
    </row>
    <row r="93" ht="14" hidden="1">
      <c r="A93" s="44" t="s">
        <v>201</v>
      </c>
      <c r="B93" s="45" t="s">
        <v>202</v>
      </c>
      <c r="C93" s="46" t="s">
        <v>184</v>
      </c>
      <c r="D93" s="47">
        <v>1</v>
      </c>
      <c r="E93" s="48">
        <v>0</v>
      </c>
      <c r="F93" s="161">
        <v>0</v>
      </c>
      <c r="G93" s="165"/>
      <c r="H93" s="48">
        <f t="shared" si="188"/>
        <v>0</v>
      </c>
      <c r="I93" s="47">
        <f t="shared" si="189"/>
        <v>1</v>
      </c>
      <c r="J93" s="48">
        <v>302.27999999999997</v>
      </c>
      <c r="K93" s="50">
        <f t="shared" si="194"/>
        <v>302.27999999999997</v>
      </c>
      <c r="L93" s="50">
        <f t="shared" si="194"/>
        <v>0</v>
      </c>
      <c r="M93" s="50"/>
      <c r="N93" s="50">
        <f t="shared" si="195"/>
        <v>0</v>
      </c>
      <c r="O93" s="50">
        <f t="shared" si="196"/>
        <v>0</v>
      </c>
      <c r="P93" s="50">
        <f t="shared" si="193"/>
        <v>302.27999999999997</v>
      </c>
      <c r="Q93" s="51">
        <f t="shared" si="192"/>
        <v>0</v>
      </c>
    </row>
    <row r="94" ht="14" hidden="1">
      <c r="A94" s="44" t="s">
        <v>203</v>
      </c>
      <c r="B94" s="45" t="s">
        <v>204</v>
      </c>
      <c r="C94" s="46" t="s">
        <v>184</v>
      </c>
      <c r="D94" s="47">
        <v>5</v>
      </c>
      <c r="E94" s="48">
        <v>0</v>
      </c>
      <c r="F94" s="161">
        <v>0</v>
      </c>
      <c r="G94" s="165"/>
      <c r="H94" s="48">
        <f t="shared" si="188"/>
        <v>0</v>
      </c>
      <c r="I94" s="47">
        <f t="shared" si="189"/>
        <v>5</v>
      </c>
      <c r="J94" s="48">
        <v>48.439999999999998</v>
      </c>
      <c r="K94" s="50">
        <f t="shared" si="194"/>
        <v>242.19999999999999</v>
      </c>
      <c r="L94" s="50">
        <f t="shared" si="194"/>
        <v>0</v>
      </c>
      <c r="M94" s="50"/>
      <c r="N94" s="50">
        <f t="shared" si="195"/>
        <v>0</v>
      </c>
      <c r="O94" s="50">
        <f t="shared" si="196"/>
        <v>0</v>
      </c>
      <c r="P94" s="50">
        <f t="shared" si="193"/>
        <v>242.19999999999999</v>
      </c>
      <c r="Q94" s="51">
        <f t="shared" si="192"/>
        <v>0</v>
      </c>
    </row>
    <row r="95" ht="14" hidden="1">
      <c r="A95" s="44" t="s">
        <v>205</v>
      </c>
      <c r="B95" s="45" t="s">
        <v>206</v>
      </c>
      <c r="C95" s="46" t="s">
        <v>64</v>
      </c>
      <c r="D95" s="47">
        <v>4</v>
      </c>
      <c r="E95" s="48">
        <v>0</v>
      </c>
      <c r="F95" s="161">
        <v>0</v>
      </c>
      <c r="G95" s="165"/>
      <c r="H95" s="48">
        <f t="shared" si="188"/>
        <v>0</v>
      </c>
      <c r="I95" s="47">
        <f t="shared" si="189"/>
        <v>4</v>
      </c>
      <c r="J95" s="48">
        <v>30.620000000000001</v>
      </c>
      <c r="K95" s="50">
        <f t="shared" si="194"/>
        <v>122.48</v>
      </c>
      <c r="L95" s="50">
        <f t="shared" si="194"/>
        <v>0</v>
      </c>
      <c r="M95" s="50"/>
      <c r="N95" s="50">
        <f t="shared" si="195"/>
        <v>0</v>
      </c>
      <c r="O95" s="50">
        <f t="shared" si="196"/>
        <v>0</v>
      </c>
      <c r="P95" s="50">
        <f t="shared" si="193"/>
        <v>122.48</v>
      </c>
      <c r="Q95" s="51">
        <f t="shared" si="192"/>
        <v>0</v>
      </c>
    </row>
    <row r="96" ht="14" hidden="1">
      <c r="A96" s="44" t="s">
        <v>207</v>
      </c>
      <c r="B96" s="45" t="s">
        <v>208</v>
      </c>
      <c r="C96" s="46" t="s">
        <v>39</v>
      </c>
      <c r="D96" s="47">
        <v>4.9299999999999997</v>
      </c>
      <c r="E96" s="48">
        <v>0</v>
      </c>
      <c r="F96" s="161">
        <v>0</v>
      </c>
      <c r="G96" s="165"/>
      <c r="H96" s="48">
        <f t="shared" si="188"/>
        <v>0</v>
      </c>
      <c r="I96" s="47">
        <f t="shared" si="189"/>
        <v>4.9299999999999997</v>
      </c>
      <c r="J96" s="48">
        <v>493.45999999999998</v>
      </c>
      <c r="K96" s="50">
        <f t="shared" si="194"/>
        <v>2432.75</v>
      </c>
      <c r="L96" s="50">
        <f t="shared" si="194"/>
        <v>0</v>
      </c>
      <c r="M96" s="50"/>
      <c r="N96" s="50">
        <f t="shared" si="195"/>
        <v>0</v>
      </c>
      <c r="O96" s="50">
        <f t="shared" si="196"/>
        <v>0</v>
      </c>
      <c r="P96" s="50">
        <f t="shared" si="193"/>
        <v>2432.75</v>
      </c>
      <c r="Q96" s="51">
        <f t="shared" si="192"/>
        <v>0</v>
      </c>
    </row>
    <row r="97" ht="28" hidden="1">
      <c r="A97" s="44" t="s">
        <v>209</v>
      </c>
      <c r="B97" s="45" t="s">
        <v>210</v>
      </c>
      <c r="C97" s="46" t="s">
        <v>114</v>
      </c>
      <c r="D97" s="47">
        <v>10.039999999999999</v>
      </c>
      <c r="E97" s="48">
        <v>0</v>
      </c>
      <c r="F97" s="161">
        <v>0</v>
      </c>
      <c r="G97" s="165"/>
      <c r="H97" s="48">
        <f t="shared" si="188"/>
        <v>0</v>
      </c>
      <c r="I97" s="47">
        <f t="shared" si="189"/>
        <v>10.039999999999999</v>
      </c>
      <c r="J97" s="48">
        <v>47.5</v>
      </c>
      <c r="K97" s="50">
        <f t="shared" si="194"/>
        <v>476.89999999999998</v>
      </c>
      <c r="L97" s="50">
        <f t="shared" si="194"/>
        <v>0</v>
      </c>
      <c r="M97" s="50"/>
      <c r="N97" s="50">
        <f t="shared" si="195"/>
        <v>0</v>
      </c>
      <c r="O97" s="50">
        <f t="shared" si="196"/>
        <v>0</v>
      </c>
      <c r="P97" s="50">
        <f t="shared" si="193"/>
        <v>476.89999999999998</v>
      </c>
      <c r="Q97" s="51">
        <f t="shared" si="192"/>
        <v>0</v>
      </c>
    </row>
    <row r="98" ht="28" hidden="1">
      <c r="A98" s="44" t="s">
        <v>211</v>
      </c>
      <c r="B98" s="45" t="s">
        <v>212</v>
      </c>
      <c r="C98" s="46" t="s">
        <v>114</v>
      </c>
      <c r="D98" s="47">
        <v>9.4399999999999995</v>
      </c>
      <c r="E98" s="48">
        <v>0</v>
      </c>
      <c r="F98" s="161">
        <v>0</v>
      </c>
      <c r="G98" s="165"/>
      <c r="H98" s="48">
        <f t="shared" si="188"/>
        <v>0</v>
      </c>
      <c r="I98" s="47">
        <f t="shared" si="189"/>
        <v>9.4399999999999995</v>
      </c>
      <c r="J98" s="48">
        <v>138.47</v>
      </c>
      <c r="K98" s="50">
        <f t="shared" si="194"/>
        <v>1307.1500000000001</v>
      </c>
      <c r="L98" s="50">
        <f t="shared" si="194"/>
        <v>0</v>
      </c>
      <c r="M98" s="50"/>
      <c r="N98" s="50">
        <f t="shared" si="195"/>
        <v>0</v>
      </c>
      <c r="O98" s="50">
        <f t="shared" si="196"/>
        <v>0</v>
      </c>
      <c r="P98" s="50">
        <f t="shared" si="193"/>
        <v>1307.1500000000001</v>
      </c>
      <c r="Q98" s="51">
        <f t="shared" si="192"/>
        <v>0</v>
      </c>
    </row>
    <row r="99" ht="28" hidden="1">
      <c r="A99" s="44" t="s">
        <v>213</v>
      </c>
      <c r="B99" s="45" t="s">
        <v>214</v>
      </c>
      <c r="C99" s="46" t="s">
        <v>64</v>
      </c>
      <c r="D99" s="47">
        <v>2</v>
      </c>
      <c r="E99" s="48">
        <v>0</v>
      </c>
      <c r="F99" s="161">
        <v>0</v>
      </c>
      <c r="G99" s="165"/>
      <c r="H99" s="48">
        <f t="shared" si="188"/>
        <v>0</v>
      </c>
      <c r="I99" s="47">
        <f t="shared" si="189"/>
        <v>2</v>
      </c>
      <c r="J99" s="48">
        <v>188.74000000000001</v>
      </c>
      <c r="K99" s="50">
        <f t="shared" si="194"/>
        <v>377.48000000000002</v>
      </c>
      <c r="L99" s="50">
        <f t="shared" si="194"/>
        <v>0</v>
      </c>
      <c r="M99" s="50"/>
      <c r="N99" s="50">
        <f t="shared" si="195"/>
        <v>0</v>
      </c>
      <c r="O99" s="50">
        <f t="shared" si="196"/>
        <v>0</v>
      </c>
      <c r="P99" s="50">
        <f t="shared" si="193"/>
        <v>377.48000000000002</v>
      </c>
      <c r="Q99" s="51">
        <f t="shared" si="192"/>
        <v>0</v>
      </c>
    </row>
    <row r="100" ht="28" hidden="1">
      <c r="A100" s="44" t="s">
        <v>215</v>
      </c>
      <c r="B100" s="45" t="s">
        <v>216</v>
      </c>
      <c r="C100" s="46" t="s">
        <v>64</v>
      </c>
      <c r="D100" s="47">
        <v>3</v>
      </c>
      <c r="E100" s="48">
        <v>0</v>
      </c>
      <c r="F100" s="161">
        <v>0</v>
      </c>
      <c r="G100" s="165"/>
      <c r="H100" s="48">
        <f t="shared" si="188"/>
        <v>0</v>
      </c>
      <c r="I100" s="47">
        <f t="shared" si="189"/>
        <v>3</v>
      </c>
      <c r="J100" s="48">
        <v>121.83</v>
      </c>
      <c r="K100" s="50">
        <f t="shared" si="194"/>
        <v>365.49000000000001</v>
      </c>
      <c r="L100" s="50">
        <f t="shared" si="194"/>
        <v>0</v>
      </c>
      <c r="M100" s="50"/>
      <c r="N100" s="50">
        <f t="shared" si="195"/>
        <v>0</v>
      </c>
      <c r="O100" s="50">
        <f t="shared" si="196"/>
        <v>0</v>
      </c>
      <c r="P100" s="50">
        <f t="shared" si="193"/>
        <v>365.49000000000001</v>
      </c>
      <c r="Q100" s="51">
        <f t="shared" si="192"/>
        <v>0</v>
      </c>
    </row>
    <row r="101" ht="14" hidden="1">
      <c r="A101" s="44" t="s">
        <v>217</v>
      </c>
      <c r="B101" s="45" t="s">
        <v>218</v>
      </c>
      <c r="C101" s="46" t="s">
        <v>184</v>
      </c>
      <c r="D101" s="47">
        <v>3</v>
      </c>
      <c r="E101" s="48">
        <v>0</v>
      </c>
      <c r="F101" s="161">
        <v>0</v>
      </c>
      <c r="G101" s="165"/>
      <c r="H101" s="48">
        <f t="shared" si="188"/>
        <v>0</v>
      </c>
      <c r="I101" s="47">
        <f t="shared" si="189"/>
        <v>3</v>
      </c>
      <c r="J101" s="48">
        <v>222.24000000000001</v>
      </c>
      <c r="K101" s="50">
        <f t="shared" si="194"/>
        <v>666.72000000000003</v>
      </c>
      <c r="L101" s="50">
        <f t="shared" si="194"/>
        <v>0</v>
      </c>
      <c r="M101" s="50"/>
      <c r="N101" s="50">
        <f t="shared" si="195"/>
        <v>0</v>
      </c>
      <c r="O101" s="50">
        <f t="shared" si="196"/>
        <v>0</v>
      </c>
      <c r="P101" s="50">
        <f t="shared" si="193"/>
        <v>666.72000000000003</v>
      </c>
      <c r="Q101" s="51">
        <f t="shared" si="192"/>
        <v>0</v>
      </c>
    </row>
    <row r="102" ht="28" hidden="1">
      <c r="A102" s="44" t="s">
        <v>219</v>
      </c>
      <c r="B102" s="45" t="s">
        <v>220</v>
      </c>
      <c r="C102" s="46" t="s">
        <v>64</v>
      </c>
      <c r="D102" s="47">
        <v>2</v>
      </c>
      <c r="E102" s="48">
        <v>0</v>
      </c>
      <c r="F102" s="161">
        <v>0</v>
      </c>
      <c r="G102" s="165"/>
      <c r="H102" s="48">
        <f t="shared" si="188"/>
        <v>0</v>
      </c>
      <c r="I102" s="47">
        <f t="shared" si="189"/>
        <v>2</v>
      </c>
      <c r="J102" s="48">
        <v>97.439999999999998</v>
      </c>
      <c r="K102" s="50">
        <f t="shared" si="194"/>
        <v>194.88</v>
      </c>
      <c r="L102" s="50">
        <f t="shared" si="194"/>
        <v>0</v>
      </c>
      <c r="M102" s="50"/>
      <c r="N102" s="50">
        <f t="shared" si="195"/>
        <v>0</v>
      </c>
      <c r="O102" s="50">
        <f t="shared" si="196"/>
        <v>0</v>
      </c>
      <c r="P102" s="50">
        <f t="shared" si="193"/>
        <v>194.88</v>
      </c>
      <c r="Q102" s="51">
        <f t="shared" si="192"/>
        <v>0</v>
      </c>
    </row>
    <row r="103" ht="14">
      <c r="A103" s="33" t="s">
        <v>221</v>
      </c>
      <c r="B103" s="34" t="s">
        <v>222</v>
      </c>
      <c r="C103" s="35"/>
      <c r="D103" s="35"/>
      <c r="E103" s="35"/>
      <c r="F103" s="159"/>
      <c r="G103" s="163"/>
      <c r="H103" s="42"/>
      <c r="I103" s="54"/>
      <c r="J103" s="35"/>
      <c r="K103" s="37">
        <f>K104+K111+K114</f>
        <v>28175.100000000002</v>
      </c>
      <c r="L103" s="37">
        <f>L104+L111+L114</f>
        <v>0</v>
      </c>
      <c r="M103" s="37"/>
      <c r="N103" s="37">
        <f>N104+N111+N114</f>
        <v>2536.3000000000002</v>
      </c>
      <c r="O103" s="37">
        <f>O104+O111+O114</f>
        <v>2536.3000000000002</v>
      </c>
      <c r="P103" s="37">
        <f t="shared" si="193"/>
        <v>25638.800000000003</v>
      </c>
      <c r="Q103" s="39">
        <f t="shared" ref="Q103:Q166" si="197">O103/K103</f>
        <v>9.0019201351547992e-002</v>
      </c>
    </row>
    <row r="104" ht="14" hidden="1">
      <c r="A104" s="33" t="s">
        <v>223</v>
      </c>
      <c r="B104" s="34" t="s">
        <v>224</v>
      </c>
      <c r="C104" s="35"/>
      <c r="D104" s="35"/>
      <c r="E104" s="35"/>
      <c r="F104" s="159"/>
      <c r="G104" s="163"/>
      <c r="H104" s="42"/>
      <c r="I104" s="54"/>
      <c r="J104" s="35"/>
      <c r="K104" s="37">
        <f>SUM(K105:K110)</f>
        <v>14872.43</v>
      </c>
      <c r="L104" s="37">
        <f>SUM(L105:L110)</f>
        <v>0</v>
      </c>
      <c r="M104" s="37"/>
      <c r="N104" s="37">
        <f>SUM(N105:N110)</f>
        <v>2536.3000000000002</v>
      </c>
      <c r="O104" s="37">
        <f>SUM(O105:O110)</f>
        <v>2536.3000000000002</v>
      </c>
      <c r="P104" s="37">
        <f>SUM(P105:P110)</f>
        <v>12336.129999999999</v>
      </c>
      <c r="Q104" s="39">
        <f t="shared" si="197"/>
        <v>0.17053702723764713</v>
      </c>
    </row>
    <row r="105" ht="42" hidden="1">
      <c r="A105" s="44" t="s">
        <v>225</v>
      </c>
      <c r="B105" s="45" t="s">
        <v>226</v>
      </c>
      <c r="C105" s="46" t="s">
        <v>184</v>
      </c>
      <c r="D105" s="47">
        <v>1</v>
      </c>
      <c r="E105" s="48">
        <v>0</v>
      </c>
      <c r="F105" s="161">
        <v>0</v>
      </c>
      <c r="G105" s="165"/>
      <c r="H105" s="48">
        <f t="shared" si="188"/>
        <v>0</v>
      </c>
      <c r="I105" s="47">
        <f t="shared" ref="I105:I110" si="198">D105-H105</f>
        <v>1</v>
      </c>
      <c r="J105" s="48">
        <v>1020.98</v>
      </c>
      <c r="K105" s="50">
        <f t="shared" ref="K105:L110" si="199">TRUNC($J105*D105,2)</f>
        <v>1020.98</v>
      </c>
      <c r="L105" s="50">
        <f t="shared" si="199"/>
        <v>0</v>
      </c>
      <c r="M105" s="50"/>
      <c r="N105" s="50">
        <f t="shared" ref="N105:O110" si="200">TRUNC($J105*G105,2)</f>
        <v>0</v>
      </c>
      <c r="O105" s="50">
        <f t="shared" si="200"/>
        <v>0</v>
      </c>
      <c r="P105" s="50">
        <f t="shared" si="193"/>
        <v>1020.98</v>
      </c>
      <c r="Q105" s="51">
        <f t="shared" si="197"/>
        <v>0</v>
      </c>
    </row>
    <row r="106" ht="42" hidden="1">
      <c r="A106" s="44" t="s">
        <v>227</v>
      </c>
      <c r="B106" s="45" t="s">
        <v>228</v>
      </c>
      <c r="C106" s="46" t="s">
        <v>184</v>
      </c>
      <c r="D106" s="47">
        <v>2</v>
      </c>
      <c r="E106" s="48">
        <v>0</v>
      </c>
      <c r="F106" s="161">
        <v>0</v>
      </c>
      <c r="G106" s="165"/>
      <c r="H106" s="48">
        <f t="shared" si="188"/>
        <v>0</v>
      </c>
      <c r="I106" s="47">
        <f t="shared" si="198"/>
        <v>2</v>
      </c>
      <c r="J106" s="48">
        <v>1286.4300000000001</v>
      </c>
      <c r="K106" s="50">
        <f t="shared" si="199"/>
        <v>2572.8600000000001</v>
      </c>
      <c r="L106" s="50">
        <f t="shared" si="199"/>
        <v>0</v>
      </c>
      <c r="M106" s="50"/>
      <c r="N106" s="50">
        <f t="shared" si="200"/>
        <v>0</v>
      </c>
      <c r="O106" s="50">
        <f t="shared" si="200"/>
        <v>0</v>
      </c>
      <c r="P106" s="50">
        <f t="shared" si="193"/>
        <v>2572.8600000000001</v>
      </c>
      <c r="Q106" s="51">
        <f t="shared" si="197"/>
        <v>0</v>
      </c>
    </row>
    <row r="107" ht="42" hidden="1">
      <c r="A107" s="44" t="s">
        <v>229</v>
      </c>
      <c r="B107" s="45" t="s">
        <v>230</v>
      </c>
      <c r="C107" s="46" t="s">
        <v>184</v>
      </c>
      <c r="D107" s="47">
        <v>6</v>
      </c>
      <c r="E107" s="48">
        <v>0</v>
      </c>
      <c r="F107" s="161">
        <v>0</v>
      </c>
      <c r="G107" s="165"/>
      <c r="H107" s="48">
        <f t="shared" si="188"/>
        <v>0</v>
      </c>
      <c r="I107" s="47">
        <f t="shared" si="198"/>
        <v>6</v>
      </c>
      <c r="J107" s="48">
        <v>1398.05</v>
      </c>
      <c r="K107" s="50">
        <f t="shared" si="199"/>
        <v>8388.2999999999993</v>
      </c>
      <c r="L107" s="50">
        <f t="shared" si="199"/>
        <v>0</v>
      </c>
      <c r="M107" s="50"/>
      <c r="N107" s="50">
        <f t="shared" si="200"/>
        <v>0</v>
      </c>
      <c r="O107" s="50">
        <f t="shared" si="200"/>
        <v>0</v>
      </c>
      <c r="P107" s="50">
        <f t="shared" si="193"/>
        <v>8388.2999999999993</v>
      </c>
      <c r="Q107" s="51">
        <f t="shared" si="197"/>
        <v>0</v>
      </c>
    </row>
    <row r="108" ht="42" hidden="1">
      <c r="A108" s="44" t="s">
        <v>231</v>
      </c>
      <c r="B108" s="45" t="s">
        <v>232</v>
      </c>
      <c r="C108" s="46" t="s">
        <v>39</v>
      </c>
      <c r="D108" s="47">
        <v>2.9399999999999999</v>
      </c>
      <c r="E108" s="48">
        <v>0</v>
      </c>
      <c r="F108" s="161">
        <v>0</v>
      </c>
      <c r="G108" s="165"/>
      <c r="H108" s="48">
        <f t="shared" si="188"/>
        <v>0</v>
      </c>
      <c r="I108" s="47">
        <f t="shared" si="198"/>
        <v>2.9399999999999999</v>
      </c>
      <c r="J108" s="48">
        <v>93.510000000000005</v>
      </c>
      <c r="K108" s="50">
        <f t="shared" si="199"/>
        <v>274.91000000000003</v>
      </c>
      <c r="L108" s="50">
        <f t="shared" si="199"/>
        <v>0</v>
      </c>
      <c r="M108" s="50"/>
      <c r="N108" s="50">
        <f t="shared" si="200"/>
        <v>0</v>
      </c>
      <c r="O108" s="50">
        <f t="shared" si="200"/>
        <v>0</v>
      </c>
      <c r="P108" s="50">
        <f t="shared" si="193"/>
        <v>274.91000000000003</v>
      </c>
      <c r="Q108" s="51">
        <f t="shared" si="197"/>
        <v>0</v>
      </c>
    </row>
    <row r="109" ht="42" hidden="1">
      <c r="A109" s="44" t="s">
        <v>233</v>
      </c>
      <c r="B109" s="45" t="s">
        <v>234</v>
      </c>
      <c r="C109" s="46" t="s">
        <v>184</v>
      </c>
      <c r="D109" s="47">
        <v>2</v>
      </c>
      <c r="E109" s="48">
        <v>0</v>
      </c>
      <c r="F109" s="161">
        <v>0</v>
      </c>
      <c r="G109" s="165"/>
      <c r="H109" s="48">
        <f t="shared" si="188"/>
        <v>0</v>
      </c>
      <c r="I109" s="47">
        <f t="shared" si="198"/>
        <v>2</v>
      </c>
      <c r="J109" s="48">
        <v>39.539999999999999</v>
      </c>
      <c r="K109" s="50">
        <f t="shared" si="199"/>
        <v>79.079999999999998</v>
      </c>
      <c r="L109" s="50">
        <f t="shared" si="199"/>
        <v>0</v>
      </c>
      <c r="M109" s="50"/>
      <c r="N109" s="50">
        <f t="shared" si="200"/>
        <v>0</v>
      </c>
      <c r="O109" s="50">
        <f t="shared" si="200"/>
        <v>0</v>
      </c>
      <c r="P109" s="50">
        <f t="shared" si="193"/>
        <v>79.079999999999998</v>
      </c>
      <c r="Q109" s="51">
        <f t="shared" si="197"/>
        <v>0</v>
      </c>
    </row>
    <row r="110" ht="42" hidden="1">
      <c r="A110" s="44" t="s">
        <v>235</v>
      </c>
      <c r="B110" s="45" t="s">
        <v>236</v>
      </c>
      <c r="C110" s="46" t="s">
        <v>99</v>
      </c>
      <c r="D110" s="47">
        <v>23.949999999999999</v>
      </c>
      <c r="E110" s="48">
        <v>0</v>
      </c>
      <c r="F110" s="161">
        <v>0</v>
      </c>
      <c r="G110" s="165">
        <v>23.949999999999999</v>
      </c>
      <c r="H110" s="48">
        <f t="shared" si="188"/>
        <v>23.949999999999999</v>
      </c>
      <c r="I110" s="47">
        <f t="shared" si="198"/>
        <v>0</v>
      </c>
      <c r="J110" s="48">
        <v>105.90000000000001</v>
      </c>
      <c r="K110" s="50">
        <f t="shared" si="199"/>
        <v>2536.3000000000002</v>
      </c>
      <c r="L110" s="50">
        <f t="shared" si="199"/>
        <v>0</v>
      </c>
      <c r="M110" s="50"/>
      <c r="N110" s="50">
        <f t="shared" si="200"/>
        <v>2536.3000000000002</v>
      </c>
      <c r="O110" s="50">
        <f t="shared" si="200"/>
        <v>2536.3000000000002</v>
      </c>
      <c r="P110" s="50">
        <f t="shared" si="193"/>
        <v>0</v>
      </c>
      <c r="Q110" s="51">
        <f t="shared" si="197"/>
        <v>1</v>
      </c>
    </row>
    <row r="111" ht="14" hidden="1">
      <c r="A111" s="33" t="s">
        <v>237</v>
      </c>
      <c r="B111" s="34" t="s">
        <v>238</v>
      </c>
      <c r="C111" s="35"/>
      <c r="D111" s="35"/>
      <c r="E111" s="35"/>
      <c r="F111" s="159"/>
      <c r="G111" s="163"/>
      <c r="H111" s="42"/>
      <c r="I111" s="54"/>
      <c r="J111" s="35"/>
      <c r="K111" s="37">
        <f>SUM(K112:K113)</f>
        <v>4503.7600000000002</v>
      </c>
      <c r="L111" s="37">
        <f>SUM(L112:L113)</f>
        <v>0</v>
      </c>
      <c r="M111" s="37"/>
      <c r="N111" s="37">
        <f>SUM(N112:N113)</f>
        <v>0</v>
      </c>
      <c r="O111" s="37">
        <f>SUM(O112:O113)</f>
        <v>0</v>
      </c>
      <c r="P111" s="37">
        <f>SUM(P112:P113)</f>
        <v>4503.7600000000002</v>
      </c>
      <c r="Q111" s="39">
        <f t="shared" si="197"/>
        <v>0</v>
      </c>
    </row>
    <row r="112" ht="42" hidden="1">
      <c r="A112" s="44" t="s">
        <v>239</v>
      </c>
      <c r="B112" s="45" t="s">
        <v>240</v>
      </c>
      <c r="C112" s="46" t="s">
        <v>39</v>
      </c>
      <c r="D112" s="47">
        <v>9.4700000000000006</v>
      </c>
      <c r="E112" s="48">
        <v>0</v>
      </c>
      <c r="F112" s="161">
        <v>0</v>
      </c>
      <c r="G112" s="165"/>
      <c r="H112" s="48">
        <f t="shared" si="188"/>
        <v>0</v>
      </c>
      <c r="I112" s="47">
        <f t="shared" ref="I112:I175" si="201">D112-G112</f>
        <v>9.4700000000000006</v>
      </c>
      <c r="J112" s="48">
        <v>116.03</v>
      </c>
      <c r="K112" s="50">
        <f t="shared" ref="K112:K113" si="202">TRUNC($J112*D112,2)</f>
        <v>1098.8</v>
      </c>
      <c r="L112" s="50">
        <f t="shared" ref="L112:L113" si="203">TRUNC($J112*E112,2)</f>
        <v>0</v>
      </c>
      <c r="M112" s="50"/>
      <c r="N112" s="50">
        <f t="shared" ref="N112:N113" si="204">TRUNC($J112*G112,2)</f>
        <v>0</v>
      </c>
      <c r="O112" s="50">
        <f t="shared" ref="O112:O113" si="205">TRUNC($J112*H112,2)</f>
        <v>0</v>
      </c>
      <c r="P112" s="50">
        <f t="shared" si="193"/>
        <v>1098.8</v>
      </c>
      <c r="Q112" s="51">
        <f t="shared" si="197"/>
        <v>0</v>
      </c>
    </row>
    <row r="113" ht="42" hidden="1">
      <c r="A113" s="44" t="s">
        <v>241</v>
      </c>
      <c r="B113" s="45" t="s">
        <v>242</v>
      </c>
      <c r="C113" s="46" t="s">
        <v>39</v>
      </c>
      <c r="D113" s="47">
        <v>16.09</v>
      </c>
      <c r="E113" s="48">
        <v>0</v>
      </c>
      <c r="F113" s="161">
        <v>0</v>
      </c>
      <c r="G113" s="165"/>
      <c r="H113" s="48">
        <f t="shared" si="188"/>
        <v>0</v>
      </c>
      <c r="I113" s="47">
        <f t="shared" si="201"/>
        <v>16.09</v>
      </c>
      <c r="J113" s="48">
        <v>211.62</v>
      </c>
      <c r="K113" s="50">
        <f t="shared" si="202"/>
        <v>3404.96</v>
      </c>
      <c r="L113" s="50">
        <f t="shared" si="203"/>
        <v>0</v>
      </c>
      <c r="M113" s="50"/>
      <c r="N113" s="50">
        <f t="shared" si="204"/>
        <v>0</v>
      </c>
      <c r="O113" s="50">
        <f t="shared" si="205"/>
        <v>0</v>
      </c>
      <c r="P113" s="50">
        <f t="shared" si="193"/>
        <v>3404.96</v>
      </c>
      <c r="Q113" s="51">
        <f t="shared" si="197"/>
        <v>0</v>
      </c>
    </row>
    <row r="114" ht="14" hidden="1">
      <c r="A114" s="33" t="s">
        <v>243</v>
      </c>
      <c r="B114" s="34" t="s">
        <v>244</v>
      </c>
      <c r="C114" s="35"/>
      <c r="D114" s="35"/>
      <c r="E114" s="35"/>
      <c r="F114" s="159"/>
      <c r="G114" s="163"/>
      <c r="H114" s="42"/>
      <c r="I114" s="54"/>
      <c r="J114" s="35"/>
      <c r="K114" s="37">
        <f>SUM(K115:K119)</f>
        <v>8798.9099999999999</v>
      </c>
      <c r="L114" s="37">
        <f>SUM(L115:L119)</f>
        <v>0</v>
      </c>
      <c r="M114" s="37"/>
      <c r="N114" s="37">
        <f>SUM(N115:N119)</f>
        <v>0</v>
      </c>
      <c r="O114" s="37">
        <f>SUM(O115:O119)</f>
        <v>0</v>
      </c>
      <c r="P114" s="37">
        <f>SUM(P115:P119)</f>
        <v>8798.9099999999999</v>
      </c>
      <c r="Q114" s="39">
        <f t="shared" si="197"/>
        <v>0</v>
      </c>
    </row>
    <row r="115" ht="42" hidden="1">
      <c r="A115" s="44" t="s">
        <v>245</v>
      </c>
      <c r="B115" s="45" t="s">
        <v>246</v>
      </c>
      <c r="C115" s="46" t="s">
        <v>39</v>
      </c>
      <c r="D115" s="47">
        <v>2.4700000000000002</v>
      </c>
      <c r="E115" s="48">
        <v>0</v>
      </c>
      <c r="F115" s="161">
        <v>0</v>
      </c>
      <c r="G115" s="165"/>
      <c r="H115" s="48">
        <f t="shared" si="188"/>
        <v>0</v>
      </c>
      <c r="I115" s="47">
        <f t="shared" si="201"/>
        <v>2.4700000000000002</v>
      </c>
      <c r="J115" s="48">
        <v>411.81999999999999</v>
      </c>
      <c r="K115" s="50">
        <f t="shared" ref="K115:L119" si="206">TRUNC($J115*D115,2)</f>
        <v>1017.1900000000001</v>
      </c>
      <c r="L115" s="50">
        <f t="shared" si="206"/>
        <v>0</v>
      </c>
      <c r="M115" s="50"/>
      <c r="N115" s="50">
        <f t="shared" ref="N115:O119" si="207">TRUNC($J115*G115,2)</f>
        <v>0</v>
      </c>
      <c r="O115" s="50">
        <f t="shared" si="207"/>
        <v>0</v>
      </c>
      <c r="P115" s="50">
        <f t="shared" si="193"/>
        <v>1017.1900000000001</v>
      </c>
      <c r="Q115" s="51">
        <f t="shared" si="197"/>
        <v>0</v>
      </c>
    </row>
    <row r="116" ht="42" hidden="1">
      <c r="A116" s="44" t="s">
        <v>247</v>
      </c>
      <c r="B116" s="45" t="s">
        <v>248</v>
      </c>
      <c r="C116" s="46" t="s">
        <v>39</v>
      </c>
      <c r="D116" s="47">
        <v>2.1600000000000001</v>
      </c>
      <c r="E116" s="48">
        <v>0</v>
      </c>
      <c r="F116" s="161">
        <v>0</v>
      </c>
      <c r="G116" s="165"/>
      <c r="H116" s="48">
        <f t="shared" si="188"/>
        <v>0</v>
      </c>
      <c r="I116" s="47">
        <f t="shared" si="201"/>
        <v>2.1600000000000001</v>
      </c>
      <c r="J116" s="48">
        <v>79.340000000000003</v>
      </c>
      <c r="K116" s="50">
        <f t="shared" si="206"/>
        <v>171.37</v>
      </c>
      <c r="L116" s="50">
        <f t="shared" si="206"/>
        <v>0</v>
      </c>
      <c r="M116" s="50"/>
      <c r="N116" s="50">
        <f t="shared" si="207"/>
        <v>0</v>
      </c>
      <c r="O116" s="50">
        <f t="shared" si="207"/>
        <v>0</v>
      </c>
      <c r="P116" s="50">
        <f t="shared" si="193"/>
        <v>171.37</v>
      </c>
      <c r="Q116" s="51">
        <f t="shared" si="197"/>
        <v>0</v>
      </c>
    </row>
    <row r="117" ht="42" hidden="1">
      <c r="A117" s="44" t="s">
        <v>249</v>
      </c>
      <c r="B117" s="45" t="s">
        <v>250</v>
      </c>
      <c r="C117" s="46" t="s">
        <v>39</v>
      </c>
      <c r="D117" s="47">
        <v>2.1600000000000001</v>
      </c>
      <c r="E117" s="48">
        <v>0</v>
      </c>
      <c r="F117" s="161">
        <v>0</v>
      </c>
      <c r="G117" s="165"/>
      <c r="H117" s="48">
        <f t="shared" si="188"/>
        <v>0</v>
      </c>
      <c r="I117" s="47">
        <f t="shared" si="201"/>
        <v>2.1600000000000001</v>
      </c>
      <c r="J117" s="48">
        <v>12.6</v>
      </c>
      <c r="K117" s="50">
        <f t="shared" si="206"/>
        <v>27.210000000000001</v>
      </c>
      <c r="L117" s="50">
        <f t="shared" si="206"/>
        <v>0</v>
      </c>
      <c r="M117" s="50"/>
      <c r="N117" s="50">
        <f t="shared" si="207"/>
        <v>0</v>
      </c>
      <c r="O117" s="50">
        <f t="shared" si="207"/>
        <v>0</v>
      </c>
      <c r="P117" s="50">
        <f t="shared" si="193"/>
        <v>27.210000000000001</v>
      </c>
      <c r="Q117" s="51">
        <f t="shared" si="197"/>
        <v>0</v>
      </c>
    </row>
    <row r="118" ht="42" hidden="1">
      <c r="A118" s="44" t="s">
        <v>251</v>
      </c>
      <c r="B118" s="45" t="s">
        <v>252</v>
      </c>
      <c r="C118" s="46" t="s">
        <v>39</v>
      </c>
      <c r="D118" s="47">
        <v>2.4700000000000002</v>
      </c>
      <c r="E118" s="48">
        <v>0</v>
      </c>
      <c r="F118" s="161">
        <v>0</v>
      </c>
      <c r="G118" s="165"/>
      <c r="H118" s="48">
        <f t="shared" si="188"/>
        <v>0</v>
      </c>
      <c r="I118" s="47">
        <f t="shared" si="201"/>
        <v>2.4700000000000002</v>
      </c>
      <c r="J118" s="48">
        <v>282.31</v>
      </c>
      <c r="K118" s="50">
        <f t="shared" si="206"/>
        <v>697.29999999999995</v>
      </c>
      <c r="L118" s="50">
        <f t="shared" si="206"/>
        <v>0</v>
      </c>
      <c r="M118" s="50"/>
      <c r="N118" s="50">
        <f t="shared" si="207"/>
        <v>0</v>
      </c>
      <c r="O118" s="50">
        <f t="shared" si="207"/>
        <v>0</v>
      </c>
      <c r="P118" s="50">
        <f t="shared" si="193"/>
        <v>697.29999999999995</v>
      </c>
      <c r="Q118" s="51">
        <f t="shared" si="197"/>
        <v>0</v>
      </c>
    </row>
    <row r="119" ht="42" hidden="1">
      <c r="A119" s="44" t="s">
        <v>253</v>
      </c>
      <c r="B119" s="45" t="s">
        <v>254</v>
      </c>
      <c r="C119" s="46" t="s">
        <v>39</v>
      </c>
      <c r="D119" s="47">
        <v>23.989999999999998</v>
      </c>
      <c r="E119" s="48">
        <v>0</v>
      </c>
      <c r="F119" s="161">
        <v>0</v>
      </c>
      <c r="G119" s="165"/>
      <c r="H119" s="48">
        <f t="shared" si="188"/>
        <v>0</v>
      </c>
      <c r="I119" s="47">
        <f t="shared" si="201"/>
        <v>23.989999999999998</v>
      </c>
      <c r="J119" s="48">
        <v>287.02999999999997</v>
      </c>
      <c r="K119" s="50">
        <f t="shared" si="206"/>
        <v>6885.8400000000001</v>
      </c>
      <c r="L119" s="50">
        <f t="shared" si="206"/>
        <v>0</v>
      </c>
      <c r="M119" s="50"/>
      <c r="N119" s="50">
        <f t="shared" si="207"/>
        <v>0</v>
      </c>
      <c r="O119" s="50">
        <f t="shared" si="207"/>
        <v>0</v>
      </c>
      <c r="P119" s="50">
        <f t="shared" si="193"/>
        <v>6885.8400000000001</v>
      </c>
      <c r="Q119" s="51">
        <f t="shared" si="197"/>
        <v>0</v>
      </c>
    </row>
    <row r="120" ht="14">
      <c r="A120" s="33" t="s">
        <v>255</v>
      </c>
      <c r="B120" s="34" t="s">
        <v>256</v>
      </c>
      <c r="C120" s="35"/>
      <c r="D120" s="35"/>
      <c r="E120" s="35"/>
      <c r="F120" s="159"/>
      <c r="G120" s="163"/>
      <c r="H120" s="42"/>
      <c r="I120" s="54"/>
      <c r="J120" s="35"/>
      <c r="K120" s="37">
        <f>SUM(K121:K128)</f>
        <v>3440.2200000000003</v>
      </c>
      <c r="L120" s="37">
        <f>SUM(L121:L128)</f>
        <v>0</v>
      </c>
      <c r="M120" s="37"/>
      <c r="N120" s="37">
        <f>SUM(N121:N128)</f>
        <v>0</v>
      </c>
      <c r="O120" s="37">
        <f>SUM(O121:O128)</f>
        <v>0</v>
      </c>
      <c r="P120" s="37">
        <f>SUM(P121:P128)</f>
        <v>3440.2200000000003</v>
      </c>
      <c r="Q120" s="39">
        <f t="shared" si="197"/>
        <v>0</v>
      </c>
    </row>
    <row r="121" ht="28" hidden="1">
      <c r="A121" s="44" t="s">
        <v>257</v>
      </c>
      <c r="B121" s="45" t="s">
        <v>258</v>
      </c>
      <c r="C121" s="46" t="s">
        <v>64</v>
      </c>
      <c r="D121" s="47">
        <v>1</v>
      </c>
      <c r="E121" s="48">
        <v>0</v>
      </c>
      <c r="F121" s="161">
        <v>0</v>
      </c>
      <c r="G121" s="165"/>
      <c r="H121" s="48">
        <f t="shared" si="188"/>
        <v>0</v>
      </c>
      <c r="I121" s="47">
        <f t="shared" si="201"/>
        <v>1</v>
      </c>
      <c r="J121" s="48">
        <v>1016.08</v>
      </c>
      <c r="K121" s="50">
        <f t="shared" ref="K121:L128" si="208">TRUNC($J121*D121,2)</f>
        <v>1016.08</v>
      </c>
      <c r="L121" s="50">
        <f t="shared" si="208"/>
        <v>0</v>
      </c>
      <c r="M121" s="50"/>
      <c r="N121" s="50">
        <f t="shared" ref="N121:O128" si="209">TRUNC($J121*G121,2)</f>
        <v>0</v>
      </c>
      <c r="O121" s="50">
        <f t="shared" si="209"/>
        <v>0</v>
      </c>
      <c r="P121" s="50">
        <f t="shared" si="193"/>
        <v>1016.08</v>
      </c>
      <c r="Q121" s="51">
        <f t="shared" si="197"/>
        <v>0</v>
      </c>
    </row>
    <row r="122" ht="42" hidden="1">
      <c r="A122" s="44" t="s">
        <v>259</v>
      </c>
      <c r="B122" s="45" t="s">
        <v>260</v>
      </c>
      <c r="C122" s="46" t="s">
        <v>39</v>
      </c>
      <c r="D122" s="47">
        <v>0.81000000000000005</v>
      </c>
      <c r="E122" s="48">
        <v>0</v>
      </c>
      <c r="F122" s="161">
        <v>0</v>
      </c>
      <c r="G122" s="165"/>
      <c r="H122" s="48">
        <f t="shared" si="188"/>
        <v>0</v>
      </c>
      <c r="I122" s="47">
        <f t="shared" si="201"/>
        <v>0.81000000000000005</v>
      </c>
      <c r="J122" s="48">
        <v>136.08000000000001</v>
      </c>
      <c r="K122" s="50">
        <f t="shared" si="208"/>
        <v>110.22</v>
      </c>
      <c r="L122" s="50">
        <f t="shared" si="208"/>
        <v>0</v>
      </c>
      <c r="M122" s="50"/>
      <c r="N122" s="50">
        <f t="shared" si="209"/>
        <v>0</v>
      </c>
      <c r="O122" s="50">
        <f t="shared" si="209"/>
        <v>0</v>
      </c>
      <c r="P122" s="50">
        <f t="shared" si="193"/>
        <v>110.22</v>
      </c>
      <c r="Q122" s="51">
        <f t="shared" si="197"/>
        <v>0</v>
      </c>
    </row>
    <row r="123" ht="42" hidden="1">
      <c r="A123" s="44" t="s">
        <v>261</v>
      </c>
      <c r="B123" s="45" t="s">
        <v>262</v>
      </c>
      <c r="C123" s="46" t="s">
        <v>39</v>
      </c>
      <c r="D123" s="47">
        <v>1.1899999999999999</v>
      </c>
      <c r="E123" s="48">
        <v>0</v>
      </c>
      <c r="F123" s="161">
        <v>0</v>
      </c>
      <c r="G123" s="165"/>
      <c r="H123" s="48">
        <f t="shared" si="188"/>
        <v>0</v>
      </c>
      <c r="I123" s="47">
        <f t="shared" si="201"/>
        <v>1.1899999999999999</v>
      </c>
      <c r="J123" s="48">
        <v>610.01999999999998</v>
      </c>
      <c r="K123" s="50">
        <f t="shared" si="208"/>
        <v>725.91999999999996</v>
      </c>
      <c r="L123" s="50">
        <f t="shared" si="208"/>
        <v>0</v>
      </c>
      <c r="M123" s="50"/>
      <c r="N123" s="50">
        <f t="shared" si="209"/>
        <v>0</v>
      </c>
      <c r="O123" s="50">
        <f t="shared" si="209"/>
        <v>0</v>
      </c>
      <c r="P123" s="50">
        <f t="shared" si="193"/>
        <v>725.91999999999996</v>
      </c>
      <c r="Q123" s="51">
        <f t="shared" si="197"/>
        <v>0</v>
      </c>
    </row>
    <row r="124" ht="28" hidden="1">
      <c r="A124" s="44" t="s">
        <v>263</v>
      </c>
      <c r="B124" s="45" t="s">
        <v>175</v>
      </c>
      <c r="C124" s="46" t="s">
        <v>39</v>
      </c>
      <c r="D124" s="47">
        <v>2</v>
      </c>
      <c r="E124" s="48">
        <v>0</v>
      </c>
      <c r="F124" s="161">
        <v>0</v>
      </c>
      <c r="G124" s="165"/>
      <c r="H124" s="48">
        <f t="shared" si="188"/>
        <v>0</v>
      </c>
      <c r="I124" s="47">
        <f t="shared" si="201"/>
        <v>2</v>
      </c>
      <c r="J124" s="48">
        <v>23.440000000000001</v>
      </c>
      <c r="K124" s="50">
        <f t="shared" si="208"/>
        <v>46.880000000000003</v>
      </c>
      <c r="L124" s="50">
        <f t="shared" si="208"/>
        <v>0</v>
      </c>
      <c r="M124" s="50"/>
      <c r="N124" s="50">
        <f t="shared" si="209"/>
        <v>0</v>
      </c>
      <c r="O124" s="50">
        <f t="shared" si="209"/>
        <v>0</v>
      </c>
      <c r="P124" s="50">
        <f t="shared" si="193"/>
        <v>46.880000000000003</v>
      </c>
      <c r="Q124" s="51">
        <f t="shared" si="197"/>
        <v>0</v>
      </c>
    </row>
    <row r="125" ht="28" hidden="1">
      <c r="A125" s="44" t="s">
        <v>264</v>
      </c>
      <c r="B125" s="45" t="s">
        <v>265</v>
      </c>
      <c r="C125" s="46" t="s">
        <v>184</v>
      </c>
      <c r="D125" s="47">
        <v>2</v>
      </c>
      <c r="E125" s="48">
        <v>0</v>
      </c>
      <c r="F125" s="161">
        <v>0</v>
      </c>
      <c r="G125" s="165"/>
      <c r="H125" s="48">
        <f t="shared" si="188"/>
        <v>0</v>
      </c>
      <c r="I125" s="47">
        <f t="shared" si="201"/>
        <v>2</v>
      </c>
      <c r="J125" s="48">
        <v>99.650000000000006</v>
      </c>
      <c r="K125" s="50">
        <f t="shared" si="208"/>
        <v>199.30000000000001</v>
      </c>
      <c r="L125" s="50">
        <f t="shared" si="208"/>
        <v>0</v>
      </c>
      <c r="M125" s="50"/>
      <c r="N125" s="50">
        <f t="shared" si="209"/>
        <v>0</v>
      </c>
      <c r="O125" s="50">
        <f t="shared" si="209"/>
        <v>0</v>
      </c>
      <c r="P125" s="50">
        <f t="shared" si="193"/>
        <v>199.30000000000001</v>
      </c>
      <c r="Q125" s="51">
        <f t="shared" si="197"/>
        <v>0</v>
      </c>
    </row>
    <row r="126" ht="28" hidden="1">
      <c r="A126" s="44" t="s">
        <v>266</v>
      </c>
      <c r="B126" s="45" t="s">
        <v>267</v>
      </c>
      <c r="C126" s="46" t="s">
        <v>184</v>
      </c>
      <c r="D126" s="47">
        <v>2</v>
      </c>
      <c r="E126" s="48">
        <v>0</v>
      </c>
      <c r="F126" s="161">
        <v>0</v>
      </c>
      <c r="G126" s="165"/>
      <c r="H126" s="48">
        <f t="shared" si="188"/>
        <v>0</v>
      </c>
      <c r="I126" s="47">
        <f t="shared" si="201"/>
        <v>2</v>
      </c>
      <c r="J126" s="48">
        <v>197.69999999999999</v>
      </c>
      <c r="K126" s="50">
        <f t="shared" si="208"/>
        <v>395.39999999999998</v>
      </c>
      <c r="L126" s="50">
        <f t="shared" si="208"/>
        <v>0</v>
      </c>
      <c r="M126" s="50"/>
      <c r="N126" s="50">
        <f t="shared" si="209"/>
        <v>0</v>
      </c>
      <c r="O126" s="50">
        <f t="shared" si="209"/>
        <v>0</v>
      </c>
      <c r="P126" s="50">
        <f t="shared" si="193"/>
        <v>395.39999999999998</v>
      </c>
      <c r="Q126" s="51">
        <f t="shared" si="197"/>
        <v>0</v>
      </c>
    </row>
    <row r="127" ht="28" hidden="1">
      <c r="A127" s="44" t="s">
        <v>268</v>
      </c>
      <c r="B127" s="45" t="s">
        <v>269</v>
      </c>
      <c r="C127" s="46" t="s">
        <v>184</v>
      </c>
      <c r="D127" s="47">
        <v>2</v>
      </c>
      <c r="E127" s="48">
        <v>0</v>
      </c>
      <c r="F127" s="161">
        <v>0</v>
      </c>
      <c r="G127" s="165"/>
      <c r="H127" s="48">
        <f t="shared" si="188"/>
        <v>0</v>
      </c>
      <c r="I127" s="47">
        <f t="shared" si="201"/>
        <v>2</v>
      </c>
      <c r="J127" s="48">
        <v>197.69999999999999</v>
      </c>
      <c r="K127" s="50">
        <f t="shared" si="208"/>
        <v>395.39999999999998</v>
      </c>
      <c r="L127" s="50">
        <f t="shared" si="208"/>
        <v>0</v>
      </c>
      <c r="M127" s="50"/>
      <c r="N127" s="50">
        <f t="shared" si="209"/>
        <v>0</v>
      </c>
      <c r="O127" s="50">
        <f t="shared" si="209"/>
        <v>0</v>
      </c>
      <c r="P127" s="50">
        <f t="shared" si="193"/>
        <v>395.39999999999998</v>
      </c>
      <c r="Q127" s="51">
        <f t="shared" si="197"/>
        <v>0</v>
      </c>
    </row>
    <row r="128" ht="42" hidden="1">
      <c r="A128" s="44" t="s">
        <v>270</v>
      </c>
      <c r="B128" s="45" t="s">
        <v>271</v>
      </c>
      <c r="C128" s="46" t="s">
        <v>64</v>
      </c>
      <c r="D128" s="47">
        <v>1</v>
      </c>
      <c r="E128" s="48">
        <v>0</v>
      </c>
      <c r="F128" s="161">
        <v>0</v>
      </c>
      <c r="G128" s="165"/>
      <c r="H128" s="48">
        <f t="shared" si="188"/>
        <v>0</v>
      </c>
      <c r="I128" s="47">
        <f t="shared" si="201"/>
        <v>1</v>
      </c>
      <c r="J128" s="48">
        <v>551.01999999999998</v>
      </c>
      <c r="K128" s="50">
        <f t="shared" si="208"/>
        <v>551.01999999999998</v>
      </c>
      <c r="L128" s="50">
        <f t="shared" si="208"/>
        <v>0</v>
      </c>
      <c r="M128" s="50"/>
      <c r="N128" s="50">
        <f t="shared" si="209"/>
        <v>0</v>
      </c>
      <c r="O128" s="50">
        <f t="shared" si="209"/>
        <v>0</v>
      </c>
      <c r="P128" s="50">
        <f t="shared" si="193"/>
        <v>551.01999999999998</v>
      </c>
      <c r="Q128" s="51">
        <f t="shared" si="197"/>
        <v>0</v>
      </c>
    </row>
    <row r="129" ht="14">
      <c r="A129" s="33" t="s">
        <v>272</v>
      </c>
      <c r="B129" s="34" t="s">
        <v>273</v>
      </c>
      <c r="C129" s="35"/>
      <c r="D129" s="35"/>
      <c r="E129" s="35"/>
      <c r="F129" s="159"/>
      <c r="G129" s="163"/>
      <c r="H129" s="42"/>
      <c r="I129" s="54"/>
      <c r="J129" s="35"/>
      <c r="K129" s="37">
        <f>K130+K132+K136+K139</f>
        <v>30039.260000000002</v>
      </c>
      <c r="L129" s="37">
        <f>L130+L132+L136+L139</f>
        <v>0</v>
      </c>
      <c r="M129" s="37"/>
      <c r="N129" s="37">
        <f>N130+N132+N136+N139</f>
        <v>0</v>
      </c>
      <c r="O129" s="37">
        <f>O130+O132+O136+O139</f>
        <v>0</v>
      </c>
      <c r="P129" s="37">
        <f t="shared" si="193"/>
        <v>30039.260000000002</v>
      </c>
      <c r="Q129" s="39">
        <f t="shared" si="197"/>
        <v>0</v>
      </c>
    </row>
    <row r="130" ht="14" hidden="1">
      <c r="A130" s="33" t="s">
        <v>274</v>
      </c>
      <c r="B130" s="34" t="s">
        <v>275</v>
      </c>
      <c r="C130" s="35"/>
      <c r="D130" s="35"/>
      <c r="E130" s="35"/>
      <c r="F130" s="159"/>
      <c r="G130" s="163"/>
      <c r="H130" s="42"/>
      <c r="I130" s="54"/>
      <c r="J130" s="35"/>
      <c r="K130" s="37">
        <f>SUM(K131)</f>
        <v>2614.0900000000001</v>
      </c>
      <c r="L130" s="37">
        <f>SUM(L131)</f>
        <v>0</v>
      </c>
      <c r="M130" s="37"/>
      <c r="N130" s="37">
        <f>SUM(N131)</f>
        <v>0</v>
      </c>
      <c r="O130" s="37">
        <f>SUM(O131)</f>
        <v>0</v>
      </c>
      <c r="P130" s="37">
        <f>SUM(P131)</f>
        <v>2614.0900000000001</v>
      </c>
      <c r="Q130" s="39">
        <f t="shared" si="197"/>
        <v>0</v>
      </c>
    </row>
    <row r="131" ht="56" hidden="1">
      <c r="A131" s="44" t="s">
        <v>276</v>
      </c>
      <c r="B131" s="45" t="s">
        <v>277</v>
      </c>
      <c r="C131" s="46" t="s">
        <v>39</v>
      </c>
      <c r="D131" s="47">
        <v>69.010000000000005</v>
      </c>
      <c r="E131" s="48">
        <v>0</v>
      </c>
      <c r="F131" s="161">
        <v>0</v>
      </c>
      <c r="G131" s="165"/>
      <c r="H131" s="48">
        <f t="shared" si="188"/>
        <v>0</v>
      </c>
      <c r="I131" s="47">
        <f t="shared" si="201"/>
        <v>69.010000000000005</v>
      </c>
      <c r="J131" s="48">
        <v>37.880000000000003</v>
      </c>
      <c r="K131" s="50">
        <f>TRUNC($J131*D131,2)</f>
        <v>2614.0900000000001</v>
      </c>
      <c r="L131" s="50">
        <f>TRUNC($J131*E131,2)</f>
        <v>0</v>
      </c>
      <c r="M131" s="50"/>
      <c r="N131" s="50">
        <f>TRUNC($J131*G131,2)</f>
        <v>0</v>
      </c>
      <c r="O131" s="50">
        <f>TRUNC($J131*H131,2)</f>
        <v>0</v>
      </c>
      <c r="P131" s="50">
        <f t="shared" si="193"/>
        <v>2614.0900000000001</v>
      </c>
      <c r="Q131" s="51">
        <f t="shared" si="197"/>
        <v>0</v>
      </c>
    </row>
    <row r="132" ht="14" hidden="1">
      <c r="A132" s="33" t="s">
        <v>278</v>
      </c>
      <c r="B132" s="34" t="s">
        <v>279</v>
      </c>
      <c r="C132" s="35"/>
      <c r="D132" s="35"/>
      <c r="E132" s="35"/>
      <c r="F132" s="159"/>
      <c r="G132" s="163"/>
      <c r="H132" s="42"/>
      <c r="I132" s="54"/>
      <c r="J132" s="35"/>
      <c r="K132" s="37">
        <f>SUM(K133:K135)</f>
        <v>2690.0500000000002</v>
      </c>
      <c r="L132" s="37">
        <f>SUM(L133:L135)</f>
        <v>0</v>
      </c>
      <c r="M132" s="37"/>
      <c r="N132" s="37">
        <f>SUM(N133:N135)</f>
        <v>0</v>
      </c>
      <c r="O132" s="37">
        <f>SUM(O133:O135)</f>
        <v>0</v>
      </c>
      <c r="P132" s="37">
        <f>SUM(P133:P135)</f>
        <v>2690.0500000000002</v>
      </c>
      <c r="Q132" s="39">
        <f t="shared" si="197"/>
        <v>0</v>
      </c>
    </row>
    <row r="133" ht="42" hidden="1">
      <c r="A133" s="44" t="s">
        <v>280</v>
      </c>
      <c r="B133" s="45" t="s">
        <v>281</v>
      </c>
      <c r="C133" s="46" t="s">
        <v>39</v>
      </c>
      <c r="D133" s="47">
        <v>52.850000000000001</v>
      </c>
      <c r="E133" s="48">
        <v>0</v>
      </c>
      <c r="F133" s="161">
        <v>0</v>
      </c>
      <c r="G133" s="165"/>
      <c r="H133" s="48">
        <f t="shared" si="188"/>
        <v>0</v>
      </c>
      <c r="I133" s="47">
        <f t="shared" si="201"/>
        <v>52.850000000000001</v>
      </c>
      <c r="J133" s="48">
        <v>6.6299999999999999</v>
      </c>
      <c r="K133" s="50">
        <f t="shared" ref="K133:L135" si="210">TRUNC($J133*D133,2)</f>
        <v>350.38999999999999</v>
      </c>
      <c r="L133" s="50">
        <f t="shared" si="210"/>
        <v>0</v>
      </c>
      <c r="M133" s="50"/>
      <c r="N133" s="50">
        <f t="shared" ref="N133:O135" si="211">TRUNC($J133*G133,2)</f>
        <v>0</v>
      </c>
      <c r="O133" s="50">
        <f t="shared" si="211"/>
        <v>0</v>
      </c>
      <c r="P133" s="50">
        <f t="shared" si="193"/>
        <v>350.38999999999999</v>
      </c>
      <c r="Q133" s="51">
        <f t="shared" si="197"/>
        <v>0</v>
      </c>
    </row>
    <row r="134" ht="42" hidden="1">
      <c r="A134" s="44" t="s">
        <v>282</v>
      </c>
      <c r="B134" s="45" t="s">
        <v>283</v>
      </c>
      <c r="C134" s="46" t="s">
        <v>39</v>
      </c>
      <c r="D134" s="47">
        <v>52.850000000000001</v>
      </c>
      <c r="E134" s="48">
        <v>0</v>
      </c>
      <c r="F134" s="161">
        <v>0</v>
      </c>
      <c r="G134" s="165"/>
      <c r="H134" s="48">
        <f t="shared" si="188"/>
        <v>0</v>
      </c>
      <c r="I134" s="47">
        <f t="shared" si="201"/>
        <v>52.850000000000001</v>
      </c>
      <c r="J134" s="48">
        <v>16.460000000000001</v>
      </c>
      <c r="K134" s="50">
        <f t="shared" si="210"/>
        <v>869.90999999999997</v>
      </c>
      <c r="L134" s="50">
        <f t="shared" si="210"/>
        <v>0</v>
      </c>
      <c r="M134" s="50"/>
      <c r="N134" s="50">
        <f t="shared" si="211"/>
        <v>0</v>
      </c>
      <c r="O134" s="50">
        <f t="shared" si="211"/>
        <v>0</v>
      </c>
      <c r="P134" s="50">
        <f t="shared" si="193"/>
        <v>869.90999999999997</v>
      </c>
      <c r="Q134" s="51">
        <f t="shared" si="197"/>
        <v>0</v>
      </c>
    </row>
    <row r="135" ht="42" hidden="1">
      <c r="A135" s="44" t="s">
        <v>284</v>
      </c>
      <c r="B135" s="45" t="s">
        <v>285</v>
      </c>
      <c r="C135" s="46" t="s">
        <v>39</v>
      </c>
      <c r="D135" s="47">
        <v>52.850000000000001</v>
      </c>
      <c r="E135" s="48">
        <v>0</v>
      </c>
      <c r="F135" s="161">
        <v>0</v>
      </c>
      <c r="G135" s="165"/>
      <c r="H135" s="48">
        <f t="shared" si="188"/>
        <v>0</v>
      </c>
      <c r="I135" s="47">
        <f t="shared" si="201"/>
        <v>52.850000000000001</v>
      </c>
      <c r="J135" s="48">
        <v>27.809999999999999</v>
      </c>
      <c r="K135" s="50">
        <f t="shared" si="210"/>
        <v>1469.75</v>
      </c>
      <c r="L135" s="50">
        <f t="shared" si="210"/>
        <v>0</v>
      </c>
      <c r="M135" s="50"/>
      <c r="N135" s="50">
        <f t="shared" si="211"/>
        <v>0</v>
      </c>
      <c r="O135" s="50">
        <f t="shared" si="211"/>
        <v>0</v>
      </c>
      <c r="P135" s="50">
        <f t="shared" si="193"/>
        <v>1469.75</v>
      </c>
      <c r="Q135" s="51">
        <f t="shared" si="197"/>
        <v>0</v>
      </c>
    </row>
    <row r="136" ht="14" hidden="1">
      <c r="A136" s="33" t="s">
        <v>286</v>
      </c>
      <c r="B136" s="34" t="s">
        <v>287</v>
      </c>
      <c r="C136" s="35"/>
      <c r="D136" s="35"/>
      <c r="E136" s="35"/>
      <c r="F136" s="159"/>
      <c r="G136" s="163"/>
      <c r="H136" s="42"/>
      <c r="I136" s="54"/>
      <c r="J136" s="35"/>
      <c r="K136" s="37">
        <f>SUM(K137:K138)</f>
        <v>3912.4700000000003</v>
      </c>
      <c r="L136" s="37">
        <f>SUM(L137:L138)</f>
        <v>0</v>
      </c>
      <c r="M136" s="37"/>
      <c r="N136" s="37">
        <f>SUM(N137:N138)</f>
        <v>0</v>
      </c>
      <c r="O136" s="37">
        <f>SUM(O137:O138)</f>
        <v>0</v>
      </c>
      <c r="P136" s="37">
        <f>SUM(P137:P138)</f>
        <v>3912.4700000000003</v>
      </c>
      <c r="Q136" s="39">
        <f t="shared" si="197"/>
        <v>0</v>
      </c>
    </row>
    <row r="137" ht="42" hidden="1">
      <c r="A137" s="44" t="s">
        <v>288</v>
      </c>
      <c r="B137" s="45" t="s">
        <v>289</v>
      </c>
      <c r="C137" s="46" t="s">
        <v>39</v>
      </c>
      <c r="D137" s="47">
        <v>39.490000000000002</v>
      </c>
      <c r="E137" s="48">
        <v>0</v>
      </c>
      <c r="F137" s="161">
        <v>0</v>
      </c>
      <c r="G137" s="165"/>
      <c r="H137" s="48">
        <f t="shared" si="188"/>
        <v>0</v>
      </c>
      <c r="I137" s="47">
        <f t="shared" si="201"/>
        <v>39.490000000000002</v>
      </c>
      <c r="J137" s="48">
        <v>12.640000000000001</v>
      </c>
      <c r="K137" s="50">
        <f t="shared" ref="K137:K138" si="212">TRUNC($J137*D137,2)</f>
        <v>499.14999999999998</v>
      </c>
      <c r="L137" s="50">
        <f t="shared" ref="L137:L138" si="213">TRUNC($J137*E137,2)</f>
        <v>0</v>
      </c>
      <c r="M137" s="50"/>
      <c r="N137" s="50">
        <f t="shared" ref="N137:N138" si="214">TRUNC($J137*G137,2)</f>
        <v>0</v>
      </c>
      <c r="O137" s="50">
        <f t="shared" ref="O137:O138" si="215">TRUNC($J137*H137,2)</f>
        <v>0</v>
      </c>
      <c r="P137" s="50">
        <f t="shared" si="193"/>
        <v>499.14999999999998</v>
      </c>
      <c r="Q137" s="51">
        <f t="shared" si="197"/>
        <v>0</v>
      </c>
    </row>
    <row r="138" ht="42" hidden="1">
      <c r="A138" s="44" t="s">
        <v>290</v>
      </c>
      <c r="B138" s="45" t="s">
        <v>291</v>
      </c>
      <c r="C138" s="46" t="s">
        <v>39</v>
      </c>
      <c r="D138" s="47">
        <v>127.84</v>
      </c>
      <c r="E138" s="48">
        <v>0</v>
      </c>
      <c r="F138" s="161">
        <v>0</v>
      </c>
      <c r="G138" s="165"/>
      <c r="H138" s="48">
        <f t="shared" ref="H138:H189" si="216">E138+G138</f>
        <v>0</v>
      </c>
      <c r="I138" s="47">
        <f t="shared" si="201"/>
        <v>127.84</v>
      </c>
      <c r="J138" s="48">
        <v>26.699999999999999</v>
      </c>
      <c r="K138" s="50">
        <f t="shared" si="212"/>
        <v>3413.3200000000002</v>
      </c>
      <c r="L138" s="50">
        <f t="shared" si="213"/>
        <v>0</v>
      </c>
      <c r="M138" s="50"/>
      <c r="N138" s="50">
        <f t="shared" si="214"/>
        <v>0</v>
      </c>
      <c r="O138" s="50">
        <f t="shared" si="215"/>
        <v>0</v>
      </c>
      <c r="P138" s="50">
        <f t="shared" si="193"/>
        <v>3413.3200000000002</v>
      </c>
      <c r="Q138" s="51">
        <f t="shared" si="197"/>
        <v>0</v>
      </c>
    </row>
    <row r="139" ht="14" hidden="1">
      <c r="A139" s="33" t="s">
        <v>292</v>
      </c>
      <c r="B139" s="34" t="s">
        <v>293</v>
      </c>
      <c r="C139" s="35"/>
      <c r="D139" s="35"/>
      <c r="E139" s="35"/>
      <c r="F139" s="159"/>
      <c r="G139" s="163"/>
      <c r="H139" s="42"/>
      <c r="I139" s="54"/>
      <c r="J139" s="35"/>
      <c r="K139" s="37">
        <f>SUM(K140:K143)</f>
        <v>20822.650000000001</v>
      </c>
      <c r="L139" s="37">
        <f>SUM(L140:L143)</f>
        <v>0</v>
      </c>
      <c r="M139" s="37"/>
      <c r="N139" s="37">
        <f>SUM(N140:N143)</f>
        <v>0</v>
      </c>
      <c r="O139" s="37">
        <f>SUM(O140:O143)</f>
        <v>0</v>
      </c>
      <c r="P139" s="37">
        <f>SUM(P140:P143)</f>
        <v>20822.650000000001</v>
      </c>
      <c r="Q139" s="39" t="s">
        <v>294</v>
      </c>
    </row>
    <row r="140" ht="42" hidden="1">
      <c r="A140" s="44" t="s">
        <v>295</v>
      </c>
      <c r="B140" s="45" t="s">
        <v>296</v>
      </c>
      <c r="C140" s="46" t="s">
        <v>99</v>
      </c>
      <c r="D140" s="47">
        <v>40.909999999999997</v>
      </c>
      <c r="E140" s="48">
        <v>0</v>
      </c>
      <c r="F140" s="161">
        <v>0</v>
      </c>
      <c r="G140" s="165"/>
      <c r="H140" s="48">
        <f t="shared" si="216"/>
        <v>0</v>
      </c>
      <c r="I140" s="47">
        <f t="shared" si="201"/>
        <v>40.909999999999997</v>
      </c>
      <c r="J140" s="48">
        <v>1.4099999999999999</v>
      </c>
      <c r="K140" s="50">
        <f t="shared" ref="K140:L143" si="217">TRUNC($J140*D140,2)</f>
        <v>57.68</v>
      </c>
      <c r="L140" s="50">
        <f t="shared" si="217"/>
        <v>0</v>
      </c>
      <c r="M140" s="50"/>
      <c r="N140" s="50">
        <f t="shared" ref="N140:O143" si="218">TRUNC($J140*G140,2)</f>
        <v>0</v>
      </c>
      <c r="O140" s="50">
        <f t="shared" si="218"/>
        <v>0</v>
      </c>
      <c r="P140" s="50">
        <f t="shared" si="193"/>
        <v>57.68</v>
      </c>
      <c r="Q140" s="51">
        <f t="shared" si="197"/>
        <v>0</v>
      </c>
    </row>
    <row r="141" ht="42" hidden="1">
      <c r="A141" s="44" t="s">
        <v>297</v>
      </c>
      <c r="B141" s="45" t="s">
        <v>298</v>
      </c>
      <c r="C141" s="46" t="s">
        <v>39</v>
      </c>
      <c r="D141" s="47">
        <v>11.300000000000001</v>
      </c>
      <c r="E141" s="48">
        <v>0</v>
      </c>
      <c r="F141" s="161">
        <v>0</v>
      </c>
      <c r="G141" s="165"/>
      <c r="H141" s="48">
        <f t="shared" si="216"/>
        <v>0</v>
      </c>
      <c r="I141" s="47">
        <f t="shared" si="201"/>
        <v>11.300000000000001</v>
      </c>
      <c r="J141" s="48">
        <v>7.8300000000000001</v>
      </c>
      <c r="K141" s="50">
        <f t="shared" si="217"/>
        <v>88.469999999999999</v>
      </c>
      <c r="L141" s="50">
        <f t="shared" si="217"/>
        <v>0</v>
      </c>
      <c r="M141" s="50"/>
      <c r="N141" s="50">
        <f t="shared" si="218"/>
        <v>0</v>
      </c>
      <c r="O141" s="50">
        <f t="shared" si="218"/>
        <v>0</v>
      </c>
      <c r="P141" s="50">
        <f t="shared" si="193"/>
        <v>88.469999999999999</v>
      </c>
      <c r="Q141" s="51">
        <f t="shared" si="197"/>
        <v>0</v>
      </c>
    </row>
    <row r="142" ht="42" hidden="1">
      <c r="A142" s="44" t="s">
        <v>299</v>
      </c>
      <c r="B142" s="45" t="s">
        <v>300</v>
      </c>
      <c r="C142" s="46" t="s">
        <v>39</v>
      </c>
      <c r="D142" s="47">
        <v>292.47000000000003</v>
      </c>
      <c r="E142" s="48">
        <v>0</v>
      </c>
      <c r="F142" s="161">
        <v>0</v>
      </c>
      <c r="G142" s="165"/>
      <c r="H142" s="48">
        <f t="shared" si="216"/>
        <v>0</v>
      </c>
      <c r="I142" s="47">
        <f t="shared" si="201"/>
        <v>292.47000000000003</v>
      </c>
      <c r="J142" s="48">
        <v>35.420000000000002</v>
      </c>
      <c r="K142" s="50">
        <f t="shared" si="217"/>
        <v>10359.280000000001</v>
      </c>
      <c r="L142" s="50">
        <f t="shared" si="217"/>
        <v>0</v>
      </c>
      <c r="M142" s="50"/>
      <c r="N142" s="50">
        <f t="shared" si="218"/>
        <v>0</v>
      </c>
      <c r="O142" s="50">
        <f t="shared" si="218"/>
        <v>0</v>
      </c>
      <c r="P142" s="50">
        <f t="shared" si="193"/>
        <v>10359.280000000001</v>
      </c>
      <c r="Q142" s="51">
        <f t="shared" si="197"/>
        <v>0</v>
      </c>
    </row>
    <row r="143" ht="42" hidden="1">
      <c r="A143" s="44" t="s">
        <v>301</v>
      </c>
      <c r="B143" s="45" t="s">
        <v>302</v>
      </c>
      <c r="C143" s="46" t="s">
        <v>39</v>
      </c>
      <c r="D143" s="47">
        <v>257.48000000000002</v>
      </c>
      <c r="E143" s="48">
        <v>0</v>
      </c>
      <c r="F143" s="161">
        <v>0</v>
      </c>
      <c r="G143" s="165"/>
      <c r="H143" s="48">
        <f t="shared" si="216"/>
        <v>0</v>
      </c>
      <c r="I143" s="47">
        <f t="shared" si="201"/>
        <v>257.48000000000002</v>
      </c>
      <c r="J143" s="48">
        <v>40.07</v>
      </c>
      <c r="K143" s="50">
        <f t="shared" si="217"/>
        <v>10317.219999999999</v>
      </c>
      <c r="L143" s="50">
        <f t="shared" si="217"/>
        <v>0</v>
      </c>
      <c r="M143" s="50"/>
      <c r="N143" s="50">
        <f t="shared" si="218"/>
        <v>0</v>
      </c>
      <c r="O143" s="50">
        <f t="shared" si="218"/>
        <v>0</v>
      </c>
      <c r="P143" s="50">
        <f t="shared" si="193"/>
        <v>10317.219999999999</v>
      </c>
      <c r="Q143" s="51">
        <f t="shared" si="197"/>
        <v>0</v>
      </c>
    </row>
    <row r="144" ht="14">
      <c r="A144" s="33" t="s">
        <v>303</v>
      </c>
      <c r="B144" s="34" t="s">
        <v>304</v>
      </c>
      <c r="C144" s="35"/>
      <c r="D144" s="35"/>
      <c r="E144" s="35"/>
      <c r="F144" s="159"/>
      <c r="G144" s="163"/>
      <c r="H144" s="42"/>
      <c r="I144" s="54"/>
      <c r="J144" s="35"/>
      <c r="K144" s="37">
        <f>SUM(K145:K150)</f>
        <v>3826.1499999999996</v>
      </c>
      <c r="L144" s="37">
        <f>SUM(L145:L150)</f>
        <v>0</v>
      </c>
      <c r="M144" s="37"/>
      <c r="N144" s="37">
        <f>SUM(N145:N150)</f>
        <v>0</v>
      </c>
      <c r="O144" s="37">
        <f>SUM(O145:O150)</f>
        <v>0</v>
      </c>
      <c r="P144" s="37">
        <f>SUM(P145:P150)</f>
        <v>3826.1499999999996</v>
      </c>
      <c r="Q144" s="55">
        <f t="shared" si="197"/>
        <v>0</v>
      </c>
    </row>
    <row r="145" ht="14" hidden="1">
      <c r="A145" s="44" t="s">
        <v>305</v>
      </c>
      <c r="B145" s="45" t="s">
        <v>306</v>
      </c>
      <c r="C145" s="46" t="s">
        <v>184</v>
      </c>
      <c r="D145" s="47">
        <v>7</v>
      </c>
      <c r="E145" s="48">
        <v>0</v>
      </c>
      <c r="F145" s="161">
        <v>0</v>
      </c>
      <c r="G145" s="165"/>
      <c r="H145" s="48">
        <f t="shared" si="216"/>
        <v>0</v>
      </c>
      <c r="I145" s="47">
        <f t="shared" si="201"/>
        <v>7</v>
      </c>
      <c r="J145" s="48">
        <v>74.799999999999997</v>
      </c>
      <c r="K145" s="50">
        <f t="shared" ref="K145:L150" si="219">TRUNC($J145*D145,2)</f>
        <v>523.60000000000002</v>
      </c>
      <c r="L145" s="50">
        <f t="shared" si="219"/>
        <v>0</v>
      </c>
      <c r="M145" s="50"/>
      <c r="N145" s="50">
        <f t="shared" ref="N145:O150" si="220">TRUNC($J145*G145,2)</f>
        <v>0</v>
      </c>
      <c r="O145" s="50">
        <f t="shared" si="220"/>
        <v>0</v>
      </c>
      <c r="P145" s="50">
        <f t="shared" ref="P145:P189" si="221">K145-O145</f>
        <v>523.60000000000002</v>
      </c>
      <c r="Q145" s="51">
        <f t="shared" si="197"/>
        <v>0</v>
      </c>
    </row>
    <row r="146" ht="28" hidden="1">
      <c r="A146" s="44" t="s">
        <v>307</v>
      </c>
      <c r="B146" s="45" t="s">
        <v>308</v>
      </c>
      <c r="C146" s="46" t="s">
        <v>184</v>
      </c>
      <c r="D146" s="47">
        <v>1</v>
      </c>
      <c r="E146" s="48">
        <v>0</v>
      </c>
      <c r="F146" s="161">
        <v>0</v>
      </c>
      <c r="G146" s="165"/>
      <c r="H146" s="48">
        <f t="shared" si="216"/>
        <v>0</v>
      </c>
      <c r="I146" s="47">
        <f t="shared" si="201"/>
        <v>1</v>
      </c>
      <c r="J146" s="48">
        <v>32.049999999999997</v>
      </c>
      <c r="K146" s="50">
        <f t="shared" si="219"/>
        <v>32.049999999999997</v>
      </c>
      <c r="L146" s="50">
        <f t="shared" si="219"/>
        <v>0</v>
      </c>
      <c r="M146" s="50"/>
      <c r="N146" s="50">
        <f t="shared" si="220"/>
        <v>0</v>
      </c>
      <c r="O146" s="50">
        <f t="shared" si="220"/>
        <v>0</v>
      </c>
      <c r="P146" s="50">
        <f t="shared" si="221"/>
        <v>32.049999999999997</v>
      </c>
      <c r="Q146" s="51">
        <f t="shared" si="197"/>
        <v>0</v>
      </c>
    </row>
    <row r="147" ht="28" hidden="1">
      <c r="A147" s="44" t="s">
        <v>309</v>
      </c>
      <c r="B147" s="45" t="s">
        <v>310</v>
      </c>
      <c r="C147" s="46" t="s">
        <v>184</v>
      </c>
      <c r="D147" s="47">
        <v>1</v>
      </c>
      <c r="E147" s="48">
        <v>0</v>
      </c>
      <c r="F147" s="161">
        <v>0</v>
      </c>
      <c r="G147" s="165"/>
      <c r="H147" s="48">
        <f t="shared" si="216"/>
        <v>0</v>
      </c>
      <c r="I147" s="47">
        <f t="shared" si="201"/>
        <v>1</v>
      </c>
      <c r="J147" s="48">
        <v>70.980000000000004</v>
      </c>
      <c r="K147" s="50">
        <f t="shared" si="219"/>
        <v>70.980000000000004</v>
      </c>
      <c r="L147" s="50">
        <f t="shared" si="219"/>
        <v>0</v>
      </c>
      <c r="M147" s="50"/>
      <c r="N147" s="50">
        <f t="shared" si="220"/>
        <v>0</v>
      </c>
      <c r="O147" s="50">
        <f t="shared" si="220"/>
        <v>0</v>
      </c>
      <c r="P147" s="50">
        <f t="shared" si="221"/>
        <v>70.980000000000004</v>
      </c>
      <c r="Q147" s="51">
        <f t="shared" si="197"/>
        <v>0</v>
      </c>
    </row>
    <row r="148" ht="14" hidden="1">
      <c r="A148" s="44" t="s">
        <v>311</v>
      </c>
      <c r="B148" s="45" t="s">
        <v>312</v>
      </c>
      <c r="C148" s="46" t="s">
        <v>114</v>
      </c>
      <c r="D148" s="47">
        <v>63.380000000000003</v>
      </c>
      <c r="E148" s="48">
        <v>0</v>
      </c>
      <c r="F148" s="161">
        <v>0</v>
      </c>
      <c r="G148" s="165"/>
      <c r="H148" s="48">
        <f t="shared" si="216"/>
        <v>0</v>
      </c>
      <c r="I148" s="47">
        <f t="shared" si="201"/>
        <v>63.380000000000003</v>
      </c>
      <c r="J148" s="48">
        <v>19.620000000000001</v>
      </c>
      <c r="K148" s="50">
        <f t="shared" si="219"/>
        <v>1243.51</v>
      </c>
      <c r="L148" s="50">
        <f t="shared" si="219"/>
        <v>0</v>
      </c>
      <c r="M148" s="50"/>
      <c r="N148" s="50">
        <f t="shared" si="220"/>
        <v>0</v>
      </c>
      <c r="O148" s="50">
        <f t="shared" si="220"/>
        <v>0</v>
      </c>
      <c r="P148" s="50">
        <f t="shared" si="221"/>
        <v>1243.51</v>
      </c>
      <c r="Q148" s="51">
        <f t="shared" si="197"/>
        <v>0</v>
      </c>
    </row>
    <row r="149" ht="28" hidden="1">
      <c r="A149" s="44" t="s">
        <v>313</v>
      </c>
      <c r="B149" s="45" t="s">
        <v>314</v>
      </c>
      <c r="C149" s="46" t="s">
        <v>114</v>
      </c>
      <c r="D149" s="47">
        <v>12.66</v>
      </c>
      <c r="E149" s="48">
        <v>0</v>
      </c>
      <c r="F149" s="161">
        <v>0</v>
      </c>
      <c r="G149" s="165"/>
      <c r="H149" s="48">
        <f t="shared" si="216"/>
        <v>0</v>
      </c>
      <c r="I149" s="47">
        <f t="shared" si="201"/>
        <v>12.66</v>
      </c>
      <c r="J149" s="48">
        <v>15.300000000000001</v>
      </c>
      <c r="K149" s="50">
        <f t="shared" si="219"/>
        <v>193.69</v>
      </c>
      <c r="L149" s="50">
        <f t="shared" si="219"/>
        <v>0</v>
      </c>
      <c r="M149" s="50"/>
      <c r="N149" s="50">
        <f t="shared" si="220"/>
        <v>0</v>
      </c>
      <c r="O149" s="50">
        <f t="shared" si="220"/>
        <v>0</v>
      </c>
      <c r="P149" s="50">
        <f t="shared" si="221"/>
        <v>193.69</v>
      </c>
      <c r="Q149" s="51">
        <f t="shared" si="197"/>
        <v>0</v>
      </c>
    </row>
    <row r="150" ht="14" hidden="1">
      <c r="A150" s="44" t="s">
        <v>315</v>
      </c>
      <c r="B150" s="45" t="s">
        <v>316</v>
      </c>
      <c r="C150" s="46" t="s">
        <v>114</v>
      </c>
      <c r="D150" s="47">
        <v>52.780000000000001</v>
      </c>
      <c r="E150" s="48">
        <v>0</v>
      </c>
      <c r="F150" s="161">
        <v>0</v>
      </c>
      <c r="G150" s="165"/>
      <c r="H150" s="48">
        <f t="shared" si="216"/>
        <v>0</v>
      </c>
      <c r="I150" s="47">
        <f t="shared" si="201"/>
        <v>52.780000000000001</v>
      </c>
      <c r="J150" s="48">
        <v>33.390000000000001</v>
      </c>
      <c r="K150" s="50">
        <f t="shared" si="219"/>
        <v>1762.3199999999999</v>
      </c>
      <c r="L150" s="50">
        <f t="shared" si="219"/>
        <v>0</v>
      </c>
      <c r="M150" s="50"/>
      <c r="N150" s="50">
        <f t="shared" si="220"/>
        <v>0</v>
      </c>
      <c r="O150" s="50">
        <f t="shared" si="220"/>
        <v>0</v>
      </c>
      <c r="P150" s="50">
        <f t="shared" si="221"/>
        <v>1762.3199999999999</v>
      </c>
      <c r="Q150" s="51">
        <f t="shared" si="197"/>
        <v>0</v>
      </c>
    </row>
    <row r="151" ht="14">
      <c r="A151" s="33" t="s">
        <v>317</v>
      </c>
      <c r="B151" s="34" t="s">
        <v>318</v>
      </c>
      <c r="C151" s="35"/>
      <c r="D151" s="35"/>
      <c r="E151" s="35"/>
      <c r="F151" s="159"/>
      <c r="G151" s="163"/>
      <c r="H151" s="42"/>
      <c r="I151" s="54"/>
      <c r="J151" s="35"/>
      <c r="K151" s="37">
        <f>SUM(K152:K157)</f>
        <v>2483.0999999999999</v>
      </c>
      <c r="L151" s="37">
        <f>SUM(L152:L157)</f>
        <v>0</v>
      </c>
      <c r="M151" s="37"/>
      <c r="N151" s="37">
        <f>SUM(N152:N157)</f>
        <v>0</v>
      </c>
      <c r="O151" s="37">
        <f>SUM(O152:O157)</f>
        <v>0</v>
      </c>
      <c r="P151" s="37">
        <f>SUM(P152:P157)</f>
        <v>2483.0999999999999</v>
      </c>
      <c r="Q151" s="55">
        <f t="shared" si="197"/>
        <v>0</v>
      </c>
    </row>
    <row r="152" ht="14" hidden="1">
      <c r="A152" s="44" t="s">
        <v>319</v>
      </c>
      <c r="B152" s="45" t="s">
        <v>320</v>
      </c>
      <c r="C152" s="46" t="s">
        <v>184</v>
      </c>
      <c r="D152" s="47">
        <v>7</v>
      </c>
      <c r="E152" s="48">
        <v>0</v>
      </c>
      <c r="F152" s="161">
        <v>0</v>
      </c>
      <c r="G152" s="165"/>
      <c r="H152" s="48">
        <f t="shared" si="216"/>
        <v>0</v>
      </c>
      <c r="I152" s="47">
        <f t="shared" si="201"/>
        <v>7</v>
      </c>
      <c r="J152" s="48">
        <v>71.060000000000002</v>
      </c>
      <c r="K152" s="50">
        <f t="shared" ref="K152:L157" si="222">TRUNC($J152*D152,2)</f>
        <v>497.42000000000002</v>
      </c>
      <c r="L152" s="50">
        <f t="shared" si="222"/>
        <v>0</v>
      </c>
      <c r="M152" s="50"/>
      <c r="N152" s="50">
        <f t="shared" ref="N152:O157" si="223">TRUNC($J152*G152,2)</f>
        <v>0</v>
      </c>
      <c r="O152" s="50">
        <f t="shared" si="223"/>
        <v>0</v>
      </c>
      <c r="P152" s="50">
        <f t="shared" si="221"/>
        <v>497.42000000000002</v>
      </c>
      <c r="Q152" s="51">
        <f t="shared" si="197"/>
        <v>0</v>
      </c>
    </row>
    <row r="153" ht="14" hidden="1">
      <c r="A153" s="44" t="s">
        <v>321</v>
      </c>
      <c r="B153" s="45" t="s">
        <v>322</v>
      </c>
      <c r="C153" s="46" t="s">
        <v>184</v>
      </c>
      <c r="D153" s="47">
        <v>5</v>
      </c>
      <c r="E153" s="48">
        <v>0</v>
      </c>
      <c r="F153" s="161">
        <v>0</v>
      </c>
      <c r="G153" s="165"/>
      <c r="H153" s="48">
        <f t="shared" si="216"/>
        <v>0</v>
      </c>
      <c r="I153" s="47">
        <f t="shared" si="201"/>
        <v>5</v>
      </c>
      <c r="J153" s="48">
        <v>101.86</v>
      </c>
      <c r="K153" s="50">
        <f t="shared" si="222"/>
        <v>509.30000000000001</v>
      </c>
      <c r="L153" s="50">
        <f t="shared" si="222"/>
        <v>0</v>
      </c>
      <c r="M153" s="50"/>
      <c r="N153" s="50">
        <f t="shared" si="223"/>
        <v>0</v>
      </c>
      <c r="O153" s="50">
        <f t="shared" si="223"/>
        <v>0</v>
      </c>
      <c r="P153" s="50">
        <f t="shared" si="221"/>
        <v>509.30000000000001</v>
      </c>
      <c r="Q153" s="51">
        <f t="shared" si="197"/>
        <v>0</v>
      </c>
    </row>
    <row r="154" ht="28" hidden="1">
      <c r="A154" s="44" t="s">
        <v>323</v>
      </c>
      <c r="B154" s="45" t="s">
        <v>324</v>
      </c>
      <c r="C154" s="46" t="s">
        <v>184</v>
      </c>
      <c r="D154" s="47">
        <v>3</v>
      </c>
      <c r="E154" s="48">
        <v>0</v>
      </c>
      <c r="F154" s="161">
        <v>0</v>
      </c>
      <c r="G154" s="165"/>
      <c r="H154" s="48">
        <f t="shared" si="216"/>
        <v>0</v>
      </c>
      <c r="I154" s="47">
        <f t="shared" si="201"/>
        <v>3</v>
      </c>
      <c r="J154" s="48">
        <v>89.030000000000001</v>
      </c>
      <c r="K154" s="50">
        <f t="shared" si="222"/>
        <v>267.08999999999997</v>
      </c>
      <c r="L154" s="50">
        <f t="shared" si="222"/>
        <v>0</v>
      </c>
      <c r="M154" s="50"/>
      <c r="N154" s="50">
        <f t="shared" si="223"/>
        <v>0</v>
      </c>
      <c r="O154" s="50">
        <f t="shared" si="223"/>
        <v>0</v>
      </c>
      <c r="P154" s="50">
        <f t="shared" si="221"/>
        <v>267.08999999999997</v>
      </c>
      <c r="Q154" s="51">
        <f t="shared" si="197"/>
        <v>0</v>
      </c>
    </row>
    <row r="155" ht="42" hidden="1">
      <c r="A155" s="44" t="s">
        <v>325</v>
      </c>
      <c r="B155" s="45" t="s">
        <v>326</v>
      </c>
      <c r="C155" s="46" t="s">
        <v>64</v>
      </c>
      <c r="D155" s="47">
        <v>1</v>
      </c>
      <c r="E155" s="48">
        <v>0</v>
      </c>
      <c r="F155" s="161">
        <v>0</v>
      </c>
      <c r="G155" s="165"/>
      <c r="H155" s="48">
        <f t="shared" si="216"/>
        <v>0</v>
      </c>
      <c r="I155" s="47">
        <f t="shared" si="201"/>
        <v>1</v>
      </c>
      <c r="J155" s="48">
        <v>72.109999999999999</v>
      </c>
      <c r="K155" s="50">
        <f t="shared" si="222"/>
        <v>72.109999999999999</v>
      </c>
      <c r="L155" s="50">
        <f t="shared" si="222"/>
        <v>0</v>
      </c>
      <c r="M155" s="50"/>
      <c r="N155" s="50">
        <f t="shared" si="223"/>
        <v>0</v>
      </c>
      <c r="O155" s="50">
        <f t="shared" si="223"/>
        <v>0</v>
      </c>
      <c r="P155" s="50">
        <f t="shared" si="221"/>
        <v>72.109999999999999</v>
      </c>
      <c r="Q155" s="51">
        <f t="shared" si="197"/>
        <v>0</v>
      </c>
    </row>
    <row r="156" ht="42" hidden="1">
      <c r="A156" s="44" t="s">
        <v>327</v>
      </c>
      <c r="B156" s="45" t="s">
        <v>328</v>
      </c>
      <c r="C156" s="46" t="s">
        <v>64</v>
      </c>
      <c r="D156" s="47">
        <v>1</v>
      </c>
      <c r="E156" s="48">
        <v>0</v>
      </c>
      <c r="F156" s="161">
        <v>0</v>
      </c>
      <c r="G156" s="165"/>
      <c r="H156" s="48">
        <f t="shared" si="216"/>
        <v>0</v>
      </c>
      <c r="I156" s="47">
        <f t="shared" si="201"/>
        <v>1</v>
      </c>
      <c r="J156" s="48">
        <v>663.75999999999999</v>
      </c>
      <c r="K156" s="50">
        <f t="shared" si="222"/>
        <v>663.75999999999999</v>
      </c>
      <c r="L156" s="50">
        <f t="shared" si="222"/>
        <v>0</v>
      </c>
      <c r="M156" s="50"/>
      <c r="N156" s="50">
        <f t="shared" si="223"/>
        <v>0</v>
      </c>
      <c r="O156" s="50">
        <f t="shared" si="223"/>
        <v>0</v>
      </c>
      <c r="P156" s="50">
        <f t="shared" si="221"/>
        <v>663.75999999999999</v>
      </c>
      <c r="Q156" s="51">
        <f t="shared" si="197"/>
        <v>0</v>
      </c>
    </row>
    <row r="157" ht="42" hidden="1">
      <c r="A157" s="44" t="s">
        <v>329</v>
      </c>
      <c r="B157" s="45" t="s">
        <v>330</v>
      </c>
      <c r="C157" s="46" t="s">
        <v>64</v>
      </c>
      <c r="D157" s="47">
        <v>1</v>
      </c>
      <c r="E157" s="48">
        <v>0</v>
      </c>
      <c r="F157" s="161">
        <v>0</v>
      </c>
      <c r="G157" s="165"/>
      <c r="H157" s="48">
        <f t="shared" si="216"/>
        <v>0</v>
      </c>
      <c r="I157" s="47">
        <f t="shared" si="201"/>
        <v>1</v>
      </c>
      <c r="J157" s="48">
        <v>473.42000000000002</v>
      </c>
      <c r="K157" s="50">
        <f t="shared" si="222"/>
        <v>473.42000000000002</v>
      </c>
      <c r="L157" s="50">
        <f t="shared" si="222"/>
        <v>0</v>
      </c>
      <c r="M157" s="50"/>
      <c r="N157" s="50">
        <f t="shared" si="223"/>
        <v>0</v>
      </c>
      <c r="O157" s="50">
        <f t="shared" si="223"/>
        <v>0</v>
      </c>
      <c r="P157" s="50">
        <f t="shared" si="221"/>
        <v>473.42000000000002</v>
      </c>
      <c r="Q157" s="51">
        <f t="shared" si="197"/>
        <v>0</v>
      </c>
    </row>
    <row r="158" ht="14">
      <c r="A158" s="33" t="s">
        <v>331</v>
      </c>
      <c r="B158" s="34" t="s">
        <v>332</v>
      </c>
      <c r="C158" s="35"/>
      <c r="D158" s="35"/>
      <c r="E158" s="35"/>
      <c r="F158" s="159"/>
      <c r="G158" s="163"/>
      <c r="H158" s="42"/>
      <c r="I158" s="54"/>
      <c r="J158" s="35"/>
      <c r="K158" s="37">
        <f>K159+K167+K175+K179+K184</f>
        <v>20487.099999999999</v>
      </c>
      <c r="L158" s="37">
        <f>L159+L167+L175+L179+L184</f>
        <v>16373.48</v>
      </c>
      <c r="M158" s="37"/>
      <c r="N158" s="37">
        <f>N159+N167+N175+N179+N184</f>
        <v>3115.4300000000003</v>
      </c>
      <c r="O158" s="37">
        <f>O159+O167+O175+O179+O184</f>
        <v>19488.91</v>
      </c>
      <c r="P158" s="37">
        <f t="shared" si="221"/>
        <v>998.18999999999869</v>
      </c>
      <c r="Q158" s="60">
        <f t="shared" si="197"/>
        <v>0.95127714513035033</v>
      </c>
    </row>
    <row r="159" ht="14" hidden="1">
      <c r="A159" s="33" t="s">
        <v>333</v>
      </c>
      <c r="B159" s="34" t="s">
        <v>334</v>
      </c>
      <c r="C159" s="35"/>
      <c r="D159" s="35"/>
      <c r="E159" s="35"/>
      <c r="F159" s="159"/>
      <c r="G159" s="163"/>
      <c r="H159" s="42"/>
      <c r="I159" s="54"/>
      <c r="J159" s="35"/>
      <c r="K159" s="37">
        <f>SUM(K160:K166)</f>
        <v>5738.5799999999999</v>
      </c>
      <c r="L159" s="37">
        <f>SUM(L160:L166)</f>
        <v>5738.5799999999999</v>
      </c>
      <c r="M159" s="37"/>
      <c r="N159" s="37">
        <f>SUM(N160:N166)</f>
        <v>3115.4300000000003</v>
      </c>
      <c r="O159" s="37">
        <f>SUM(O160:O166)</f>
        <v>8854.0100000000002</v>
      </c>
      <c r="P159" s="37">
        <f>SUM(P160:P166)</f>
        <v>-3115.4300000000003</v>
      </c>
      <c r="Q159" s="55">
        <f t="shared" si="197"/>
        <v>1.5428921440495733</v>
      </c>
    </row>
    <row r="160" ht="42" hidden="1">
      <c r="A160" s="44" t="s">
        <v>335</v>
      </c>
      <c r="B160" s="45" t="s">
        <v>336</v>
      </c>
      <c r="C160" s="46" t="s">
        <v>184</v>
      </c>
      <c r="D160" s="47">
        <v>1</v>
      </c>
      <c r="E160" s="48">
        <v>1</v>
      </c>
      <c r="F160" s="161">
        <v>1</v>
      </c>
      <c r="G160" s="165"/>
      <c r="H160" s="48">
        <f t="shared" si="216"/>
        <v>1</v>
      </c>
      <c r="I160" s="47">
        <f t="shared" ref="I160:I166" si="224">D160-H160</f>
        <v>0</v>
      </c>
      <c r="J160" s="48">
        <v>2268.0999999999999</v>
      </c>
      <c r="K160" s="50">
        <f t="shared" ref="K160:L166" si="225">TRUNC($J160*D160,2)</f>
        <v>2268.0999999999999</v>
      </c>
      <c r="L160" s="50">
        <f t="shared" si="225"/>
        <v>2268.0999999999999</v>
      </c>
      <c r="M160" s="50"/>
      <c r="N160" s="50">
        <f t="shared" ref="N160:O166" si="226">TRUNC($J160*G160,2)</f>
        <v>0</v>
      </c>
      <c r="O160" s="50">
        <f t="shared" si="226"/>
        <v>2268.0999999999999</v>
      </c>
      <c r="P160" s="50">
        <f t="shared" si="221"/>
        <v>0</v>
      </c>
      <c r="Q160" s="51">
        <f t="shared" si="197"/>
        <v>1</v>
      </c>
    </row>
    <row r="161" ht="42" hidden="1">
      <c r="A161" s="44" t="s">
        <v>337</v>
      </c>
      <c r="B161" s="45" t="s">
        <v>338</v>
      </c>
      <c r="C161" s="46" t="s">
        <v>64</v>
      </c>
      <c r="D161" s="47">
        <v>3</v>
      </c>
      <c r="E161" s="48">
        <v>3</v>
      </c>
      <c r="F161" s="161">
        <v>3</v>
      </c>
      <c r="G161" s="165"/>
      <c r="H161" s="48">
        <f t="shared" si="216"/>
        <v>3</v>
      </c>
      <c r="I161" s="47">
        <f t="shared" si="224"/>
        <v>0</v>
      </c>
      <c r="J161" s="48">
        <v>118.34999999999999</v>
      </c>
      <c r="K161" s="50">
        <f t="shared" si="225"/>
        <v>355.05000000000001</v>
      </c>
      <c r="L161" s="50">
        <f t="shared" si="225"/>
        <v>355.05000000000001</v>
      </c>
      <c r="M161" s="50"/>
      <c r="N161" s="50">
        <f t="shared" si="226"/>
        <v>0</v>
      </c>
      <c r="O161" s="50">
        <f t="shared" si="226"/>
        <v>355.05000000000001</v>
      </c>
      <c r="P161" s="50">
        <f t="shared" si="221"/>
        <v>0</v>
      </c>
      <c r="Q161" s="51">
        <f t="shared" si="197"/>
        <v>1</v>
      </c>
    </row>
    <row r="162" ht="42" hidden="1">
      <c r="A162" s="44" t="s">
        <v>339</v>
      </c>
      <c r="B162" s="45" t="s">
        <v>340</v>
      </c>
      <c r="C162" s="46" t="s">
        <v>184</v>
      </c>
      <c r="D162" s="47">
        <v>10</v>
      </c>
      <c r="E162" s="48">
        <v>10</v>
      </c>
      <c r="F162" s="161">
        <v>10</v>
      </c>
      <c r="G162" s="165">
        <v>10</v>
      </c>
      <c r="H162" s="48">
        <f t="shared" si="216"/>
        <v>20</v>
      </c>
      <c r="I162" s="47">
        <f t="shared" si="224"/>
        <v>-10</v>
      </c>
      <c r="J162" s="48">
        <v>269.86000000000001</v>
      </c>
      <c r="K162" s="50">
        <f t="shared" si="225"/>
        <v>2698.5999999999999</v>
      </c>
      <c r="L162" s="50">
        <f t="shared" si="225"/>
        <v>2698.5999999999999</v>
      </c>
      <c r="M162" s="50"/>
      <c r="N162" s="50">
        <f t="shared" si="226"/>
        <v>2698.5999999999999</v>
      </c>
      <c r="O162" s="50">
        <f t="shared" si="226"/>
        <v>5397.1999999999998</v>
      </c>
      <c r="P162" s="50">
        <f t="shared" si="221"/>
        <v>-2698.5999999999999</v>
      </c>
      <c r="Q162" s="51">
        <f t="shared" si="197"/>
        <v>2</v>
      </c>
    </row>
    <row r="163" ht="42" hidden="1">
      <c r="A163" s="44" t="s">
        <v>341</v>
      </c>
      <c r="B163" s="45" t="s">
        <v>342</v>
      </c>
      <c r="C163" s="46" t="s">
        <v>64</v>
      </c>
      <c r="D163" s="47">
        <v>1</v>
      </c>
      <c r="E163" s="48">
        <v>1</v>
      </c>
      <c r="F163" s="161">
        <v>1</v>
      </c>
      <c r="G163" s="165">
        <v>1</v>
      </c>
      <c r="H163" s="48">
        <f t="shared" si="216"/>
        <v>2</v>
      </c>
      <c r="I163" s="47">
        <f t="shared" si="224"/>
        <v>-1</v>
      </c>
      <c r="J163" s="48">
        <v>44.090000000000003</v>
      </c>
      <c r="K163" s="50">
        <f t="shared" si="225"/>
        <v>44.090000000000003</v>
      </c>
      <c r="L163" s="50">
        <f t="shared" si="225"/>
        <v>44.090000000000003</v>
      </c>
      <c r="M163" s="50"/>
      <c r="N163" s="50">
        <f t="shared" si="226"/>
        <v>44.090000000000003</v>
      </c>
      <c r="O163" s="50">
        <f t="shared" si="226"/>
        <v>88.180000000000007</v>
      </c>
      <c r="P163" s="50">
        <f t="shared" si="221"/>
        <v>-44.090000000000003</v>
      </c>
      <c r="Q163" s="51">
        <f t="shared" si="197"/>
        <v>2</v>
      </c>
    </row>
    <row r="164" ht="42" hidden="1">
      <c r="A164" s="44" t="s">
        <v>343</v>
      </c>
      <c r="B164" s="45" t="s">
        <v>344</v>
      </c>
      <c r="C164" s="46" t="s">
        <v>64</v>
      </c>
      <c r="D164" s="47">
        <v>5</v>
      </c>
      <c r="E164" s="48">
        <v>5</v>
      </c>
      <c r="F164" s="161">
        <v>5</v>
      </c>
      <c r="G164" s="165">
        <v>5</v>
      </c>
      <c r="H164" s="48">
        <f t="shared" si="216"/>
        <v>10</v>
      </c>
      <c r="I164" s="47">
        <f t="shared" si="224"/>
        <v>-5</v>
      </c>
      <c r="J164" s="48">
        <v>45.130000000000003</v>
      </c>
      <c r="K164" s="50">
        <f t="shared" si="225"/>
        <v>225.65000000000001</v>
      </c>
      <c r="L164" s="50">
        <f t="shared" si="225"/>
        <v>225.65000000000001</v>
      </c>
      <c r="M164" s="50"/>
      <c r="N164" s="50">
        <f t="shared" si="226"/>
        <v>225.65000000000001</v>
      </c>
      <c r="O164" s="50">
        <f t="shared" si="226"/>
        <v>451.30000000000001</v>
      </c>
      <c r="P164" s="50">
        <f t="shared" si="221"/>
        <v>-225.65000000000001</v>
      </c>
      <c r="Q164" s="51">
        <f t="shared" si="197"/>
        <v>2</v>
      </c>
    </row>
    <row r="165" ht="42" hidden="1">
      <c r="A165" s="44" t="s">
        <v>345</v>
      </c>
      <c r="B165" s="45" t="s">
        <v>346</v>
      </c>
      <c r="C165" s="46" t="s">
        <v>64</v>
      </c>
      <c r="D165" s="47">
        <v>1</v>
      </c>
      <c r="E165" s="48">
        <v>1</v>
      </c>
      <c r="F165" s="161">
        <v>1</v>
      </c>
      <c r="G165" s="165">
        <v>1</v>
      </c>
      <c r="H165" s="48">
        <f t="shared" si="216"/>
        <v>2</v>
      </c>
      <c r="I165" s="47">
        <f t="shared" si="224"/>
        <v>-1</v>
      </c>
      <c r="J165" s="48">
        <v>49.789999999999999</v>
      </c>
      <c r="K165" s="50">
        <f t="shared" si="225"/>
        <v>49.789999999999999</v>
      </c>
      <c r="L165" s="50">
        <f t="shared" si="225"/>
        <v>49.789999999999999</v>
      </c>
      <c r="M165" s="50"/>
      <c r="N165" s="50">
        <f t="shared" si="226"/>
        <v>49.789999999999999</v>
      </c>
      <c r="O165" s="50">
        <f t="shared" si="226"/>
        <v>99.579999999999998</v>
      </c>
      <c r="P165" s="50">
        <f t="shared" si="221"/>
        <v>-49.789999999999999</v>
      </c>
      <c r="Q165" s="51">
        <f t="shared" si="197"/>
        <v>2</v>
      </c>
    </row>
    <row r="166" ht="42" hidden="1">
      <c r="A166" s="44" t="s">
        <v>347</v>
      </c>
      <c r="B166" s="45" t="s">
        <v>348</v>
      </c>
      <c r="C166" s="46" t="s">
        <v>64</v>
      </c>
      <c r="D166" s="47">
        <v>10</v>
      </c>
      <c r="E166" s="48">
        <v>10</v>
      </c>
      <c r="F166" s="161">
        <v>10</v>
      </c>
      <c r="G166" s="165">
        <v>10</v>
      </c>
      <c r="H166" s="48">
        <f t="shared" si="216"/>
        <v>20</v>
      </c>
      <c r="I166" s="47">
        <f t="shared" si="224"/>
        <v>-10</v>
      </c>
      <c r="J166" s="48">
        <v>9.7300000000000004</v>
      </c>
      <c r="K166" s="50">
        <f t="shared" si="225"/>
        <v>97.299999999999997</v>
      </c>
      <c r="L166" s="50">
        <f t="shared" si="225"/>
        <v>97.299999999999997</v>
      </c>
      <c r="M166" s="50"/>
      <c r="N166" s="50">
        <f t="shared" si="226"/>
        <v>97.299999999999997</v>
      </c>
      <c r="O166" s="50">
        <f t="shared" si="226"/>
        <v>194.59999999999999</v>
      </c>
      <c r="P166" s="50">
        <f t="shared" si="221"/>
        <v>-97.299999999999997</v>
      </c>
      <c r="Q166" s="51">
        <f t="shared" si="197"/>
        <v>2</v>
      </c>
    </row>
    <row r="167" ht="14" hidden="1">
      <c r="A167" s="33" t="s">
        <v>349</v>
      </c>
      <c r="B167" s="34" t="s">
        <v>350</v>
      </c>
      <c r="C167" s="35"/>
      <c r="D167" s="35"/>
      <c r="E167" s="35"/>
      <c r="F167" s="159"/>
      <c r="G167" s="163"/>
      <c r="H167" s="42"/>
      <c r="I167" s="54"/>
      <c r="J167" s="35"/>
      <c r="K167" s="37">
        <f>SUM(K168:K174)</f>
        <v>1555.99</v>
      </c>
      <c r="L167" s="37">
        <f>SUM(L168:L174)</f>
        <v>1555.99</v>
      </c>
      <c r="M167" s="37"/>
      <c r="N167" s="37">
        <f>SUM(N168:N174)</f>
        <v>0</v>
      </c>
      <c r="O167" s="37">
        <f>SUM(O168:O174)</f>
        <v>1555.99</v>
      </c>
      <c r="P167" s="37">
        <f>SUM(P168:P174)</f>
        <v>0</v>
      </c>
      <c r="Q167" s="55">
        <f t="shared" ref="Q167:Q190" si="227">O167/K167</f>
        <v>1</v>
      </c>
    </row>
    <row r="168" ht="42" hidden="1">
      <c r="A168" s="44" t="s">
        <v>351</v>
      </c>
      <c r="B168" s="45" t="s">
        <v>352</v>
      </c>
      <c r="C168" s="46" t="s">
        <v>64</v>
      </c>
      <c r="D168" s="47">
        <v>3</v>
      </c>
      <c r="E168" s="48">
        <v>3</v>
      </c>
      <c r="F168" s="161">
        <v>3</v>
      </c>
      <c r="G168" s="165"/>
      <c r="H168" s="48">
        <f t="shared" si="216"/>
        <v>3</v>
      </c>
      <c r="I168" s="47">
        <f t="shared" si="201"/>
        <v>3</v>
      </c>
      <c r="J168" s="48">
        <v>28.210000000000001</v>
      </c>
      <c r="K168" s="50">
        <f t="shared" ref="K168:L174" si="228">TRUNC($J168*D168,2)</f>
        <v>84.629999999999995</v>
      </c>
      <c r="L168" s="50">
        <f t="shared" si="228"/>
        <v>84.629999999999995</v>
      </c>
      <c r="M168" s="50"/>
      <c r="N168" s="50">
        <f t="shared" ref="N168:O174" si="229">TRUNC($J168*G168,2)</f>
        <v>0</v>
      </c>
      <c r="O168" s="50">
        <f t="shared" si="229"/>
        <v>84.629999999999995</v>
      </c>
      <c r="P168" s="50">
        <f t="shared" si="221"/>
        <v>0</v>
      </c>
      <c r="Q168" s="51">
        <f t="shared" si="227"/>
        <v>1</v>
      </c>
    </row>
    <row r="169" ht="42" hidden="1">
      <c r="A169" s="44" t="s">
        <v>353</v>
      </c>
      <c r="B169" s="45" t="s">
        <v>354</v>
      </c>
      <c r="C169" s="46" t="s">
        <v>64</v>
      </c>
      <c r="D169" s="47">
        <v>8</v>
      </c>
      <c r="E169" s="48">
        <v>8</v>
      </c>
      <c r="F169" s="161">
        <v>8</v>
      </c>
      <c r="G169" s="165"/>
      <c r="H169" s="48">
        <f t="shared" si="216"/>
        <v>8</v>
      </c>
      <c r="I169" s="47">
        <f t="shared" si="201"/>
        <v>8</v>
      </c>
      <c r="J169" s="48">
        <v>23.170000000000002</v>
      </c>
      <c r="K169" s="50">
        <f t="shared" si="228"/>
        <v>185.36000000000001</v>
      </c>
      <c r="L169" s="50">
        <f t="shared" si="228"/>
        <v>185.36000000000001</v>
      </c>
      <c r="M169" s="50"/>
      <c r="N169" s="50">
        <f t="shared" si="229"/>
        <v>0</v>
      </c>
      <c r="O169" s="50">
        <f t="shared" si="229"/>
        <v>185.36000000000001</v>
      </c>
      <c r="P169" s="50">
        <f t="shared" si="221"/>
        <v>0</v>
      </c>
      <c r="Q169" s="51">
        <f t="shared" si="227"/>
        <v>1</v>
      </c>
    </row>
    <row r="170" ht="42" hidden="1">
      <c r="A170" s="44" t="s">
        <v>355</v>
      </c>
      <c r="B170" s="45" t="s">
        <v>356</v>
      </c>
      <c r="C170" s="46" t="s">
        <v>64</v>
      </c>
      <c r="D170" s="47">
        <v>1</v>
      </c>
      <c r="E170" s="48">
        <v>1</v>
      </c>
      <c r="F170" s="161">
        <v>1</v>
      </c>
      <c r="G170" s="165"/>
      <c r="H170" s="48">
        <f t="shared" si="216"/>
        <v>1</v>
      </c>
      <c r="I170" s="47">
        <f t="shared" si="201"/>
        <v>1</v>
      </c>
      <c r="J170" s="48">
        <v>45.289999999999999</v>
      </c>
      <c r="K170" s="50">
        <f t="shared" si="228"/>
        <v>45.289999999999999</v>
      </c>
      <c r="L170" s="50">
        <f t="shared" si="228"/>
        <v>45.289999999999999</v>
      </c>
      <c r="M170" s="50"/>
      <c r="N170" s="50">
        <f t="shared" si="229"/>
        <v>0</v>
      </c>
      <c r="O170" s="50">
        <f t="shared" si="229"/>
        <v>45.289999999999999</v>
      </c>
      <c r="P170" s="50">
        <f t="shared" si="221"/>
        <v>0</v>
      </c>
      <c r="Q170" s="51">
        <f t="shared" si="227"/>
        <v>1</v>
      </c>
    </row>
    <row r="171" ht="42" hidden="1">
      <c r="A171" s="44" t="s">
        <v>357</v>
      </c>
      <c r="B171" s="45" t="s">
        <v>358</v>
      </c>
      <c r="C171" s="46" t="s">
        <v>64</v>
      </c>
      <c r="D171" s="47">
        <v>7</v>
      </c>
      <c r="E171" s="48">
        <v>7</v>
      </c>
      <c r="F171" s="161">
        <v>7</v>
      </c>
      <c r="G171" s="165"/>
      <c r="H171" s="48">
        <f t="shared" si="216"/>
        <v>7</v>
      </c>
      <c r="I171" s="47">
        <f t="shared" si="201"/>
        <v>7</v>
      </c>
      <c r="J171" s="48">
        <v>39.380000000000003</v>
      </c>
      <c r="K171" s="50">
        <f t="shared" si="228"/>
        <v>275.66000000000003</v>
      </c>
      <c r="L171" s="50">
        <f t="shared" si="228"/>
        <v>275.66000000000003</v>
      </c>
      <c r="M171" s="50"/>
      <c r="N171" s="50">
        <f t="shared" si="229"/>
        <v>0</v>
      </c>
      <c r="O171" s="50">
        <f t="shared" si="229"/>
        <v>275.66000000000003</v>
      </c>
      <c r="P171" s="50">
        <f t="shared" si="221"/>
        <v>0</v>
      </c>
      <c r="Q171" s="51">
        <f t="shared" si="227"/>
        <v>1</v>
      </c>
    </row>
    <row r="172" ht="42" hidden="1">
      <c r="A172" s="44" t="s">
        <v>359</v>
      </c>
      <c r="B172" s="45" t="s">
        <v>360</v>
      </c>
      <c r="C172" s="46" t="s">
        <v>64</v>
      </c>
      <c r="D172" s="47">
        <v>1</v>
      </c>
      <c r="E172" s="48">
        <v>1</v>
      </c>
      <c r="F172" s="161">
        <v>1</v>
      </c>
      <c r="G172" s="165"/>
      <c r="H172" s="48">
        <f t="shared" si="216"/>
        <v>1</v>
      </c>
      <c r="I172" s="47">
        <f t="shared" si="201"/>
        <v>1</v>
      </c>
      <c r="J172" s="48">
        <v>4.6500000000000004</v>
      </c>
      <c r="K172" s="50">
        <f t="shared" si="228"/>
        <v>4.6500000000000004</v>
      </c>
      <c r="L172" s="50">
        <f t="shared" si="228"/>
        <v>4.6500000000000004</v>
      </c>
      <c r="M172" s="50"/>
      <c r="N172" s="50">
        <f t="shared" si="229"/>
        <v>0</v>
      </c>
      <c r="O172" s="50">
        <f t="shared" si="229"/>
        <v>4.6500000000000004</v>
      </c>
      <c r="P172" s="50">
        <f t="shared" si="221"/>
        <v>0</v>
      </c>
      <c r="Q172" s="51">
        <f t="shared" si="227"/>
        <v>1</v>
      </c>
    </row>
    <row r="173" ht="42" hidden="1">
      <c r="A173" s="44" t="s">
        <v>361</v>
      </c>
      <c r="B173" s="45" t="s">
        <v>362</v>
      </c>
      <c r="C173" s="46" t="s">
        <v>184</v>
      </c>
      <c r="D173" s="47">
        <v>62</v>
      </c>
      <c r="E173" s="48">
        <v>62</v>
      </c>
      <c r="F173" s="161">
        <v>62</v>
      </c>
      <c r="G173" s="165"/>
      <c r="H173" s="48">
        <f t="shared" si="216"/>
        <v>62</v>
      </c>
      <c r="I173" s="47">
        <f t="shared" si="201"/>
        <v>62</v>
      </c>
      <c r="J173" s="48">
        <v>12.32</v>
      </c>
      <c r="K173" s="50">
        <f t="shared" si="228"/>
        <v>763.84000000000003</v>
      </c>
      <c r="L173" s="50">
        <f t="shared" si="228"/>
        <v>763.84000000000003</v>
      </c>
      <c r="M173" s="50"/>
      <c r="N173" s="50">
        <f t="shared" si="229"/>
        <v>0</v>
      </c>
      <c r="O173" s="50">
        <f t="shared" si="229"/>
        <v>763.84000000000003</v>
      </c>
      <c r="P173" s="50">
        <f t="shared" si="221"/>
        <v>0</v>
      </c>
      <c r="Q173" s="51">
        <f t="shared" si="227"/>
        <v>1</v>
      </c>
    </row>
    <row r="174" ht="42" hidden="1">
      <c r="A174" s="44" t="s">
        <v>363</v>
      </c>
      <c r="B174" s="45" t="s">
        <v>364</v>
      </c>
      <c r="C174" s="46" t="s">
        <v>184</v>
      </c>
      <c r="D174" s="47">
        <v>21</v>
      </c>
      <c r="E174" s="48">
        <v>21</v>
      </c>
      <c r="F174" s="161">
        <v>21</v>
      </c>
      <c r="G174" s="165"/>
      <c r="H174" s="48">
        <f t="shared" si="216"/>
        <v>21</v>
      </c>
      <c r="I174" s="47">
        <f t="shared" si="201"/>
        <v>21</v>
      </c>
      <c r="J174" s="48">
        <v>9.3599999999999994</v>
      </c>
      <c r="K174" s="50">
        <f t="shared" si="228"/>
        <v>196.56</v>
      </c>
      <c r="L174" s="50">
        <f t="shared" si="228"/>
        <v>196.56</v>
      </c>
      <c r="M174" s="50"/>
      <c r="N174" s="50">
        <f t="shared" si="229"/>
        <v>0</v>
      </c>
      <c r="O174" s="50">
        <f t="shared" si="229"/>
        <v>196.56</v>
      </c>
      <c r="P174" s="50">
        <f t="shared" si="221"/>
        <v>0</v>
      </c>
      <c r="Q174" s="51">
        <f t="shared" si="227"/>
        <v>1</v>
      </c>
    </row>
    <row r="175" ht="14" hidden="1">
      <c r="A175" s="33" t="s">
        <v>365</v>
      </c>
      <c r="B175" s="34" t="s">
        <v>366</v>
      </c>
      <c r="C175" s="35"/>
      <c r="D175" s="35"/>
      <c r="E175" s="35"/>
      <c r="F175" s="159"/>
      <c r="G175" s="163"/>
      <c r="H175" s="42"/>
      <c r="I175" s="54"/>
      <c r="J175" s="35"/>
      <c r="K175" s="37">
        <f>SUM(K176:K178)</f>
        <v>4378.5300000000007</v>
      </c>
      <c r="L175" s="37">
        <f>SUM(L176:L178)</f>
        <v>4378.5300000000007</v>
      </c>
      <c r="M175" s="37"/>
      <c r="N175" s="37">
        <f>SUM(N176:N178)</f>
        <v>0</v>
      </c>
      <c r="O175" s="37">
        <f>SUM(O176:O178)</f>
        <v>4378.5300000000007</v>
      </c>
      <c r="P175" s="37">
        <f>SUM(P176:P178)</f>
        <v>0</v>
      </c>
      <c r="Q175" s="60">
        <f t="shared" si="227"/>
        <v>1</v>
      </c>
    </row>
    <row r="176" ht="42" hidden="1">
      <c r="A176" s="44" t="s">
        <v>367</v>
      </c>
      <c r="B176" s="45" t="s">
        <v>368</v>
      </c>
      <c r="C176" s="46" t="s">
        <v>99</v>
      </c>
      <c r="D176" s="47">
        <v>20.859999999999999</v>
      </c>
      <c r="E176" s="48">
        <v>20.859999999999999</v>
      </c>
      <c r="F176" s="161">
        <v>20.859999999999999</v>
      </c>
      <c r="G176" s="164"/>
      <c r="H176" s="48">
        <f t="shared" si="216"/>
        <v>20.859999999999999</v>
      </c>
      <c r="I176" s="47">
        <f t="shared" ref="I176:I183" si="230">D176-H176</f>
        <v>0</v>
      </c>
      <c r="J176" s="48">
        <v>9.9800000000000004</v>
      </c>
      <c r="K176" s="50">
        <f t="shared" ref="K176:L178" si="231">TRUNC($J176*D176,2)</f>
        <v>208.18000000000001</v>
      </c>
      <c r="L176" s="50">
        <f t="shared" si="231"/>
        <v>208.18000000000001</v>
      </c>
      <c r="M176" s="50"/>
      <c r="N176" s="50">
        <f t="shared" ref="N176:O178" si="232">TRUNC($J176*G176,2)</f>
        <v>0</v>
      </c>
      <c r="O176" s="50">
        <f t="shared" si="232"/>
        <v>208.18000000000001</v>
      </c>
      <c r="P176" s="50">
        <f t="shared" si="221"/>
        <v>0</v>
      </c>
      <c r="Q176" s="51">
        <f t="shared" si="227"/>
        <v>1</v>
      </c>
    </row>
    <row r="177" ht="42" hidden="1">
      <c r="A177" s="44" t="s">
        <v>369</v>
      </c>
      <c r="B177" s="45" t="s">
        <v>370</v>
      </c>
      <c r="C177" s="46" t="s">
        <v>99</v>
      </c>
      <c r="D177" s="47">
        <v>467.68000000000001</v>
      </c>
      <c r="E177" s="48">
        <v>467.68000000000001</v>
      </c>
      <c r="F177" s="161">
        <v>467.68000000000001</v>
      </c>
      <c r="G177" s="164"/>
      <c r="H177" s="48">
        <f t="shared" si="216"/>
        <v>467.68000000000001</v>
      </c>
      <c r="I177" s="47">
        <f t="shared" si="230"/>
        <v>0</v>
      </c>
      <c r="J177" s="48">
        <v>8.6799999999999997</v>
      </c>
      <c r="K177" s="50">
        <f t="shared" si="231"/>
        <v>4059.46</v>
      </c>
      <c r="L177" s="50">
        <f t="shared" si="231"/>
        <v>4059.46</v>
      </c>
      <c r="M177" s="50"/>
      <c r="N177" s="50">
        <f t="shared" si="232"/>
        <v>0</v>
      </c>
      <c r="O177" s="50">
        <f t="shared" si="232"/>
        <v>4059.46</v>
      </c>
      <c r="P177" s="50">
        <f t="shared" si="221"/>
        <v>0</v>
      </c>
      <c r="Q177" s="51">
        <f t="shared" si="227"/>
        <v>1</v>
      </c>
    </row>
    <row r="178" ht="42" hidden="1">
      <c r="A178" s="44" t="s">
        <v>371</v>
      </c>
      <c r="B178" s="45" t="s">
        <v>372</v>
      </c>
      <c r="C178" s="46" t="s">
        <v>99</v>
      </c>
      <c r="D178" s="47">
        <v>6.4400000000000004</v>
      </c>
      <c r="E178" s="48">
        <v>6.4400000000000004</v>
      </c>
      <c r="F178" s="161">
        <v>6.4400000000000004</v>
      </c>
      <c r="G178" s="164"/>
      <c r="H178" s="48">
        <f t="shared" si="216"/>
        <v>6.4400000000000004</v>
      </c>
      <c r="I178" s="47">
        <f t="shared" si="230"/>
        <v>0</v>
      </c>
      <c r="J178" s="48">
        <v>17.219999999999999</v>
      </c>
      <c r="K178" s="50">
        <f t="shared" si="231"/>
        <v>110.89</v>
      </c>
      <c r="L178" s="50">
        <f t="shared" si="231"/>
        <v>110.89</v>
      </c>
      <c r="M178" s="50"/>
      <c r="N178" s="50">
        <f t="shared" si="232"/>
        <v>0</v>
      </c>
      <c r="O178" s="50">
        <f t="shared" si="232"/>
        <v>110.89</v>
      </c>
      <c r="P178" s="50">
        <f t="shared" si="221"/>
        <v>0</v>
      </c>
      <c r="Q178" s="51">
        <f t="shared" si="227"/>
        <v>1</v>
      </c>
    </row>
    <row r="179" ht="14" hidden="1">
      <c r="A179" s="33" t="s">
        <v>373</v>
      </c>
      <c r="B179" s="34" t="s">
        <v>374</v>
      </c>
      <c r="C179" s="35"/>
      <c r="D179" s="35"/>
      <c r="E179" s="35"/>
      <c r="F179" s="159"/>
      <c r="G179" s="163"/>
      <c r="H179" s="42"/>
      <c r="I179" s="54"/>
      <c r="J179" s="35"/>
      <c r="K179" s="37">
        <f>SUM(K180:K183)</f>
        <v>4700.3800000000001</v>
      </c>
      <c r="L179" s="37">
        <f>SUM(L180:L183)</f>
        <v>4700.3800000000001</v>
      </c>
      <c r="M179" s="37"/>
      <c r="N179" s="37">
        <f>SUM(N180:N183)</f>
        <v>0</v>
      </c>
      <c r="O179" s="37">
        <f>SUM(O180:O183)</f>
        <v>4700.3800000000001</v>
      </c>
      <c r="P179" s="37">
        <f>SUM(P180:P183)</f>
        <v>0</v>
      </c>
      <c r="Q179" s="55">
        <f t="shared" si="227"/>
        <v>1</v>
      </c>
    </row>
    <row r="180" ht="42" hidden="1">
      <c r="A180" s="44" t="s">
        <v>375</v>
      </c>
      <c r="B180" s="45" t="s">
        <v>376</v>
      </c>
      <c r="C180" s="46" t="s">
        <v>99</v>
      </c>
      <c r="D180" s="47">
        <v>1029</v>
      </c>
      <c r="E180" s="48">
        <v>1029</v>
      </c>
      <c r="F180" s="161">
        <v>1029</v>
      </c>
      <c r="G180" s="165"/>
      <c r="H180" s="48">
        <f t="shared" si="216"/>
        <v>1029</v>
      </c>
      <c r="I180" s="47">
        <f t="shared" si="230"/>
        <v>0</v>
      </c>
      <c r="J180" s="48">
        <v>3.77</v>
      </c>
      <c r="K180" s="50">
        <f t="shared" ref="K180:L183" si="233">TRUNC($J180*D180,2)</f>
        <v>3879.3299999999999</v>
      </c>
      <c r="L180" s="50">
        <f t="shared" si="233"/>
        <v>3879.3299999999999</v>
      </c>
      <c r="M180" s="50"/>
      <c r="N180" s="50">
        <f t="shared" ref="N180:O183" si="234">TRUNC($J180*G180,2)</f>
        <v>0</v>
      </c>
      <c r="O180" s="50">
        <f t="shared" si="234"/>
        <v>3879.3299999999999</v>
      </c>
      <c r="P180" s="50">
        <f t="shared" si="221"/>
        <v>0</v>
      </c>
      <c r="Q180" s="51">
        <f t="shared" si="227"/>
        <v>1</v>
      </c>
    </row>
    <row r="181" ht="42" hidden="1">
      <c r="A181" s="44" t="s">
        <v>377</v>
      </c>
      <c r="B181" s="45" t="s">
        <v>378</v>
      </c>
      <c r="C181" s="46" t="s">
        <v>114</v>
      </c>
      <c r="D181" s="47">
        <v>16.300000000000001</v>
      </c>
      <c r="E181" s="48">
        <v>16.300000000000001</v>
      </c>
      <c r="F181" s="161">
        <v>16.300000000000001</v>
      </c>
      <c r="G181" s="165"/>
      <c r="H181" s="48">
        <f t="shared" si="216"/>
        <v>16.300000000000001</v>
      </c>
      <c r="I181" s="47">
        <f t="shared" si="230"/>
        <v>0</v>
      </c>
      <c r="J181" s="48">
        <v>8.0399999999999991</v>
      </c>
      <c r="K181" s="50">
        <f t="shared" si="233"/>
        <v>131.05000000000001</v>
      </c>
      <c r="L181" s="50">
        <f t="shared" si="233"/>
        <v>131.05000000000001</v>
      </c>
      <c r="M181" s="50"/>
      <c r="N181" s="50">
        <f t="shared" si="234"/>
        <v>0</v>
      </c>
      <c r="O181" s="50">
        <f t="shared" si="234"/>
        <v>131.05000000000001</v>
      </c>
      <c r="P181" s="50">
        <f t="shared" si="221"/>
        <v>0</v>
      </c>
      <c r="Q181" s="51">
        <f t="shared" si="227"/>
        <v>1</v>
      </c>
    </row>
    <row r="182" ht="42" hidden="1">
      <c r="A182" s="44" t="s">
        <v>379</v>
      </c>
      <c r="B182" s="45" t="s">
        <v>380</v>
      </c>
      <c r="C182" s="46" t="s">
        <v>114</v>
      </c>
      <c r="D182" s="47">
        <v>18</v>
      </c>
      <c r="E182" s="48">
        <v>18</v>
      </c>
      <c r="F182" s="161">
        <v>18</v>
      </c>
      <c r="G182" s="165"/>
      <c r="H182" s="48">
        <f t="shared" si="216"/>
        <v>18</v>
      </c>
      <c r="I182" s="47">
        <f t="shared" si="230"/>
        <v>0</v>
      </c>
      <c r="J182" s="48">
        <v>31.18</v>
      </c>
      <c r="K182" s="50">
        <f t="shared" si="233"/>
        <v>561.24000000000001</v>
      </c>
      <c r="L182" s="50">
        <f t="shared" si="233"/>
        <v>561.24000000000001</v>
      </c>
      <c r="M182" s="50"/>
      <c r="N182" s="50">
        <f t="shared" si="234"/>
        <v>0</v>
      </c>
      <c r="O182" s="50">
        <f t="shared" si="234"/>
        <v>561.24000000000001</v>
      </c>
      <c r="P182" s="50">
        <f t="shared" si="221"/>
        <v>0</v>
      </c>
      <c r="Q182" s="51">
        <f t="shared" si="227"/>
        <v>1</v>
      </c>
    </row>
    <row r="183" ht="42" hidden="1">
      <c r="A183" s="44" t="s">
        <v>381</v>
      </c>
      <c r="B183" s="45" t="s">
        <v>382</v>
      </c>
      <c r="C183" s="46" t="s">
        <v>114</v>
      </c>
      <c r="D183" s="47">
        <v>6.4000000000000004</v>
      </c>
      <c r="E183" s="48">
        <v>6.4000000000000004</v>
      </c>
      <c r="F183" s="161">
        <v>6.4000000000000004</v>
      </c>
      <c r="G183" s="165"/>
      <c r="H183" s="48">
        <f t="shared" si="216"/>
        <v>6.4000000000000004</v>
      </c>
      <c r="I183" s="47">
        <f t="shared" si="230"/>
        <v>0</v>
      </c>
      <c r="J183" s="48">
        <v>20.120000000000001</v>
      </c>
      <c r="K183" s="50">
        <f t="shared" si="233"/>
        <v>128.75999999999999</v>
      </c>
      <c r="L183" s="50">
        <f t="shared" si="233"/>
        <v>128.75999999999999</v>
      </c>
      <c r="M183" s="50"/>
      <c r="N183" s="50">
        <f t="shared" si="234"/>
        <v>0</v>
      </c>
      <c r="O183" s="50">
        <f t="shared" si="234"/>
        <v>128.75999999999999</v>
      </c>
      <c r="P183" s="50">
        <f t="shared" si="221"/>
        <v>0</v>
      </c>
      <c r="Q183" s="51">
        <f t="shared" si="227"/>
        <v>1</v>
      </c>
    </row>
    <row r="184" ht="14" hidden="1">
      <c r="A184" s="33" t="s">
        <v>383</v>
      </c>
      <c r="B184" s="34" t="s">
        <v>384</v>
      </c>
      <c r="C184" s="35"/>
      <c r="D184" s="35"/>
      <c r="E184" s="35"/>
      <c r="F184" s="159"/>
      <c r="G184" s="163"/>
      <c r="H184" s="42"/>
      <c r="I184" s="54"/>
      <c r="J184" s="35"/>
      <c r="K184" s="37">
        <f>SUM(K185:K186)</f>
        <v>4113.6199999999999</v>
      </c>
      <c r="L184" s="37">
        <f>SUM(L185:L186)</f>
        <v>0</v>
      </c>
      <c r="M184" s="37"/>
      <c r="N184" s="37">
        <f>SUM(N185:N186)</f>
        <v>0</v>
      </c>
      <c r="O184" s="37">
        <f>SUM(O185:O186)</f>
        <v>0</v>
      </c>
      <c r="P184" s="37">
        <f>SUM(P185:P186)</f>
        <v>4113.6199999999999</v>
      </c>
      <c r="Q184" s="55">
        <f t="shared" si="227"/>
        <v>0</v>
      </c>
    </row>
    <row r="185" ht="42" hidden="1">
      <c r="A185" s="44" t="s">
        <v>385</v>
      </c>
      <c r="B185" s="45" t="s">
        <v>386</v>
      </c>
      <c r="C185" s="46" t="s">
        <v>184</v>
      </c>
      <c r="D185" s="47">
        <v>7</v>
      </c>
      <c r="E185" s="48">
        <v>0</v>
      </c>
      <c r="F185" s="161">
        <v>0</v>
      </c>
      <c r="G185" s="165"/>
      <c r="H185" s="48">
        <f t="shared" si="216"/>
        <v>0</v>
      </c>
      <c r="I185" s="47">
        <f t="shared" ref="I176:I189" si="235">D185-G185</f>
        <v>7</v>
      </c>
      <c r="J185" s="48">
        <v>118.64</v>
      </c>
      <c r="K185" s="50">
        <f t="shared" ref="K185:K186" si="236">TRUNC($J185*D185,2)</f>
        <v>830.48000000000002</v>
      </c>
      <c r="L185" s="50">
        <f t="shared" ref="L185:L186" si="237">TRUNC($J185*E185,2)</f>
        <v>0</v>
      </c>
      <c r="M185" s="50"/>
      <c r="N185" s="50">
        <f t="shared" ref="N185:N186" si="238">TRUNC($J185*G185,2)</f>
        <v>0</v>
      </c>
      <c r="O185" s="50">
        <f t="shared" ref="O185:O186" si="239">TRUNC($J185*H185,2)</f>
        <v>0</v>
      </c>
      <c r="P185" s="50">
        <f t="shared" si="221"/>
        <v>830.48000000000002</v>
      </c>
      <c r="Q185" s="51">
        <f t="shared" si="227"/>
        <v>0</v>
      </c>
    </row>
    <row r="186" ht="42" hidden="1">
      <c r="A186" s="44" t="s">
        <v>387</v>
      </c>
      <c r="B186" s="45" t="s">
        <v>388</v>
      </c>
      <c r="C186" s="46" t="s">
        <v>184</v>
      </c>
      <c r="D186" s="47">
        <v>21</v>
      </c>
      <c r="E186" s="48">
        <v>0</v>
      </c>
      <c r="F186" s="161">
        <v>0</v>
      </c>
      <c r="G186" s="165"/>
      <c r="H186" s="48">
        <f t="shared" si="216"/>
        <v>0</v>
      </c>
      <c r="I186" s="47">
        <f t="shared" si="235"/>
        <v>21</v>
      </c>
      <c r="J186" s="48">
        <v>156.34</v>
      </c>
      <c r="K186" s="50">
        <f t="shared" si="236"/>
        <v>3283.1399999999999</v>
      </c>
      <c r="L186" s="50">
        <f t="shared" si="237"/>
        <v>0</v>
      </c>
      <c r="M186" s="50"/>
      <c r="N186" s="50">
        <f t="shared" si="238"/>
        <v>0</v>
      </c>
      <c r="O186" s="50">
        <f t="shared" si="239"/>
        <v>0</v>
      </c>
      <c r="P186" s="50">
        <f t="shared" si="221"/>
        <v>3283.1399999999999</v>
      </c>
      <c r="Q186" s="51">
        <f t="shared" si="227"/>
        <v>0</v>
      </c>
    </row>
    <row r="187" ht="14">
      <c r="A187" s="33" t="s">
        <v>389</v>
      </c>
      <c r="B187" s="34" t="s">
        <v>390</v>
      </c>
      <c r="C187" s="35"/>
      <c r="D187" s="35"/>
      <c r="E187" s="35"/>
      <c r="F187" s="159"/>
      <c r="G187" s="163"/>
      <c r="H187" s="42"/>
      <c r="I187" s="54"/>
      <c r="J187" s="35"/>
      <c r="K187" s="37">
        <f>SUM(K188:K189)</f>
        <v>2325.1599999999999</v>
      </c>
      <c r="L187" s="37">
        <f>SUM(L188:L189)</f>
        <v>0</v>
      </c>
      <c r="M187" s="37"/>
      <c r="N187" s="37">
        <f>SUM(N188:N189)</f>
        <v>0</v>
      </c>
      <c r="O187" s="37">
        <f>SUM(O188:O189)</f>
        <v>0</v>
      </c>
      <c r="P187" s="37">
        <f>SUM(P188:P189)</f>
        <v>2325.1599999999999</v>
      </c>
      <c r="Q187" s="55">
        <f t="shared" si="227"/>
        <v>0</v>
      </c>
    </row>
    <row r="188" ht="14" hidden="1">
      <c r="A188" s="44" t="s">
        <v>391</v>
      </c>
      <c r="B188" s="45" t="s">
        <v>392</v>
      </c>
      <c r="C188" s="46" t="s">
        <v>39</v>
      </c>
      <c r="D188" s="47">
        <v>248.21000000000001</v>
      </c>
      <c r="E188" s="48">
        <v>0</v>
      </c>
      <c r="F188" s="161">
        <v>0</v>
      </c>
      <c r="G188" s="165"/>
      <c r="H188" s="48">
        <f t="shared" si="216"/>
        <v>0</v>
      </c>
      <c r="I188" s="47">
        <f t="shared" si="235"/>
        <v>248.21000000000001</v>
      </c>
      <c r="J188" s="48">
        <v>2.1200000000000001</v>
      </c>
      <c r="K188" s="50">
        <f t="shared" ref="K188:K189" si="240">TRUNC($J188*D188,2)</f>
        <v>526.20000000000005</v>
      </c>
      <c r="L188" s="50">
        <f t="shared" ref="L188:L189" si="241">TRUNC($J188*E188,2)</f>
        <v>0</v>
      </c>
      <c r="M188" s="50"/>
      <c r="N188" s="50">
        <f t="shared" ref="N188:N189" si="242">TRUNC($J188*G188,2)</f>
        <v>0</v>
      </c>
      <c r="O188" s="50">
        <f t="shared" ref="O188:O189" si="243">TRUNC($J188*H188,2)</f>
        <v>0</v>
      </c>
      <c r="P188" s="50">
        <f t="shared" si="221"/>
        <v>526.20000000000005</v>
      </c>
      <c r="Q188" s="51">
        <f t="shared" si="227"/>
        <v>0</v>
      </c>
    </row>
    <row r="189" ht="14" hidden="1">
      <c r="A189" s="44" t="s">
        <v>393</v>
      </c>
      <c r="B189" s="45" t="s">
        <v>394</v>
      </c>
      <c r="C189" s="46" t="s">
        <v>184</v>
      </c>
      <c r="D189" s="47">
        <v>1</v>
      </c>
      <c r="E189" s="48">
        <v>0</v>
      </c>
      <c r="F189" s="161">
        <v>0</v>
      </c>
      <c r="G189" s="165"/>
      <c r="H189" s="48">
        <f t="shared" si="216"/>
        <v>0</v>
      </c>
      <c r="I189" s="47">
        <f t="shared" si="235"/>
        <v>1</v>
      </c>
      <c r="J189" s="48">
        <v>1798.96</v>
      </c>
      <c r="K189" s="50">
        <f t="shared" si="240"/>
        <v>1798.96</v>
      </c>
      <c r="L189" s="50">
        <f t="shared" si="241"/>
        <v>0</v>
      </c>
      <c r="M189" s="50"/>
      <c r="N189" s="50">
        <f t="shared" si="242"/>
        <v>0</v>
      </c>
      <c r="O189" s="50">
        <f t="shared" si="243"/>
        <v>0</v>
      </c>
      <c r="P189" s="50">
        <f t="shared" si="221"/>
        <v>1798.96</v>
      </c>
      <c r="Q189" s="51">
        <f t="shared" si="227"/>
        <v>0</v>
      </c>
    </row>
    <row r="190" ht="15" hidden="1">
      <c r="A190" s="61"/>
      <c r="B190" s="62" t="s">
        <v>395</v>
      </c>
      <c r="C190" s="63"/>
      <c r="D190" s="64"/>
      <c r="E190" s="65"/>
      <c r="F190" s="166"/>
      <c r="G190" s="167"/>
      <c r="H190" s="67"/>
      <c r="I190" s="68"/>
      <c r="J190" s="68"/>
      <c r="K190" s="69">
        <f>SUM(K187,K184,K179,K175,K167,K159,K151,K144,K139,K136,K132,K130,K120,K114,K111,K104,K87,K78,K69,K58,K54,K51,K47,K38,K22,K20,K18,K15,K12,K9)</f>
        <v>283812.48999999999</v>
      </c>
      <c r="L190" s="70">
        <f>SUM(L187,L184,L179,L175,L167,L159,L151,L144,L139,L136,L132,L130,L120,L114,L111,L104,L87,L78,L69,L58,L54,L51,L47,L38,L22,L20,L18,L15,L12,L9)</f>
        <v>171074.27000000002</v>
      </c>
      <c r="M190" s="70"/>
      <c r="N190" s="69">
        <f>SUM(N187,N184,N179,N175,N167,N159,N151,N144,N139,N136,N132,N130,N120,N114,N111,N104,N87,N78,N69,N58,N54,N51,N47,N38,N22,N20,N18,N15,N12,N9)</f>
        <v>44463.849999999999</v>
      </c>
      <c r="O190" s="69">
        <f>SUM(O187,O184,O179,O175,O167,O159,O151,O144,O139,O136,O132,O130,O120,O114,O111,O104,O87,O78,O69,O58,O54,O51,O47,O38,O22,O20,O18,O15,O12,O9)</f>
        <v>215785.57000000007</v>
      </c>
      <c r="P190" s="69">
        <f>SUM(P187,P184,P179,P175,P167,P159,P151,P144,P139,P136,P132,P130,P120,P114,P111,P104,P87,P78,P69,P58,P54,P51,P47,P38,P22,P20,P18,P15,P12,P9)</f>
        <v>68026.919999999998</v>
      </c>
      <c r="Q190" s="71">
        <f t="shared" si="227"/>
        <v>0.76031033729347175</v>
      </c>
    </row>
    <row r="191" hidden="1">
      <c r="G191" s="72" t="s">
        <v>396</v>
      </c>
      <c r="H191" s="73"/>
      <c r="I191" s="73"/>
      <c r="J191" s="73"/>
      <c r="K191" s="74"/>
      <c r="L191" s="72" t="s">
        <v>397</v>
      </c>
      <c r="M191" s="168"/>
      <c r="N191" s="73"/>
      <c r="O191" s="73"/>
      <c r="P191" s="73"/>
      <c r="Q191" s="74"/>
    </row>
    <row r="192" hidden="1">
      <c r="G192" s="75"/>
      <c r="H192" s="76"/>
      <c r="I192" s="76"/>
      <c r="J192" s="76"/>
      <c r="K192" s="77"/>
      <c r="L192" s="75"/>
      <c r="M192" s="169"/>
      <c r="N192" s="76"/>
      <c r="O192" s="76"/>
      <c r="P192" s="76"/>
      <c r="Q192" s="77"/>
    </row>
    <row r="193" hidden="1">
      <c r="G193" s="75"/>
      <c r="H193" s="76"/>
      <c r="I193" s="76"/>
      <c r="J193" s="76"/>
      <c r="K193" s="77"/>
      <c r="L193" s="75"/>
      <c r="M193" s="169"/>
      <c r="N193" s="76"/>
      <c r="O193" s="76"/>
      <c r="P193" s="76"/>
      <c r="Q193" s="77"/>
    </row>
    <row r="194" hidden="1">
      <c r="G194" s="75"/>
      <c r="H194" s="76"/>
      <c r="I194" s="76"/>
      <c r="J194" s="76"/>
      <c r="K194" s="77"/>
      <c r="L194" s="75"/>
      <c r="M194" s="169"/>
      <c r="N194" s="76"/>
      <c r="O194" s="76"/>
      <c r="P194" s="76"/>
      <c r="Q194" s="77"/>
    </row>
    <row r="195" hidden="1">
      <c r="G195" s="75"/>
      <c r="H195" s="76"/>
      <c r="I195" s="76"/>
      <c r="J195" s="76"/>
      <c r="K195" s="77"/>
      <c r="L195" s="75"/>
      <c r="M195" s="169"/>
      <c r="N195" s="76"/>
      <c r="O195" s="76"/>
      <c r="P195" s="76"/>
      <c r="Q195" s="77"/>
    </row>
    <row r="196" hidden="1">
      <c r="G196" s="75"/>
      <c r="H196" s="76"/>
      <c r="I196" s="76"/>
      <c r="J196" s="76"/>
      <c r="K196" s="77"/>
      <c r="L196" s="75"/>
      <c r="M196" s="169"/>
      <c r="N196" s="76"/>
      <c r="O196" s="76"/>
      <c r="P196" s="76"/>
      <c r="Q196" s="77"/>
    </row>
    <row r="197" ht="14" hidden="1">
      <c r="G197" s="78"/>
      <c r="H197" s="79"/>
      <c r="I197" s="79"/>
      <c r="J197" s="79"/>
      <c r="K197" s="80"/>
      <c r="L197" s="78"/>
      <c r="M197" s="170"/>
      <c r="N197" s="79"/>
      <c r="O197" s="79"/>
      <c r="P197" s="79"/>
      <c r="Q197" s="80"/>
    </row>
    <row r="199">
      <c r="M199" s="7" t="s">
        <v>466</v>
      </c>
    </row>
    <row r="200">
      <c r="L200" s="7">
        <v>9850.6599999999999</v>
      </c>
      <c r="M200" s="7">
        <v>9850.6599999999999</v>
      </c>
      <c r="N200" s="7">
        <f t="shared" ref="N200:N217" si="244">L200-M200</f>
        <v>0</v>
      </c>
    </row>
    <row r="201">
      <c r="L201" s="7">
        <v>2658.4899999999998</v>
      </c>
      <c r="M201" s="7">
        <v>2658.4899999999998</v>
      </c>
      <c r="N201" s="7">
        <f t="shared" si="244"/>
        <v>0</v>
      </c>
    </row>
    <row r="202">
      <c r="L202" s="7">
        <v>0</v>
      </c>
      <c r="M202" s="7">
        <v>247.38</v>
      </c>
      <c r="N202" s="7">
        <f t="shared" si="244"/>
        <v>-247.38</v>
      </c>
    </row>
    <row r="203">
      <c r="L203" s="7">
        <v>674.41999999999996</v>
      </c>
      <c r="M203" s="7">
        <v>674.41999999999996</v>
      </c>
      <c r="N203" s="7">
        <f t="shared" si="244"/>
        <v>0</v>
      </c>
    </row>
    <row r="204">
      <c r="L204" s="7">
        <v>16167.17</v>
      </c>
      <c r="M204" s="7">
        <v>16167.17</v>
      </c>
      <c r="N204" s="7">
        <f t="shared" si="244"/>
        <v>0</v>
      </c>
    </row>
    <row r="205">
      <c r="L205" s="7">
        <v>14371.41</v>
      </c>
      <c r="M205" s="7">
        <v>14371.41</v>
      </c>
      <c r="N205" s="7">
        <f t="shared" si="244"/>
        <v>0</v>
      </c>
    </row>
    <row r="206">
      <c r="L206" s="7">
        <v>7968.8500000000004</v>
      </c>
      <c r="M206" s="7">
        <v>7968.8500000000004</v>
      </c>
      <c r="N206" s="7">
        <f t="shared" si="244"/>
        <v>0</v>
      </c>
    </row>
    <row r="207">
      <c r="L207" s="7">
        <v>39601.259999999995</v>
      </c>
      <c r="M207" s="7">
        <v>39601.259999999995</v>
      </c>
      <c r="N207" s="7">
        <f t="shared" si="244"/>
        <v>0</v>
      </c>
    </row>
    <row r="208">
      <c r="L208" s="7">
        <v>35309.919999999998</v>
      </c>
      <c r="M208" s="7">
        <v>35309.919999999998</v>
      </c>
      <c r="N208" s="7">
        <f t="shared" si="244"/>
        <v>0</v>
      </c>
    </row>
    <row r="209">
      <c r="L209" s="7">
        <v>28098.610000000001</v>
      </c>
      <c r="M209" s="7">
        <v>28098.610000000001</v>
      </c>
      <c r="N209" s="7">
        <f t="shared" si="244"/>
        <v>0</v>
      </c>
    </row>
    <row r="210">
      <c r="L210" s="7">
        <v>0</v>
      </c>
      <c r="M210" s="7">
        <v>0</v>
      </c>
      <c r="N210" s="7">
        <f t="shared" si="244"/>
        <v>0</v>
      </c>
    </row>
    <row r="211">
      <c r="L211" s="7">
        <v>0</v>
      </c>
      <c r="M211" s="7">
        <v>0</v>
      </c>
      <c r="N211" s="7">
        <f t="shared" si="244"/>
        <v>0</v>
      </c>
    </row>
    <row r="212">
      <c r="L212" s="7">
        <v>0</v>
      </c>
      <c r="M212" s="7">
        <v>0</v>
      </c>
      <c r="N212" s="7">
        <f t="shared" si="244"/>
        <v>0</v>
      </c>
    </row>
    <row r="213">
      <c r="L213" s="7">
        <v>0</v>
      </c>
      <c r="M213" s="7">
        <v>0</v>
      </c>
      <c r="N213" s="7">
        <f t="shared" si="244"/>
        <v>0</v>
      </c>
    </row>
    <row r="214">
      <c r="L214" s="7">
        <v>0</v>
      </c>
      <c r="M214" s="7">
        <v>0</v>
      </c>
      <c r="N214" s="7">
        <f t="shared" si="244"/>
        <v>0</v>
      </c>
    </row>
    <row r="215">
      <c r="L215" s="7">
        <v>0</v>
      </c>
      <c r="M215" s="7">
        <v>0</v>
      </c>
      <c r="N215" s="7">
        <f t="shared" si="244"/>
        <v>0</v>
      </c>
    </row>
    <row r="216">
      <c r="L216" s="7">
        <v>16373.48</v>
      </c>
      <c r="M216" s="7">
        <v>16373.48</v>
      </c>
      <c r="N216" s="7">
        <f t="shared" si="244"/>
        <v>0</v>
      </c>
    </row>
    <row r="217">
      <c r="L217" s="7">
        <v>0</v>
      </c>
      <c r="M217" s="7">
        <v>0</v>
      </c>
      <c r="N217" s="7">
        <f t="shared" si="244"/>
        <v>0</v>
      </c>
    </row>
  </sheetData>
  <autoFilter ref="A7:Q197">
    <filterColumn colId="0">
      <filters>
        <filter val="01.01"/>
        <filter val="01.02"/>
        <filter val="01.03"/>
        <filter val="01.04"/>
        <filter val="01.05"/>
        <filter val="01.06"/>
        <filter val="01.07"/>
        <filter val="01.08"/>
        <filter val="01.09"/>
        <filter val="01.10"/>
        <filter val="01.11"/>
        <filter val="01.12"/>
        <filter val="01.13"/>
        <filter val="01.14"/>
        <filter val="01.15"/>
        <filter val="01.16"/>
        <filter val="01.17"/>
        <filter val="01.18"/>
      </filters>
    </filterColumn>
  </autoFilter>
  <mergeCells count="17">
    <mergeCell ref="Q5:Q6"/>
    <mergeCell ref="G191:K197"/>
    <mergeCell ref="L191:Q197"/>
    <mergeCell ref="A5:A6"/>
    <mergeCell ref="B5:B6"/>
    <mergeCell ref="C5:C6"/>
    <mergeCell ref="D5:I5"/>
    <mergeCell ref="J5:J6"/>
    <mergeCell ref="K5:P5"/>
    <mergeCell ref="A1:G1"/>
    <mergeCell ref="I1:L1"/>
    <mergeCell ref="N1:Q1"/>
    <mergeCell ref="A2:G2"/>
    <mergeCell ref="I2:L2"/>
    <mergeCell ref="N2:Q4"/>
    <mergeCell ref="A3:G4"/>
    <mergeCell ref="I3:L4"/>
  </mergeCells>
  <printOptions headings="0" gridLines="0"/>
  <pageMargins left="0.11811023622047245" right="0.11811023622047245" top="0.51181102362204722" bottom="0.51181102362204722" header="0.31496062992125984" footer="0.31496062992125984"/>
  <pageSetup paperSize="9" scale="66" fitToWidth="1" fitToHeight="7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80" workbookViewId="0">
      <selection activeCell="D13" activeCellId="0" sqref="D13:O13"/>
    </sheetView>
  </sheetViews>
  <sheetFormatPr baseColWidth="10" defaultColWidth="9.1640625" defaultRowHeight="13"/>
  <cols>
    <col customWidth="1" min="1" max="1" style="2" width="10.33203125"/>
    <col customWidth="1" min="2" max="2" style="3" width="57.6640625"/>
    <col customWidth="1" min="3" max="3" style="4" width="6.6640625"/>
    <col customWidth="1" min="4" max="4" style="5" width="10.6640625"/>
    <col customWidth="1" min="5" max="5" style="5" width="9.5"/>
    <col customWidth="1" min="6" max="6" style="82" width="10.6640625"/>
    <col customWidth="1" min="7" max="7" style="5" width="13.6640625"/>
    <col min="8" max="8" style="7" width="9.1640625"/>
    <col customWidth="1" min="9" max="9" style="7" width="14.5"/>
    <col customWidth="1" min="10" max="10" style="7" width="14"/>
    <col customWidth="1" min="11" max="11" style="7" width="10.1640625"/>
    <col customWidth="1" min="12" max="12" style="7" width="11.33203125"/>
    <col customWidth="1" min="13" max="13" style="7" width="13.1640625"/>
    <col customWidth="1" min="14" max="14" style="7" width="14.5"/>
    <col customWidth="1" min="15" max="15" style="8" width="8.83203125"/>
    <col min="16" max="16384" style="1" width="9.1640625"/>
  </cols>
  <sheetData>
    <row r="1" ht="38.25" customHeight="1">
      <c r="A1" s="83" t="s">
        <v>0</v>
      </c>
      <c r="B1" s="84"/>
      <c r="C1" s="84"/>
      <c r="D1" s="84"/>
      <c r="E1" s="84"/>
      <c r="F1" s="85"/>
      <c r="G1" s="86"/>
      <c r="H1" s="87" t="s">
        <v>1</v>
      </c>
      <c r="I1" s="88"/>
      <c r="J1" s="88"/>
      <c r="K1" s="89"/>
      <c r="L1" s="90" t="s">
        <v>2</v>
      </c>
      <c r="M1" s="84"/>
      <c r="N1" s="84"/>
      <c r="O1" s="91"/>
    </row>
    <row r="2">
      <c r="A2" s="92" t="s">
        <v>3</v>
      </c>
      <c r="B2" s="93"/>
      <c r="C2" s="93"/>
      <c r="D2" s="93"/>
      <c r="E2" s="93"/>
      <c r="F2" s="94"/>
      <c r="G2" s="95"/>
      <c r="H2" s="96" t="s">
        <v>434</v>
      </c>
      <c r="I2" s="97"/>
      <c r="J2" s="97"/>
      <c r="K2" s="98"/>
      <c r="L2" s="99" t="s">
        <v>5</v>
      </c>
      <c r="M2" s="100"/>
      <c r="N2" s="100"/>
      <c r="O2" s="101"/>
    </row>
    <row r="3">
      <c r="A3" s="102" t="s">
        <v>6</v>
      </c>
      <c r="B3" s="103"/>
      <c r="C3" s="103"/>
      <c r="D3" s="103"/>
      <c r="E3" s="103"/>
      <c r="F3" s="104"/>
      <c r="G3" s="97"/>
      <c r="H3" s="96" t="s">
        <v>436</v>
      </c>
      <c r="I3" s="105"/>
      <c r="J3" s="105"/>
      <c r="K3" s="106"/>
      <c r="L3" s="99"/>
      <c r="M3" s="100"/>
      <c r="N3" s="100"/>
      <c r="O3" s="101"/>
    </row>
    <row r="4">
      <c r="A4" s="107"/>
      <c r="B4" s="108"/>
      <c r="C4" s="108"/>
      <c r="D4" s="108"/>
      <c r="E4" s="108"/>
      <c r="F4" s="109"/>
      <c r="G4" s="110"/>
      <c r="H4" s="111"/>
      <c r="I4" s="112"/>
      <c r="J4" s="112"/>
      <c r="K4" s="113"/>
      <c r="L4" s="114"/>
      <c r="M4" s="115"/>
      <c r="N4" s="115"/>
      <c r="O4" s="116"/>
    </row>
    <row r="5">
      <c r="A5" s="117" t="s">
        <v>8</v>
      </c>
      <c r="B5" s="118" t="s">
        <v>9</v>
      </c>
      <c r="C5" s="25" t="s">
        <v>10</v>
      </c>
      <c r="D5" s="26" t="s">
        <v>398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>
      <c r="A6" s="119"/>
      <c r="B6" s="120"/>
      <c r="C6" s="121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>
      <c r="A7" s="122"/>
      <c r="B7" s="123"/>
      <c r="C7" s="121"/>
      <c r="D7" s="124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6"/>
    </row>
    <row r="8" ht="14">
      <c r="A8" s="127" t="s">
        <v>23</v>
      </c>
      <c r="B8" s="34" t="s">
        <v>24</v>
      </c>
      <c r="C8" s="35"/>
      <c r="D8" s="128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30"/>
    </row>
    <row r="9" ht="14">
      <c r="A9" s="127" t="s">
        <v>25</v>
      </c>
      <c r="B9" s="34" t="s">
        <v>26</v>
      </c>
      <c r="C9" s="35"/>
      <c r="D9" s="128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30"/>
    </row>
    <row r="10" ht="14">
      <c r="A10" s="45" t="s">
        <v>27</v>
      </c>
      <c r="B10" s="45" t="s">
        <v>28</v>
      </c>
      <c r="C10" s="46" t="s">
        <v>29</v>
      </c>
      <c r="D10" s="131" t="s">
        <v>467</v>
      </c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</row>
    <row r="11" ht="28">
      <c r="A11" s="45" t="s">
        <v>30</v>
      </c>
      <c r="B11" s="45" t="s">
        <v>31</v>
      </c>
      <c r="C11" s="46" t="s">
        <v>29</v>
      </c>
      <c r="D11" s="131" t="s">
        <v>468</v>
      </c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3"/>
    </row>
    <row r="12" ht="14">
      <c r="A12" s="127" t="s">
        <v>32</v>
      </c>
      <c r="B12" s="34" t="s">
        <v>33</v>
      </c>
      <c r="C12" s="35"/>
      <c r="D12" s="128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30"/>
    </row>
    <row r="13" ht="14">
      <c r="A13" s="45" t="s">
        <v>34</v>
      </c>
      <c r="B13" s="45" t="s">
        <v>35</v>
      </c>
      <c r="C13" s="46" t="s">
        <v>36</v>
      </c>
      <c r="D13" s="131" t="s">
        <v>469</v>
      </c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3"/>
    </row>
    <row r="14" ht="14">
      <c r="A14" s="45" t="s">
        <v>37</v>
      </c>
      <c r="B14" s="45" t="s">
        <v>38</v>
      </c>
      <c r="C14" s="46" t="s">
        <v>39</v>
      </c>
      <c r="D14" s="131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3"/>
    </row>
    <row r="15" ht="14">
      <c r="A15" s="127" t="s">
        <v>40</v>
      </c>
      <c r="B15" s="34" t="s">
        <v>41</v>
      </c>
      <c r="C15" s="35"/>
      <c r="D15" s="128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30"/>
    </row>
    <row r="16" ht="14">
      <c r="A16" s="45" t="s">
        <v>42</v>
      </c>
      <c r="B16" s="45" t="s">
        <v>43</v>
      </c>
      <c r="C16" s="46" t="s">
        <v>44</v>
      </c>
      <c r="D16" s="131" t="s">
        <v>470</v>
      </c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3"/>
    </row>
    <row r="17" ht="14">
      <c r="A17" s="127" t="s">
        <v>45</v>
      </c>
      <c r="B17" s="34" t="s">
        <v>46</v>
      </c>
      <c r="C17" s="35"/>
      <c r="D17" s="128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30"/>
    </row>
    <row r="18" ht="14">
      <c r="A18" s="127" t="s">
        <v>47</v>
      </c>
      <c r="B18" s="34" t="s">
        <v>48</v>
      </c>
      <c r="C18" s="35"/>
      <c r="D18" s="128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30"/>
    </row>
    <row r="19" ht="42">
      <c r="A19" s="45" t="s">
        <v>49</v>
      </c>
      <c r="B19" s="45" t="s">
        <v>50</v>
      </c>
      <c r="C19" s="46" t="s">
        <v>51</v>
      </c>
      <c r="D19" s="131" t="s">
        <v>471</v>
      </c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3"/>
    </row>
    <row r="20" ht="14">
      <c r="A20" s="127" t="s">
        <v>52</v>
      </c>
      <c r="B20" s="34" t="s">
        <v>53</v>
      </c>
      <c r="C20" s="35"/>
      <c r="D20" s="128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30"/>
    </row>
    <row r="21" ht="42">
      <c r="A21" s="45" t="s">
        <v>54</v>
      </c>
      <c r="B21" s="45" t="s">
        <v>50</v>
      </c>
      <c r="C21" s="46" t="s">
        <v>51</v>
      </c>
      <c r="D21" s="131" t="s">
        <v>472</v>
      </c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3"/>
    </row>
    <row r="22" ht="14">
      <c r="A22" s="127" t="s">
        <v>55</v>
      </c>
      <c r="B22" s="34" t="s">
        <v>56</v>
      </c>
      <c r="C22" s="35"/>
      <c r="D22" s="128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30"/>
    </row>
    <row r="23" ht="28.25" customHeight="1">
      <c r="A23" s="45" t="s">
        <v>57</v>
      </c>
      <c r="B23" s="45" t="s">
        <v>58</v>
      </c>
      <c r="C23" s="46" t="s">
        <v>39</v>
      </c>
      <c r="D23" s="134" t="s">
        <v>473</v>
      </c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6"/>
    </row>
    <row r="24" ht="27.75" customHeight="1">
      <c r="A24" s="45" t="s">
        <v>59</v>
      </c>
      <c r="B24" s="45" t="s">
        <v>60</v>
      </c>
      <c r="C24" s="46" t="s">
        <v>61</v>
      </c>
      <c r="D24" s="137" t="s">
        <v>474</v>
      </c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9"/>
    </row>
    <row r="25" ht="28">
      <c r="A25" s="45" t="s">
        <v>62</v>
      </c>
      <c r="B25" s="45" t="s">
        <v>63</v>
      </c>
      <c r="C25" s="46" t="s">
        <v>64</v>
      </c>
      <c r="D25" s="140" t="s">
        <v>475</v>
      </c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2"/>
    </row>
    <row r="26" ht="14">
      <c r="A26" s="45" t="s">
        <v>65</v>
      </c>
      <c r="B26" s="45" t="s">
        <v>66</v>
      </c>
      <c r="C26" s="46" t="s">
        <v>39</v>
      </c>
      <c r="D26" s="131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3"/>
    </row>
    <row r="27" ht="41.25" customHeight="1">
      <c r="A27" s="45" t="s">
        <v>67</v>
      </c>
      <c r="B27" s="143" t="s">
        <v>68</v>
      </c>
      <c r="C27" s="46" t="s">
        <v>39</v>
      </c>
      <c r="D27" s="137" t="s">
        <v>476</v>
      </c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9"/>
    </row>
    <row r="28" ht="48" customHeight="1">
      <c r="A28" s="45" t="s">
        <v>69</v>
      </c>
      <c r="B28" s="45" t="s">
        <v>70</v>
      </c>
      <c r="C28" s="46" t="s">
        <v>39</v>
      </c>
      <c r="D28" s="137" t="s">
        <v>477</v>
      </c>
      <c r="E28" s="138"/>
      <c r="F28" s="138"/>
      <c r="G28" s="138"/>
      <c r="H28" s="138"/>
      <c r="I28" s="138"/>
      <c r="J28" s="138"/>
      <c r="K28" s="138"/>
      <c r="L28" s="138"/>
      <c r="M28" s="138"/>
      <c r="N28" s="138"/>
      <c r="O28" s="139"/>
    </row>
    <row r="29" ht="45" customHeight="1">
      <c r="A29" s="45" t="s">
        <v>71</v>
      </c>
      <c r="B29" s="45" t="s">
        <v>72</v>
      </c>
      <c r="C29" s="46" t="s">
        <v>39</v>
      </c>
      <c r="D29" s="134" t="s">
        <v>478</v>
      </c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6"/>
    </row>
    <row r="30" ht="19.5" customHeight="1">
      <c r="A30" s="45" t="s">
        <v>73</v>
      </c>
      <c r="B30" s="45" t="s">
        <v>74</v>
      </c>
      <c r="C30" s="46" t="s">
        <v>39</v>
      </c>
      <c r="D30" s="131" t="s">
        <v>479</v>
      </c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3"/>
    </row>
    <row r="31" ht="22.5" customHeight="1">
      <c r="A31" s="45" t="s">
        <v>75</v>
      </c>
      <c r="B31" s="45" t="s">
        <v>76</v>
      </c>
      <c r="C31" s="46" t="s">
        <v>39</v>
      </c>
      <c r="D31" s="131" t="s">
        <v>480</v>
      </c>
      <c r="E31" s="132"/>
      <c r="F31" s="132"/>
      <c r="G31" s="132"/>
      <c r="H31" s="132"/>
      <c r="I31" s="132"/>
      <c r="J31" s="132"/>
      <c r="K31" s="132"/>
      <c r="L31" s="132"/>
      <c r="M31" s="132"/>
      <c r="N31" s="132"/>
      <c r="O31" s="133"/>
    </row>
    <row r="32" ht="20.25" customHeight="1">
      <c r="A32" s="45" t="s">
        <v>77</v>
      </c>
      <c r="B32" s="45" t="s">
        <v>78</v>
      </c>
      <c r="C32" s="46" t="s">
        <v>39</v>
      </c>
      <c r="D32" s="131" t="s">
        <v>481</v>
      </c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3"/>
    </row>
    <row r="33" ht="20.25" customHeight="1">
      <c r="A33" s="45" t="s">
        <v>79</v>
      </c>
      <c r="B33" s="45" t="s">
        <v>80</v>
      </c>
      <c r="C33" s="46" t="s">
        <v>39</v>
      </c>
      <c r="D33" s="131" t="s">
        <v>482</v>
      </c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3"/>
    </row>
    <row r="34" ht="19.5" customHeight="1">
      <c r="A34" s="45" t="s">
        <v>81</v>
      </c>
      <c r="B34" s="45" t="s">
        <v>82</v>
      </c>
      <c r="C34" s="46" t="s">
        <v>61</v>
      </c>
      <c r="D34" s="131" t="s">
        <v>483</v>
      </c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3"/>
    </row>
    <row r="35" ht="14">
      <c r="A35" s="45" t="s">
        <v>83</v>
      </c>
      <c r="B35" s="45" t="s">
        <v>84</v>
      </c>
      <c r="C35" s="46" t="s">
        <v>61</v>
      </c>
      <c r="D35" s="131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3"/>
    </row>
    <row r="36" ht="28">
      <c r="A36" s="45" t="s">
        <v>85</v>
      </c>
      <c r="B36" s="45" t="s">
        <v>50</v>
      </c>
      <c r="C36" s="46" t="s">
        <v>51</v>
      </c>
      <c r="D36" s="131"/>
      <c r="E36" s="132"/>
      <c r="F36" s="132"/>
      <c r="G36" s="132"/>
      <c r="H36" s="132"/>
      <c r="I36" s="132"/>
      <c r="J36" s="132"/>
      <c r="K36" s="132"/>
      <c r="L36" s="132"/>
      <c r="M36" s="132"/>
      <c r="N36" s="132"/>
      <c r="O36" s="133"/>
    </row>
    <row r="37" ht="14">
      <c r="A37" s="45" t="s">
        <v>86</v>
      </c>
      <c r="B37" s="45" t="s">
        <v>87</v>
      </c>
      <c r="C37" s="46" t="s">
        <v>88</v>
      </c>
      <c r="D37" s="131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3"/>
    </row>
    <row r="38" ht="14">
      <c r="A38" s="127" t="s">
        <v>89</v>
      </c>
      <c r="B38" s="34" t="s">
        <v>90</v>
      </c>
      <c r="C38" s="35"/>
      <c r="D38" s="128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30"/>
    </row>
    <row r="39" ht="28">
      <c r="A39" s="45" t="s">
        <v>91</v>
      </c>
      <c r="B39" s="45" t="s">
        <v>92</v>
      </c>
      <c r="C39" s="46" t="s">
        <v>61</v>
      </c>
      <c r="D39" s="131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3"/>
    </row>
    <row r="40" ht="28">
      <c r="A40" s="45" t="s">
        <v>93</v>
      </c>
      <c r="B40" s="45" t="s">
        <v>94</v>
      </c>
      <c r="C40" s="46" t="s">
        <v>61</v>
      </c>
      <c r="D40" s="131" t="s">
        <v>484</v>
      </c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3"/>
    </row>
    <row r="41" ht="42">
      <c r="A41" s="45" t="s">
        <v>95</v>
      </c>
      <c r="B41" s="45" t="s">
        <v>96</v>
      </c>
      <c r="C41" s="46" t="s">
        <v>61</v>
      </c>
      <c r="D41" s="131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3"/>
    </row>
    <row r="42" ht="42">
      <c r="A42" s="45" t="s">
        <v>97</v>
      </c>
      <c r="B42" s="45" t="s">
        <v>98</v>
      </c>
      <c r="C42" s="46" t="s">
        <v>99</v>
      </c>
      <c r="D42" s="131" t="s">
        <v>485</v>
      </c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3"/>
    </row>
    <row r="43" ht="28">
      <c r="A43" s="45" t="s">
        <v>100</v>
      </c>
      <c r="B43" s="45" t="s">
        <v>101</v>
      </c>
      <c r="C43" s="46" t="s">
        <v>39</v>
      </c>
      <c r="D43" s="131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3"/>
    </row>
    <row r="44" ht="42">
      <c r="A44" s="45" t="s">
        <v>102</v>
      </c>
      <c r="B44" s="45" t="s">
        <v>103</v>
      </c>
      <c r="C44" s="46" t="s">
        <v>39</v>
      </c>
      <c r="D44" s="131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3"/>
    </row>
    <row r="45" ht="42">
      <c r="A45" s="45" t="s">
        <v>104</v>
      </c>
      <c r="B45" s="45" t="s">
        <v>105</v>
      </c>
      <c r="C45" s="46" t="s">
        <v>39</v>
      </c>
      <c r="D45" s="131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3"/>
    </row>
    <row r="46" ht="42">
      <c r="A46" s="45" t="s">
        <v>106</v>
      </c>
      <c r="B46" s="45" t="s">
        <v>107</v>
      </c>
      <c r="C46" s="46" t="s">
        <v>61</v>
      </c>
      <c r="D46" s="131" t="s">
        <v>486</v>
      </c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3"/>
    </row>
    <row r="47" ht="14">
      <c r="A47" s="127" t="s">
        <v>108</v>
      </c>
      <c r="B47" s="34" t="s">
        <v>109</v>
      </c>
      <c r="C47" s="35"/>
      <c r="D47" s="128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30"/>
    </row>
    <row r="48" ht="72" customHeight="1">
      <c r="A48" s="45" t="s">
        <v>110</v>
      </c>
      <c r="B48" s="45" t="s">
        <v>111</v>
      </c>
      <c r="C48" s="46" t="s">
        <v>39</v>
      </c>
      <c r="D48" s="137" t="s">
        <v>487</v>
      </c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9"/>
    </row>
    <row r="49" ht="28">
      <c r="A49" s="45" t="s">
        <v>112</v>
      </c>
      <c r="B49" s="45" t="s">
        <v>113</v>
      </c>
      <c r="C49" s="46" t="s">
        <v>114</v>
      </c>
      <c r="D49" s="131" t="s">
        <v>488</v>
      </c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3"/>
    </row>
    <row r="50" ht="14">
      <c r="A50" s="127" t="s">
        <v>115</v>
      </c>
      <c r="B50" s="34" t="s">
        <v>116</v>
      </c>
      <c r="C50" s="35"/>
      <c r="D50" s="128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30"/>
    </row>
    <row r="51" ht="12.25" customHeight="1">
      <c r="A51" s="127" t="s">
        <v>117</v>
      </c>
      <c r="B51" s="34" t="s">
        <v>118</v>
      </c>
      <c r="C51" s="35"/>
      <c r="D51" s="128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30"/>
    </row>
    <row r="52" ht="42">
      <c r="A52" s="45" t="s">
        <v>119</v>
      </c>
      <c r="B52" s="45" t="s">
        <v>120</v>
      </c>
      <c r="C52" s="46" t="s">
        <v>39</v>
      </c>
      <c r="D52" s="131"/>
      <c r="E52" s="132"/>
      <c r="F52" s="132"/>
      <c r="G52" s="132"/>
      <c r="H52" s="132"/>
      <c r="I52" s="132"/>
      <c r="J52" s="132"/>
      <c r="K52" s="132"/>
      <c r="L52" s="132"/>
      <c r="M52" s="132"/>
      <c r="N52" s="132"/>
      <c r="O52" s="133"/>
    </row>
    <row r="53" ht="42">
      <c r="A53" s="45" t="s">
        <v>121</v>
      </c>
      <c r="B53" s="45" t="s">
        <v>122</v>
      </c>
      <c r="C53" s="46" t="s">
        <v>39</v>
      </c>
      <c r="D53" s="131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3"/>
    </row>
    <row r="54" ht="14">
      <c r="A54" s="127" t="s">
        <v>123</v>
      </c>
      <c r="B54" s="34" t="s">
        <v>124</v>
      </c>
      <c r="C54" s="35"/>
      <c r="D54" s="128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30"/>
    </row>
    <row r="55" ht="42">
      <c r="A55" s="45" t="s">
        <v>125</v>
      </c>
      <c r="B55" s="45" t="s">
        <v>126</v>
      </c>
      <c r="C55" s="46" t="s">
        <v>39</v>
      </c>
      <c r="D55" s="131" t="s">
        <v>489</v>
      </c>
      <c r="E55" s="132"/>
      <c r="F55" s="132"/>
      <c r="G55" s="132"/>
      <c r="H55" s="132"/>
      <c r="I55" s="132"/>
      <c r="J55" s="132"/>
      <c r="K55" s="132"/>
      <c r="L55" s="132"/>
      <c r="M55" s="132"/>
      <c r="N55" s="132"/>
      <c r="O55" s="133"/>
    </row>
    <row r="56" ht="42">
      <c r="A56" s="45" t="s">
        <v>127</v>
      </c>
      <c r="B56" s="45" t="s">
        <v>128</v>
      </c>
      <c r="C56" s="46" t="s">
        <v>114</v>
      </c>
      <c r="D56" s="131" t="s">
        <v>490</v>
      </c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3"/>
    </row>
    <row r="57" ht="42">
      <c r="A57" s="45" t="s">
        <v>129</v>
      </c>
      <c r="B57" s="45" t="s">
        <v>130</v>
      </c>
      <c r="C57" s="46" t="s">
        <v>39</v>
      </c>
      <c r="D57" s="131" t="s">
        <v>489</v>
      </c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3"/>
    </row>
    <row r="58" ht="14">
      <c r="A58" s="127" t="s">
        <v>131</v>
      </c>
      <c r="B58" s="34" t="s">
        <v>132</v>
      </c>
      <c r="C58" s="35"/>
      <c r="D58" s="128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30"/>
    </row>
    <row r="59" ht="42">
      <c r="A59" s="45" t="s">
        <v>133</v>
      </c>
      <c r="B59" s="45" t="s">
        <v>134</v>
      </c>
      <c r="C59" s="46" t="s">
        <v>114</v>
      </c>
      <c r="D59" s="131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3"/>
    </row>
    <row r="60" ht="42">
      <c r="A60" s="45" t="s">
        <v>135</v>
      </c>
      <c r="B60" s="45" t="s">
        <v>136</v>
      </c>
      <c r="C60" s="46" t="s">
        <v>114</v>
      </c>
      <c r="D60" s="131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3"/>
    </row>
    <row r="61" ht="42">
      <c r="A61" s="45" t="s">
        <v>137</v>
      </c>
      <c r="B61" s="45" t="s">
        <v>138</v>
      </c>
      <c r="C61" s="46" t="s">
        <v>114</v>
      </c>
      <c r="D61" s="131"/>
      <c r="E61" s="132"/>
      <c r="F61" s="132"/>
      <c r="G61" s="132"/>
      <c r="H61" s="132"/>
      <c r="I61" s="132"/>
      <c r="J61" s="132"/>
      <c r="K61" s="132"/>
      <c r="L61" s="132"/>
      <c r="M61" s="132"/>
      <c r="N61" s="132"/>
      <c r="O61" s="133"/>
    </row>
    <row r="62" ht="42">
      <c r="A62" s="45" t="s">
        <v>139</v>
      </c>
      <c r="B62" s="45" t="s">
        <v>140</v>
      </c>
      <c r="C62" s="46" t="s">
        <v>114</v>
      </c>
      <c r="D62" s="131"/>
      <c r="E62" s="132"/>
      <c r="F62" s="132"/>
      <c r="G62" s="132"/>
      <c r="H62" s="132"/>
      <c r="I62" s="132"/>
      <c r="J62" s="132"/>
      <c r="K62" s="132"/>
      <c r="L62" s="132"/>
      <c r="M62" s="132"/>
      <c r="N62" s="132"/>
      <c r="O62" s="133"/>
    </row>
    <row r="63" ht="42">
      <c r="A63" s="45" t="s">
        <v>141</v>
      </c>
      <c r="B63" s="45" t="s">
        <v>142</v>
      </c>
      <c r="C63" s="46" t="s">
        <v>39</v>
      </c>
      <c r="D63" s="131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3"/>
    </row>
    <row r="64" ht="42">
      <c r="A64" s="45" t="s">
        <v>143</v>
      </c>
      <c r="B64" s="45" t="s">
        <v>144</v>
      </c>
      <c r="C64" s="46" t="s">
        <v>39</v>
      </c>
      <c r="D64" s="131"/>
      <c r="E64" s="132"/>
      <c r="F64" s="132"/>
      <c r="G64" s="132"/>
      <c r="H64" s="132"/>
      <c r="I64" s="132"/>
      <c r="J64" s="132"/>
      <c r="K64" s="132"/>
      <c r="L64" s="132"/>
      <c r="M64" s="132"/>
      <c r="N64" s="132"/>
      <c r="O64" s="133"/>
    </row>
    <row r="65" ht="42">
      <c r="A65" s="45" t="s">
        <v>145</v>
      </c>
      <c r="B65" s="45" t="s">
        <v>146</v>
      </c>
      <c r="C65" s="46" t="s">
        <v>114</v>
      </c>
      <c r="D65" s="131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3"/>
    </row>
    <row r="66" ht="42">
      <c r="A66" s="45" t="s">
        <v>147</v>
      </c>
      <c r="B66" s="45" t="s">
        <v>148</v>
      </c>
      <c r="C66" s="46" t="s">
        <v>39</v>
      </c>
      <c r="D66" s="131"/>
      <c r="E66" s="132"/>
      <c r="F66" s="132"/>
      <c r="G66" s="132"/>
      <c r="H66" s="132"/>
      <c r="I66" s="132"/>
      <c r="J66" s="132"/>
      <c r="K66" s="132"/>
      <c r="L66" s="132"/>
      <c r="M66" s="132"/>
      <c r="N66" s="132"/>
      <c r="O66" s="133"/>
    </row>
    <row r="67" ht="42">
      <c r="A67" s="45" t="s">
        <v>149</v>
      </c>
      <c r="B67" s="45" t="s">
        <v>128</v>
      </c>
      <c r="C67" s="46" t="s">
        <v>114</v>
      </c>
      <c r="D67" s="131"/>
      <c r="E67" s="132"/>
      <c r="F67" s="132"/>
      <c r="G67" s="132"/>
      <c r="H67" s="132"/>
      <c r="I67" s="132"/>
      <c r="J67" s="132"/>
      <c r="K67" s="132"/>
      <c r="L67" s="132"/>
      <c r="M67" s="132"/>
      <c r="N67" s="132"/>
      <c r="O67" s="133"/>
    </row>
    <row r="68" ht="42">
      <c r="A68" s="45" t="s">
        <v>150</v>
      </c>
      <c r="B68" s="45" t="s">
        <v>151</v>
      </c>
      <c r="C68" s="46" t="s">
        <v>114</v>
      </c>
      <c r="D68" s="131"/>
      <c r="E68" s="132"/>
      <c r="F68" s="132"/>
      <c r="G68" s="132"/>
      <c r="H68" s="132"/>
      <c r="I68" s="132"/>
      <c r="J68" s="132"/>
      <c r="K68" s="132"/>
      <c r="L68" s="132"/>
      <c r="M68" s="132"/>
      <c r="N68" s="132"/>
      <c r="O68" s="133"/>
    </row>
    <row r="69" ht="14">
      <c r="A69" s="127" t="s">
        <v>152</v>
      </c>
      <c r="B69" s="34" t="s">
        <v>153</v>
      </c>
      <c r="C69" s="35"/>
      <c r="D69" s="128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30"/>
    </row>
    <row r="70" ht="48.75" customHeight="1">
      <c r="A70" s="45" t="s">
        <v>154</v>
      </c>
      <c r="B70" s="45" t="s">
        <v>155</v>
      </c>
      <c r="C70" s="46" t="s">
        <v>39</v>
      </c>
      <c r="D70" s="137" t="s">
        <v>491</v>
      </c>
      <c r="E70" s="138"/>
      <c r="F70" s="138"/>
      <c r="G70" s="138"/>
      <c r="H70" s="138"/>
      <c r="I70" s="138"/>
      <c r="J70" s="138"/>
      <c r="K70" s="138"/>
      <c r="L70" s="138"/>
      <c r="M70" s="138"/>
      <c r="N70" s="138"/>
      <c r="O70" s="139"/>
    </row>
    <row r="71" ht="28">
      <c r="A71" s="45" t="s">
        <v>156</v>
      </c>
      <c r="B71" s="45" t="s">
        <v>157</v>
      </c>
      <c r="C71" s="46" t="s">
        <v>39</v>
      </c>
      <c r="D71" s="137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9"/>
    </row>
    <row r="72" ht="49.75" customHeight="1">
      <c r="A72" s="45" t="s">
        <v>158</v>
      </c>
      <c r="B72" s="45" t="s">
        <v>159</v>
      </c>
      <c r="C72" s="46" t="s">
        <v>39</v>
      </c>
      <c r="D72" s="137" t="s">
        <v>492</v>
      </c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9"/>
    </row>
    <row r="73" ht="28">
      <c r="A73" s="45" t="s">
        <v>160</v>
      </c>
      <c r="B73" s="45" t="s">
        <v>161</v>
      </c>
      <c r="C73" s="46" t="s">
        <v>39</v>
      </c>
      <c r="D73" s="131"/>
      <c r="E73" s="132"/>
      <c r="F73" s="132"/>
      <c r="G73" s="132"/>
      <c r="H73" s="132"/>
      <c r="I73" s="132"/>
      <c r="J73" s="132"/>
      <c r="K73" s="132"/>
      <c r="L73" s="132"/>
      <c r="M73" s="132"/>
      <c r="N73" s="132"/>
      <c r="O73" s="133"/>
    </row>
    <row r="74" ht="14">
      <c r="A74" s="45" t="s">
        <v>162</v>
      </c>
      <c r="B74" s="45" t="s">
        <v>163</v>
      </c>
      <c r="C74" s="46" t="s">
        <v>39</v>
      </c>
      <c r="D74" s="131"/>
      <c r="E74" s="132"/>
      <c r="F74" s="132"/>
      <c r="G74" s="132"/>
      <c r="H74" s="132"/>
      <c r="I74" s="132"/>
      <c r="J74" s="132"/>
      <c r="K74" s="132"/>
      <c r="L74" s="132"/>
      <c r="M74" s="132"/>
      <c r="N74" s="132"/>
      <c r="O74" s="133"/>
    </row>
    <row r="75" ht="45" customHeight="1">
      <c r="A75" s="45" t="s">
        <v>164</v>
      </c>
      <c r="B75" s="45" t="s">
        <v>165</v>
      </c>
      <c r="C75" s="46" t="s">
        <v>39</v>
      </c>
      <c r="D75" s="137" t="s">
        <v>493</v>
      </c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9"/>
    </row>
    <row r="76" ht="28">
      <c r="A76" s="45" t="s">
        <v>166</v>
      </c>
      <c r="B76" s="45" t="s">
        <v>167</v>
      </c>
      <c r="C76" s="46" t="s">
        <v>39</v>
      </c>
      <c r="D76" s="131"/>
      <c r="E76" s="132"/>
      <c r="F76" s="132"/>
      <c r="G76" s="132"/>
      <c r="H76" s="132"/>
      <c r="I76" s="132"/>
      <c r="J76" s="132"/>
      <c r="K76" s="132"/>
      <c r="L76" s="132"/>
      <c r="M76" s="132"/>
      <c r="N76" s="132"/>
      <c r="O76" s="133"/>
    </row>
    <row r="77" ht="42">
      <c r="A77" s="45" t="s">
        <v>168</v>
      </c>
      <c r="B77" s="45" t="s">
        <v>169</v>
      </c>
      <c r="C77" s="46" t="s">
        <v>39</v>
      </c>
      <c r="D77" s="131"/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3"/>
    </row>
    <row r="78" ht="14">
      <c r="A78" s="127" t="s">
        <v>170</v>
      </c>
      <c r="B78" s="34" t="s">
        <v>171</v>
      </c>
      <c r="C78" s="35"/>
      <c r="D78" s="128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30"/>
    </row>
    <row r="79" ht="28">
      <c r="A79" s="45" t="s">
        <v>172</v>
      </c>
      <c r="B79" s="45" t="s">
        <v>173</v>
      </c>
      <c r="C79" s="46" t="s">
        <v>39</v>
      </c>
      <c r="D79" s="131"/>
      <c r="E79" s="132"/>
      <c r="F79" s="132"/>
      <c r="G79" s="132"/>
      <c r="H79" s="132"/>
      <c r="I79" s="132"/>
      <c r="J79" s="132"/>
      <c r="K79" s="132"/>
      <c r="L79" s="132"/>
      <c r="M79" s="132"/>
      <c r="N79" s="132"/>
      <c r="O79" s="133"/>
    </row>
    <row r="80" ht="28">
      <c r="A80" s="45" t="s">
        <v>174</v>
      </c>
      <c r="B80" s="45" t="s">
        <v>175</v>
      </c>
      <c r="C80" s="46" t="s">
        <v>39</v>
      </c>
      <c r="D80" s="131"/>
      <c r="E80" s="132"/>
      <c r="F80" s="132"/>
      <c r="G80" s="132"/>
      <c r="H80" s="132"/>
      <c r="I80" s="132"/>
      <c r="J80" s="132"/>
      <c r="K80" s="132"/>
      <c r="L80" s="132"/>
      <c r="M80" s="132"/>
      <c r="N80" s="132"/>
      <c r="O80" s="133"/>
    </row>
    <row r="81" ht="56">
      <c r="A81" s="45" t="s">
        <v>176</v>
      </c>
      <c r="B81" s="45" t="s">
        <v>177</v>
      </c>
      <c r="C81" s="46" t="s">
        <v>39</v>
      </c>
      <c r="D81" s="131"/>
      <c r="E81" s="132"/>
      <c r="F81" s="132"/>
      <c r="G81" s="132"/>
      <c r="H81" s="132"/>
      <c r="I81" s="132"/>
      <c r="J81" s="132"/>
      <c r="K81" s="132"/>
      <c r="L81" s="132"/>
      <c r="M81" s="132"/>
      <c r="N81" s="132"/>
      <c r="O81" s="133"/>
    </row>
    <row r="82" ht="56">
      <c r="A82" s="45" t="s">
        <v>178</v>
      </c>
      <c r="B82" s="45" t="s">
        <v>179</v>
      </c>
      <c r="C82" s="46" t="s">
        <v>39</v>
      </c>
      <c r="D82" s="131"/>
      <c r="E82" s="132"/>
      <c r="F82" s="132"/>
      <c r="G82" s="132"/>
      <c r="H82" s="132"/>
      <c r="I82" s="132"/>
      <c r="J82" s="132"/>
      <c r="K82" s="132"/>
      <c r="L82" s="132"/>
      <c r="M82" s="132"/>
      <c r="N82" s="132"/>
      <c r="O82" s="133"/>
    </row>
    <row r="83" ht="42">
      <c r="A83" s="45" t="s">
        <v>180</v>
      </c>
      <c r="B83" s="45" t="s">
        <v>181</v>
      </c>
      <c r="C83" s="46" t="s">
        <v>61</v>
      </c>
      <c r="D83" s="131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3"/>
    </row>
    <row r="84" ht="42">
      <c r="A84" s="45" t="s">
        <v>182</v>
      </c>
      <c r="B84" s="45" t="s">
        <v>183</v>
      </c>
      <c r="C84" s="46" t="s">
        <v>184</v>
      </c>
      <c r="D84" s="131"/>
      <c r="E84" s="132"/>
      <c r="F84" s="132"/>
      <c r="G84" s="132"/>
      <c r="H84" s="132"/>
      <c r="I84" s="132"/>
      <c r="J84" s="132"/>
      <c r="K84" s="132"/>
      <c r="L84" s="132"/>
      <c r="M84" s="132"/>
      <c r="N84" s="132"/>
      <c r="O84" s="133"/>
    </row>
    <row r="85" ht="28">
      <c r="A85" s="45" t="s">
        <v>185</v>
      </c>
      <c r="B85" s="45" t="s">
        <v>186</v>
      </c>
      <c r="C85" s="46" t="s">
        <v>39</v>
      </c>
      <c r="D85" s="131"/>
      <c r="E85" s="132"/>
      <c r="F85" s="132"/>
      <c r="G85" s="132"/>
      <c r="H85" s="132"/>
      <c r="I85" s="132"/>
      <c r="J85" s="132"/>
      <c r="K85" s="132"/>
      <c r="L85" s="132"/>
      <c r="M85" s="132"/>
      <c r="N85" s="132"/>
      <c r="O85" s="133"/>
    </row>
    <row r="86" ht="28">
      <c r="A86" s="45" t="s">
        <v>187</v>
      </c>
      <c r="B86" s="45" t="s">
        <v>188</v>
      </c>
      <c r="C86" s="46" t="s">
        <v>99</v>
      </c>
      <c r="D86" s="131"/>
      <c r="E86" s="132"/>
      <c r="F86" s="132"/>
      <c r="G86" s="132"/>
      <c r="H86" s="132"/>
      <c r="I86" s="132"/>
      <c r="J86" s="132"/>
      <c r="K86" s="132"/>
      <c r="L86" s="132"/>
      <c r="M86" s="132"/>
      <c r="N86" s="132"/>
      <c r="O86" s="133"/>
    </row>
    <row r="87" ht="14">
      <c r="A87" s="127" t="s">
        <v>189</v>
      </c>
      <c r="B87" s="34" t="s">
        <v>190</v>
      </c>
      <c r="C87" s="35"/>
      <c r="D87" s="128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30"/>
    </row>
    <row r="88" ht="14">
      <c r="A88" s="45" t="s">
        <v>191</v>
      </c>
      <c r="B88" s="45" t="s">
        <v>192</v>
      </c>
      <c r="C88" s="46" t="s">
        <v>184</v>
      </c>
      <c r="D88" s="131"/>
      <c r="E88" s="132"/>
      <c r="F88" s="132"/>
      <c r="G88" s="132"/>
      <c r="H88" s="132"/>
      <c r="I88" s="132"/>
      <c r="J88" s="132"/>
      <c r="K88" s="132"/>
      <c r="L88" s="132"/>
      <c r="M88" s="132"/>
      <c r="N88" s="132"/>
      <c r="O88" s="133"/>
    </row>
    <row r="89" ht="28">
      <c r="A89" s="45" t="s">
        <v>193</v>
      </c>
      <c r="B89" s="45" t="s">
        <v>194</v>
      </c>
      <c r="C89" s="46" t="s">
        <v>184</v>
      </c>
      <c r="D89" s="131"/>
      <c r="E89" s="132"/>
      <c r="F89" s="132"/>
      <c r="G89" s="132"/>
      <c r="H89" s="132"/>
      <c r="I89" s="132"/>
      <c r="J89" s="132"/>
      <c r="K89" s="132"/>
      <c r="L89" s="132"/>
      <c r="M89" s="132"/>
      <c r="N89" s="132"/>
      <c r="O89" s="133"/>
    </row>
    <row r="90" ht="14">
      <c r="A90" s="45" t="s">
        <v>195</v>
      </c>
      <c r="B90" s="45" t="s">
        <v>196</v>
      </c>
      <c r="C90" s="46" t="s">
        <v>184</v>
      </c>
      <c r="D90" s="131"/>
      <c r="E90" s="132"/>
      <c r="F90" s="132"/>
      <c r="G90" s="132"/>
      <c r="H90" s="132"/>
      <c r="I90" s="132"/>
      <c r="J90" s="132"/>
      <c r="K90" s="132"/>
      <c r="L90" s="132"/>
      <c r="M90" s="132"/>
      <c r="N90" s="132"/>
      <c r="O90" s="133"/>
    </row>
    <row r="91" ht="14">
      <c r="A91" s="45" t="s">
        <v>197</v>
      </c>
      <c r="B91" s="45" t="s">
        <v>198</v>
      </c>
      <c r="C91" s="46" t="s">
        <v>64</v>
      </c>
      <c r="D91" s="131"/>
      <c r="E91" s="132"/>
      <c r="F91" s="132"/>
      <c r="G91" s="132"/>
      <c r="H91" s="132"/>
      <c r="I91" s="132"/>
      <c r="J91" s="132"/>
      <c r="K91" s="132"/>
      <c r="L91" s="132"/>
      <c r="M91" s="132"/>
      <c r="N91" s="132"/>
      <c r="O91" s="133"/>
    </row>
    <row r="92" ht="14">
      <c r="A92" s="45" t="s">
        <v>199</v>
      </c>
      <c r="B92" s="45" t="s">
        <v>200</v>
      </c>
      <c r="C92" s="46" t="s">
        <v>64</v>
      </c>
      <c r="D92" s="131"/>
      <c r="E92" s="132"/>
      <c r="F92" s="132"/>
      <c r="G92" s="132"/>
      <c r="H92" s="132"/>
      <c r="I92" s="132"/>
      <c r="J92" s="132"/>
      <c r="K92" s="132"/>
      <c r="L92" s="132"/>
      <c r="M92" s="132"/>
      <c r="N92" s="132"/>
      <c r="O92" s="133"/>
    </row>
    <row r="93" ht="14">
      <c r="A93" s="45" t="s">
        <v>201</v>
      </c>
      <c r="B93" s="45" t="s">
        <v>202</v>
      </c>
      <c r="C93" s="46" t="s">
        <v>184</v>
      </c>
      <c r="D93" s="131"/>
      <c r="E93" s="132"/>
      <c r="F93" s="132"/>
      <c r="G93" s="132"/>
      <c r="H93" s="132"/>
      <c r="I93" s="132"/>
      <c r="J93" s="132"/>
      <c r="K93" s="132"/>
      <c r="L93" s="132"/>
      <c r="M93" s="132"/>
      <c r="N93" s="132"/>
      <c r="O93" s="133"/>
    </row>
    <row r="94" ht="14">
      <c r="A94" s="45" t="s">
        <v>203</v>
      </c>
      <c r="B94" s="45" t="s">
        <v>204</v>
      </c>
      <c r="C94" s="46" t="s">
        <v>184</v>
      </c>
      <c r="D94" s="131"/>
      <c r="E94" s="132"/>
      <c r="F94" s="132"/>
      <c r="G94" s="132"/>
      <c r="H94" s="132"/>
      <c r="I94" s="132"/>
      <c r="J94" s="132"/>
      <c r="K94" s="132"/>
      <c r="L94" s="132"/>
      <c r="M94" s="132"/>
      <c r="N94" s="132"/>
      <c r="O94" s="133"/>
    </row>
    <row r="95" ht="14">
      <c r="A95" s="45" t="s">
        <v>205</v>
      </c>
      <c r="B95" s="45" t="s">
        <v>206</v>
      </c>
      <c r="C95" s="46" t="s">
        <v>64</v>
      </c>
      <c r="D95" s="131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3"/>
    </row>
    <row r="96" ht="14">
      <c r="A96" s="45" t="s">
        <v>207</v>
      </c>
      <c r="B96" s="45" t="s">
        <v>208</v>
      </c>
      <c r="C96" s="46" t="s">
        <v>39</v>
      </c>
      <c r="D96" s="131"/>
      <c r="E96" s="132"/>
      <c r="F96" s="132"/>
      <c r="G96" s="132"/>
      <c r="H96" s="132"/>
      <c r="I96" s="132"/>
      <c r="J96" s="132"/>
      <c r="K96" s="132"/>
      <c r="L96" s="132"/>
      <c r="M96" s="132"/>
      <c r="N96" s="132"/>
      <c r="O96" s="133"/>
    </row>
    <row r="97" ht="28">
      <c r="A97" s="45" t="s">
        <v>209</v>
      </c>
      <c r="B97" s="45" t="s">
        <v>210</v>
      </c>
      <c r="C97" s="46" t="s">
        <v>114</v>
      </c>
      <c r="D97" s="131"/>
      <c r="E97" s="132"/>
      <c r="F97" s="132"/>
      <c r="G97" s="132"/>
      <c r="H97" s="132"/>
      <c r="I97" s="132"/>
      <c r="J97" s="132"/>
      <c r="K97" s="132"/>
      <c r="L97" s="132"/>
      <c r="M97" s="132"/>
      <c r="N97" s="132"/>
      <c r="O97" s="133"/>
    </row>
    <row r="98" ht="28">
      <c r="A98" s="45" t="s">
        <v>211</v>
      </c>
      <c r="B98" s="45" t="s">
        <v>212</v>
      </c>
      <c r="C98" s="46" t="s">
        <v>114</v>
      </c>
      <c r="D98" s="131"/>
      <c r="E98" s="132"/>
      <c r="F98" s="132"/>
      <c r="G98" s="132"/>
      <c r="H98" s="132"/>
      <c r="I98" s="132"/>
      <c r="J98" s="132"/>
      <c r="K98" s="132"/>
      <c r="L98" s="132"/>
      <c r="M98" s="132"/>
      <c r="N98" s="132"/>
      <c r="O98" s="133"/>
    </row>
    <row r="99" ht="28">
      <c r="A99" s="45" t="s">
        <v>213</v>
      </c>
      <c r="B99" s="45" t="s">
        <v>214</v>
      </c>
      <c r="C99" s="46" t="s">
        <v>64</v>
      </c>
      <c r="D99" s="131"/>
      <c r="E99" s="132"/>
      <c r="F99" s="132"/>
      <c r="G99" s="132"/>
      <c r="H99" s="132"/>
      <c r="I99" s="132"/>
      <c r="J99" s="132"/>
      <c r="K99" s="132"/>
      <c r="L99" s="132"/>
      <c r="M99" s="132"/>
      <c r="N99" s="132"/>
      <c r="O99" s="133"/>
    </row>
    <row r="100" ht="28">
      <c r="A100" s="45" t="s">
        <v>215</v>
      </c>
      <c r="B100" s="45" t="s">
        <v>216</v>
      </c>
      <c r="C100" s="46" t="s">
        <v>64</v>
      </c>
      <c r="D100" s="131"/>
      <c r="E100" s="132"/>
      <c r="F100" s="132"/>
      <c r="G100" s="132"/>
      <c r="H100" s="132"/>
      <c r="I100" s="132"/>
      <c r="J100" s="132"/>
      <c r="K100" s="132"/>
      <c r="L100" s="132"/>
      <c r="M100" s="132"/>
      <c r="N100" s="132"/>
      <c r="O100" s="133"/>
    </row>
    <row r="101" ht="14">
      <c r="A101" s="45" t="s">
        <v>217</v>
      </c>
      <c r="B101" s="45" t="s">
        <v>218</v>
      </c>
      <c r="C101" s="46" t="s">
        <v>184</v>
      </c>
      <c r="D101" s="131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3"/>
    </row>
    <row r="102" ht="28">
      <c r="A102" s="45" t="s">
        <v>219</v>
      </c>
      <c r="B102" s="45" t="s">
        <v>220</v>
      </c>
      <c r="C102" s="46" t="s">
        <v>64</v>
      </c>
      <c r="D102" s="131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3"/>
    </row>
    <row r="103" ht="14">
      <c r="A103" s="127" t="s">
        <v>221</v>
      </c>
      <c r="B103" s="34" t="s">
        <v>222</v>
      </c>
      <c r="C103" s="35"/>
      <c r="D103" s="128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30"/>
    </row>
    <row r="104" ht="14">
      <c r="A104" s="127" t="s">
        <v>223</v>
      </c>
      <c r="B104" s="34" t="s">
        <v>224</v>
      </c>
      <c r="C104" s="35"/>
      <c r="D104" s="128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30"/>
    </row>
    <row r="105" ht="42">
      <c r="A105" s="45" t="s">
        <v>225</v>
      </c>
      <c r="B105" s="45" t="s">
        <v>226</v>
      </c>
      <c r="C105" s="46" t="s">
        <v>184</v>
      </c>
      <c r="D105" s="131"/>
      <c r="E105" s="132"/>
      <c r="F105" s="132"/>
      <c r="G105" s="132"/>
      <c r="H105" s="132"/>
      <c r="I105" s="132"/>
      <c r="J105" s="132"/>
      <c r="K105" s="132"/>
      <c r="L105" s="132"/>
      <c r="M105" s="132"/>
      <c r="N105" s="132"/>
      <c r="O105" s="133"/>
    </row>
    <row r="106" ht="42">
      <c r="A106" s="45" t="s">
        <v>227</v>
      </c>
      <c r="B106" s="45" t="s">
        <v>228</v>
      </c>
      <c r="C106" s="46" t="s">
        <v>184</v>
      </c>
      <c r="D106" s="131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3"/>
    </row>
    <row r="107" ht="42">
      <c r="A107" s="45" t="s">
        <v>229</v>
      </c>
      <c r="B107" s="45" t="s">
        <v>230</v>
      </c>
      <c r="C107" s="46" t="s">
        <v>184</v>
      </c>
      <c r="D107" s="131"/>
      <c r="E107" s="132"/>
      <c r="F107" s="132"/>
      <c r="G107" s="132"/>
      <c r="H107" s="132"/>
      <c r="I107" s="132"/>
      <c r="J107" s="132"/>
      <c r="K107" s="132"/>
      <c r="L107" s="132"/>
      <c r="M107" s="132"/>
      <c r="N107" s="132"/>
      <c r="O107" s="133"/>
    </row>
    <row r="108" ht="42">
      <c r="A108" s="45" t="s">
        <v>231</v>
      </c>
      <c r="B108" s="45" t="s">
        <v>232</v>
      </c>
      <c r="C108" s="46" t="s">
        <v>39</v>
      </c>
      <c r="D108" s="131"/>
      <c r="E108" s="132"/>
      <c r="F108" s="132"/>
      <c r="G108" s="132"/>
      <c r="H108" s="132"/>
      <c r="I108" s="132"/>
      <c r="J108" s="132"/>
      <c r="K108" s="132"/>
      <c r="L108" s="132"/>
      <c r="M108" s="132"/>
      <c r="N108" s="132"/>
      <c r="O108" s="133"/>
    </row>
    <row r="109" ht="42">
      <c r="A109" s="45" t="s">
        <v>233</v>
      </c>
      <c r="B109" s="45" t="s">
        <v>234</v>
      </c>
      <c r="C109" s="46" t="s">
        <v>184</v>
      </c>
      <c r="D109" s="131"/>
      <c r="E109" s="132"/>
      <c r="F109" s="132"/>
      <c r="G109" s="132"/>
      <c r="H109" s="132"/>
      <c r="I109" s="132"/>
      <c r="J109" s="132"/>
      <c r="K109" s="132"/>
      <c r="L109" s="132"/>
      <c r="M109" s="132"/>
      <c r="N109" s="132"/>
      <c r="O109" s="133"/>
    </row>
    <row r="110" ht="42">
      <c r="A110" s="45" t="s">
        <v>235</v>
      </c>
      <c r="B110" s="45" t="s">
        <v>236</v>
      </c>
      <c r="C110" s="46" t="s">
        <v>99</v>
      </c>
      <c r="D110" s="131"/>
      <c r="E110" s="132"/>
      <c r="F110" s="132"/>
      <c r="G110" s="132"/>
      <c r="H110" s="132"/>
      <c r="I110" s="132"/>
      <c r="J110" s="132"/>
      <c r="K110" s="132"/>
      <c r="L110" s="132"/>
      <c r="M110" s="132"/>
      <c r="N110" s="132"/>
      <c r="O110" s="133"/>
    </row>
    <row r="111" ht="14">
      <c r="A111" s="127" t="s">
        <v>237</v>
      </c>
      <c r="B111" s="34" t="s">
        <v>238</v>
      </c>
      <c r="C111" s="35"/>
      <c r="D111" s="128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30"/>
    </row>
    <row r="112" ht="42">
      <c r="A112" s="45" t="s">
        <v>239</v>
      </c>
      <c r="B112" s="45" t="s">
        <v>240</v>
      </c>
      <c r="C112" s="46" t="s">
        <v>39</v>
      </c>
      <c r="D112" s="131"/>
      <c r="E112" s="132"/>
      <c r="F112" s="132"/>
      <c r="G112" s="132"/>
      <c r="H112" s="132"/>
      <c r="I112" s="132"/>
      <c r="J112" s="132"/>
      <c r="K112" s="132"/>
      <c r="L112" s="132"/>
      <c r="M112" s="132"/>
      <c r="N112" s="132"/>
      <c r="O112" s="133"/>
    </row>
    <row r="113" ht="42">
      <c r="A113" s="45" t="s">
        <v>241</v>
      </c>
      <c r="B113" s="45" t="s">
        <v>242</v>
      </c>
      <c r="C113" s="46" t="s">
        <v>39</v>
      </c>
      <c r="D113" s="131"/>
      <c r="E113" s="132"/>
      <c r="F113" s="132"/>
      <c r="G113" s="132"/>
      <c r="H113" s="132"/>
      <c r="I113" s="132"/>
      <c r="J113" s="132"/>
      <c r="K113" s="132"/>
      <c r="L113" s="132"/>
      <c r="M113" s="132"/>
      <c r="N113" s="132"/>
      <c r="O113" s="133"/>
    </row>
    <row r="114" ht="14">
      <c r="A114" s="127" t="s">
        <v>243</v>
      </c>
      <c r="B114" s="34" t="s">
        <v>244</v>
      </c>
      <c r="C114" s="35"/>
      <c r="D114" s="128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30"/>
    </row>
    <row r="115" ht="42">
      <c r="A115" s="45" t="s">
        <v>245</v>
      </c>
      <c r="B115" s="45" t="s">
        <v>246</v>
      </c>
      <c r="C115" s="46" t="s">
        <v>39</v>
      </c>
      <c r="D115" s="131"/>
      <c r="E115" s="132"/>
      <c r="F115" s="132"/>
      <c r="G115" s="132"/>
      <c r="H115" s="132"/>
      <c r="I115" s="132"/>
      <c r="J115" s="132"/>
      <c r="K115" s="132"/>
      <c r="L115" s="132"/>
      <c r="M115" s="132"/>
      <c r="N115" s="132"/>
      <c r="O115" s="133"/>
    </row>
    <row r="116" ht="42">
      <c r="A116" s="45" t="s">
        <v>247</v>
      </c>
      <c r="B116" s="45" t="s">
        <v>248</v>
      </c>
      <c r="C116" s="46" t="s">
        <v>39</v>
      </c>
      <c r="D116" s="131"/>
      <c r="E116" s="132"/>
      <c r="F116" s="132"/>
      <c r="G116" s="132"/>
      <c r="H116" s="132"/>
      <c r="I116" s="132"/>
      <c r="J116" s="132"/>
      <c r="K116" s="132"/>
      <c r="L116" s="132"/>
      <c r="M116" s="132"/>
      <c r="N116" s="132"/>
      <c r="O116" s="133"/>
    </row>
    <row r="117" ht="42">
      <c r="A117" s="45" t="s">
        <v>249</v>
      </c>
      <c r="B117" s="45" t="s">
        <v>250</v>
      </c>
      <c r="C117" s="46" t="s">
        <v>39</v>
      </c>
      <c r="D117" s="131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3"/>
    </row>
    <row r="118" ht="42">
      <c r="A118" s="45" t="s">
        <v>251</v>
      </c>
      <c r="B118" s="45" t="s">
        <v>252</v>
      </c>
      <c r="C118" s="46" t="s">
        <v>39</v>
      </c>
      <c r="D118" s="131"/>
      <c r="E118" s="132"/>
      <c r="F118" s="132"/>
      <c r="G118" s="132"/>
      <c r="H118" s="132"/>
      <c r="I118" s="132"/>
      <c r="J118" s="132"/>
      <c r="K118" s="132"/>
      <c r="L118" s="132"/>
      <c r="M118" s="132"/>
      <c r="N118" s="132"/>
      <c r="O118" s="133"/>
    </row>
    <row r="119" ht="42">
      <c r="A119" s="45" t="s">
        <v>253</v>
      </c>
      <c r="B119" s="45" t="s">
        <v>254</v>
      </c>
      <c r="C119" s="46" t="s">
        <v>39</v>
      </c>
      <c r="D119" s="131"/>
      <c r="E119" s="132"/>
      <c r="F119" s="132"/>
      <c r="G119" s="132"/>
      <c r="H119" s="132"/>
      <c r="I119" s="132"/>
      <c r="J119" s="132"/>
      <c r="K119" s="132"/>
      <c r="L119" s="132"/>
      <c r="M119" s="132"/>
      <c r="N119" s="132"/>
      <c r="O119" s="133"/>
    </row>
    <row r="120" ht="14">
      <c r="A120" s="127" t="s">
        <v>255</v>
      </c>
      <c r="B120" s="34" t="s">
        <v>256</v>
      </c>
      <c r="C120" s="35"/>
      <c r="D120" s="128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30"/>
    </row>
    <row r="121" ht="28">
      <c r="A121" s="45" t="s">
        <v>257</v>
      </c>
      <c r="B121" s="45" t="s">
        <v>258</v>
      </c>
      <c r="C121" s="46" t="s">
        <v>64</v>
      </c>
      <c r="D121" s="131"/>
      <c r="E121" s="132"/>
      <c r="F121" s="132"/>
      <c r="G121" s="132"/>
      <c r="H121" s="132"/>
      <c r="I121" s="132"/>
      <c r="J121" s="132"/>
      <c r="K121" s="132"/>
      <c r="L121" s="132"/>
      <c r="M121" s="132"/>
      <c r="N121" s="132"/>
      <c r="O121" s="133"/>
    </row>
    <row r="122" ht="42">
      <c r="A122" s="45" t="s">
        <v>259</v>
      </c>
      <c r="B122" s="45" t="s">
        <v>260</v>
      </c>
      <c r="C122" s="46" t="s">
        <v>39</v>
      </c>
      <c r="D122" s="131"/>
      <c r="E122" s="132"/>
      <c r="F122" s="132"/>
      <c r="G122" s="132"/>
      <c r="H122" s="132"/>
      <c r="I122" s="132"/>
      <c r="J122" s="132"/>
      <c r="K122" s="132"/>
      <c r="L122" s="132"/>
      <c r="M122" s="132"/>
      <c r="N122" s="132"/>
      <c r="O122" s="133"/>
    </row>
    <row r="123" ht="42">
      <c r="A123" s="45" t="s">
        <v>261</v>
      </c>
      <c r="B123" s="45" t="s">
        <v>262</v>
      </c>
      <c r="C123" s="46" t="s">
        <v>39</v>
      </c>
      <c r="D123" s="131"/>
      <c r="E123" s="132"/>
      <c r="F123" s="132"/>
      <c r="G123" s="132"/>
      <c r="H123" s="132"/>
      <c r="I123" s="132"/>
      <c r="J123" s="132"/>
      <c r="K123" s="132"/>
      <c r="L123" s="132"/>
      <c r="M123" s="132"/>
      <c r="N123" s="132"/>
      <c r="O123" s="133"/>
    </row>
    <row r="124" ht="28">
      <c r="A124" s="45" t="s">
        <v>263</v>
      </c>
      <c r="B124" s="45" t="s">
        <v>175</v>
      </c>
      <c r="C124" s="46" t="s">
        <v>39</v>
      </c>
      <c r="D124" s="131"/>
      <c r="E124" s="132"/>
      <c r="F124" s="132"/>
      <c r="G124" s="132"/>
      <c r="H124" s="132"/>
      <c r="I124" s="132"/>
      <c r="J124" s="132"/>
      <c r="K124" s="132"/>
      <c r="L124" s="132"/>
      <c r="M124" s="132"/>
      <c r="N124" s="132"/>
      <c r="O124" s="133"/>
    </row>
    <row r="125" ht="28">
      <c r="A125" s="45" t="s">
        <v>264</v>
      </c>
      <c r="B125" s="45" t="s">
        <v>265</v>
      </c>
      <c r="C125" s="46" t="s">
        <v>184</v>
      </c>
      <c r="D125" s="131"/>
      <c r="E125" s="132"/>
      <c r="F125" s="132"/>
      <c r="G125" s="132"/>
      <c r="H125" s="132"/>
      <c r="I125" s="132"/>
      <c r="J125" s="132"/>
      <c r="K125" s="132"/>
      <c r="L125" s="132"/>
      <c r="M125" s="132"/>
      <c r="N125" s="132"/>
      <c r="O125" s="133"/>
    </row>
    <row r="126" ht="28">
      <c r="A126" s="45" t="s">
        <v>266</v>
      </c>
      <c r="B126" s="45" t="s">
        <v>267</v>
      </c>
      <c r="C126" s="46" t="s">
        <v>184</v>
      </c>
      <c r="D126" s="131"/>
      <c r="E126" s="132"/>
      <c r="F126" s="132"/>
      <c r="G126" s="132"/>
      <c r="H126" s="132"/>
      <c r="I126" s="132"/>
      <c r="J126" s="132"/>
      <c r="K126" s="132"/>
      <c r="L126" s="132"/>
      <c r="M126" s="132"/>
      <c r="N126" s="132"/>
      <c r="O126" s="133"/>
    </row>
    <row r="127" ht="28">
      <c r="A127" s="45" t="s">
        <v>268</v>
      </c>
      <c r="B127" s="45" t="s">
        <v>269</v>
      </c>
      <c r="C127" s="46" t="s">
        <v>184</v>
      </c>
      <c r="D127" s="131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3"/>
    </row>
    <row r="128" ht="42">
      <c r="A128" s="45" t="s">
        <v>270</v>
      </c>
      <c r="B128" s="45" t="s">
        <v>271</v>
      </c>
      <c r="C128" s="46" t="s">
        <v>64</v>
      </c>
      <c r="D128" s="131"/>
      <c r="E128" s="132"/>
      <c r="F128" s="132"/>
      <c r="G128" s="132"/>
      <c r="H128" s="132"/>
      <c r="I128" s="132"/>
      <c r="J128" s="132"/>
      <c r="K128" s="132"/>
      <c r="L128" s="132"/>
      <c r="M128" s="132"/>
      <c r="N128" s="132"/>
      <c r="O128" s="133"/>
    </row>
    <row r="129" ht="14">
      <c r="A129" s="127" t="s">
        <v>272</v>
      </c>
      <c r="B129" s="34" t="s">
        <v>273</v>
      </c>
      <c r="C129" s="35"/>
      <c r="D129" s="128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30"/>
    </row>
    <row r="130" ht="14">
      <c r="A130" s="127" t="s">
        <v>274</v>
      </c>
      <c r="B130" s="34" t="s">
        <v>275</v>
      </c>
      <c r="C130" s="35"/>
      <c r="D130" s="128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30"/>
    </row>
    <row r="131" ht="56">
      <c r="A131" s="45" t="s">
        <v>276</v>
      </c>
      <c r="B131" s="45" t="s">
        <v>277</v>
      </c>
      <c r="C131" s="46" t="s">
        <v>39</v>
      </c>
      <c r="D131" s="131"/>
      <c r="E131" s="132"/>
      <c r="F131" s="132"/>
      <c r="G131" s="132"/>
      <c r="H131" s="132"/>
      <c r="I131" s="132"/>
      <c r="J131" s="132"/>
      <c r="K131" s="132"/>
      <c r="L131" s="132"/>
      <c r="M131" s="132"/>
      <c r="N131" s="132"/>
      <c r="O131" s="133"/>
    </row>
    <row r="132" ht="14">
      <c r="A132" s="127" t="s">
        <v>278</v>
      </c>
      <c r="B132" s="34" t="s">
        <v>279</v>
      </c>
      <c r="C132" s="35"/>
      <c r="D132" s="128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30"/>
    </row>
    <row r="133" ht="42">
      <c r="A133" s="45" t="s">
        <v>280</v>
      </c>
      <c r="B133" s="45" t="s">
        <v>281</v>
      </c>
      <c r="C133" s="46" t="s">
        <v>39</v>
      </c>
      <c r="D133" s="131"/>
      <c r="E133" s="132"/>
      <c r="F133" s="132"/>
      <c r="G133" s="132"/>
      <c r="H133" s="132"/>
      <c r="I133" s="132"/>
      <c r="J133" s="132"/>
      <c r="K133" s="132"/>
      <c r="L133" s="132"/>
      <c r="M133" s="132"/>
      <c r="N133" s="132"/>
      <c r="O133" s="133"/>
    </row>
    <row r="134" ht="42">
      <c r="A134" s="45" t="s">
        <v>282</v>
      </c>
      <c r="B134" s="45" t="s">
        <v>283</v>
      </c>
      <c r="C134" s="46" t="s">
        <v>39</v>
      </c>
      <c r="D134" s="131"/>
      <c r="E134" s="132"/>
      <c r="F134" s="132"/>
      <c r="G134" s="132"/>
      <c r="H134" s="132"/>
      <c r="I134" s="132"/>
      <c r="J134" s="132"/>
      <c r="K134" s="132"/>
      <c r="L134" s="132"/>
      <c r="M134" s="132"/>
      <c r="N134" s="132"/>
      <c r="O134" s="133"/>
    </row>
    <row r="135" ht="42">
      <c r="A135" s="45" t="s">
        <v>284</v>
      </c>
      <c r="B135" s="45" t="s">
        <v>285</v>
      </c>
      <c r="C135" s="46" t="s">
        <v>39</v>
      </c>
      <c r="D135" s="131"/>
      <c r="E135" s="132"/>
      <c r="F135" s="132"/>
      <c r="G135" s="132"/>
      <c r="H135" s="132"/>
      <c r="I135" s="132"/>
      <c r="J135" s="132"/>
      <c r="K135" s="132"/>
      <c r="L135" s="132"/>
      <c r="M135" s="132"/>
      <c r="N135" s="132"/>
      <c r="O135" s="133"/>
    </row>
    <row r="136" ht="14">
      <c r="A136" s="127" t="s">
        <v>286</v>
      </c>
      <c r="B136" s="34" t="s">
        <v>287</v>
      </c>
      <c r="C136" s="35"/>
      <c r="D136" s="128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30"/>
    </row>
    <row r="137" ht="42">
      <c r="A137" s="45" t="s">
        <v>288</v>
      </c>
      <c r="B137" s="45" t="s">
        <v>289</v>
      </c>
      <c r="C137" s="46" t="s">
        <v>39</v>
      </c>
      <c r="D137" s="131"/>
      <c r="E137" s="132"/>
      <c r="F137" s="132"/>
      <c r="G137" s="132"/>
      <c r="H137" s="132"/>
      <c r="I137" s="132"/>
      <c r="J137" s="132"/>
      <c r="K137" s="132"/>
      <c r="L137" s="132"/>
      <c r="M137" s="132"/>
      <c r="N137" s="132"/>
      <c r="O137" s="133"/>
    </row>
    <row r="138" ht="42">
      <c r="A138" s="45" t="s">
        <v>290</v>
      </c>
      <c r="B138" s="45" t="s">
        <v>291</v>
      </c>
      <c r="C138" s="46" t="s">
        <v>39</v>
      </c>
      <c r="D138" s="131"/>
      <c r="E138" s="132"/>
      <c r="F138" s="132"/>
      <c r="G138" s="132"/>
      <c r="H138" s="132"/>
      <c r="I138" s="132"/>
      <c r="J138" s="132"/>
      <c r="K138" s="132"/>
      <c r="L138" s="132"/>
      <c r="M138" s="132"/>
      <c r="N138" s="132"/>
      <c r="O138" s="133"/>
    </row>
    <row r="139" ht="14">
      <c r="A139" s="127" t="s">
        <v>292</v>
      </c>
      <c r="B139" s="34" t="s">
        <v>293</v>
      </c>
      <c r="C139" s="35"/>
      <c r="D139" s="128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30"/>
    </row>
    <row r="140" ht="42">
      <c r="A140" s="45" t="s">
        <v>295</v>
      </c>
      <c r="B140" s="45" t="s">
        <v>296</v>
      </c>
      <c r="C140" s="46" t="s">
        <v>99</v>
      </c>
      <c r="D140" s="131"/>
      <c r="E140" s="132"/>
      <c r="F140" s="132"/>
      <c r="G140" s="132"/>
      <c r="H140" s="132"/>
      <c r="I140" s="132"/>
      <c r="J140" s="132"/>
      <c r="K140" s="132"/>
      <c r="L140" s="132"/>
      <c r="M140" s="132"/>
      <c r="N140" s="132"/>
      <c r="O140" s="133"/>
    </row>
    <row r="141" ht="42">
      <c r="A141" s="45" t="s">
        <v>297</v>
      </c>
      <c r="B141" s="45" t="s">
        <v>298</v>
      </c>
      <c r="C141" s="46" t="s">
        <v>39</v>
      </c>
      <c r="D141" s="131"/>
      <c r="E141" s="132"/>
      <c r="F141" s="132"/>
      <c r="G141" s="132"/>
      <c r="H141" s="132"/>
      <c r="I141" s="132"/>
      <c r="J141" s="132"/>
      <c r="K141" s="132"/>
      <c r="L141" s="132"/>
      <c r="M141" s="132"/>
      <c r="N141" s="132"/>
      <c r="O141" s="133"/>
    </row>
    <row r="142" ht="42">
      <c r="A142" s="45" t="s">
        <v>299</v>
      </c>
      <c r="B142" s="45" t="s">
        <v>300</v>
      </c>
      <c r="C142" s="46" t="s">
        <v>39</v>
      </c>
      <c r="D142" s="131"/>
      <c r="E142" s="132"/>
      <c r="F142" s="132"/>
      <c r="G142" s="132"/>
      <c r="H142" s="132"/>
      <c r="I142" s="132"/>
      <c r="J142" s="132"/>
      <c r="K142" s="132"/>
      <c r="L142" s="132"/>
      <c r="M142" s="132"/>
      <c r="N142" s="132"/>
      <c r="O142" s="133"/>
    </row>
    <row r="143" ht="42">
      <c r="A143" s="45" t="s">
        <v>301</v>
      </c>
      <c r="B143" s="45" t="s">
        <v>302</v>
      </c>
      <c r="C143" s="46" t="s">
        <v>39</v>
      </c>
      <c r="D143" s="131"/>
      <c r="E143" s="132"/>
      <c r="F143" s="132"/>
      <c r="G143" s="132"/>
      <c r="H143" s="132"/>
      <c r="I143" s="132"/>
      <c r="J143" s="132"/>
      <c r="K143" s="132"/>
      <c r="L143" s="132"/>
      <c r="M143" s="132"/>
      <c r="N143" s="132"/>
      <c r="O143" s="133"/>
    </row>
    <row r="144" ht="14">
      <c r="A144" s="127" t="s">
        <v>303</v>
      </c>
      <c r="B144" s="34" t="s">
        <v>304</v>
      </c>
      <c r="C144" s="35"/>
      <c r="D144" s="128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30"/>
    </row>
    <row r="145" ht="14">
      <c r="A145" s="45" t="s">
        <v>305</v>
      </c>
      <c r="B145" s="45" t="s">
        <v>306</v>
      </c>
      <c r="C145" s="46" t="s">
        <v>184</v>
      </c>
      <c r="D145" s="131"/>
      <c r="E145" s="132"/>
      <c r="F145" s="132"/>
      <c r="G145" s="132"/>
      <c r="H145" s="132"/>
      <c r="I145" s="132"/>
      <c r="J145" s="132"/>
      <c r="K145" s="132"/>
      <c r="L145" s="132"/>
      <c r="M145" s="132"/>
      <c r="N145" s="132"/>
      <c r="O145" s="133"/>
    </row>
    <row r="146" ht="28">
      <c r="A146" s="45" t="s">
        <v>307</v>
      </c>
      <c r="B146" s="45" t="s">
        <v>308</v>
      </c>
      <c r="C146" s="46" t="s">
        <v>184</v>
      </c>
      <c r="D146" s="131"/>
      <c r="E146" s="132"/>
      <c r="F146" s="132"/>
      <c r="G146" s="132"/>
      <c r="H146" s="132"/>
      <c r="I146" s="132"/>
      <c r="J146" s="132"/>
      <c r="K146" s="132"/>
      <c r="L146" s="132"/>
      <c r="M146" s="132"/>
      <c r="N146" s="132"/>
      <c r="O146" s="133"/>
    </row>
    <row r="147" ht="28">
      <c r="A147" s="45" t="s">
        <v>309</v>
      </c>
      <c r="B147" s="45" t="s">
        <v>310</v>
      </c>
      <c r="C147" s="46" t="s">
        <v>184</v>
      </c>
      <c r="D147" s="131"/>
      <c r="E147" s="132"/>
      <c r="F147" s="132"/>
      <c r="G147" s="132"/>
      <c r="H147" s="132"/>
      <c r="I147" s="132"/>
      <c r="J147" s="132"/>
      <c r="K147" s="132"/>
      <c r="L147" s="132"/>
      <c r="M147" s="132"/>
      <c r="N147" s="132"/>
      <c r="O147" s="133"/>
    </row>
    <row r="148" ht="14">
      <c r="A148" s="45" t="s">
        <v>311</v>
      </c>
      <c r="B148" s="45" t="s">
        <v>312</v>
      </c>
      <c r="C148" s="46" t="s">
        <v>114</v>
      </c>
      <c r="D148" s="131"/>
      <c r="E148" s="132"/>
      <c r="F148" s="132"/>
      <c r="G148" s="132"/>
      <c r="H148" s="132"/>
      <c r="I148" s="132"/>
      <c r="J148" s="132"/>
      <c r="K148" s="132"/>
      <c r="L148" s="132"/>
      <c r="M148" s="132"/>
      <c r="N148" s="132"/>
      <c r="O148" s="133"/>
    </row>
    <row r="149" ht="28">
      <c r="A149" s="45" t="s">
        <v>313</v>
      </c>
      <c r="B149" s="45" t="s">
        <v>314</v>
      </c>
      <c r="C149" s="46" t="s">
        <v>114</v>
      </c>
      <c r="D149" s="131"/>
      <c r="E149" s="132"/>
      <c r="F149" s="132"/>
      <c r="G149" s="132"/>
      <c r="H149" s="132"/>
      <c r="I149" s="132"/>
      <c r="J149" s="132"/>
      <c r="K149" s="132"/>
      <c r="L149" s="132"/>
      <c r="M149" s="132"/>
      <c r="N149" s="132"/>
      <c r="O149" s="133"/>
    </row>
    <row r="150" ht="14">
      <c r="A150" s="45" t="s">
        <v>315</v>
      </c>
      <c r="B150" s="45" t="s">
        <v>316</v>
      </c>
      <c r="C150" s="46" t="s">
        <v>114</v>
      </c>
      <c r="D150" s="131"/>
      <c r="E150" s="132"/>
      <c r="F150" s="132"/>
      <c r="G150" s="132"/>
      <c r="H150" s="132"/>
      <c r="I150" s="132"/>
      <c r="J150" s="132"/>
      <c r="K150" s="132"/>
      <c r="L150" s="132"/>
      <c r="M150" s="132"/>
      <c r="N150" s="132"/>
      <c r="O150" s="133"/>
    </row>
    <row r="151" ht="14">
      <c r="A151" s="127" t="s">
        <v>317</v>
      </c>
      <c r="B151" s="34" t="s">
        <v>318</v>
      </c>
      <c r="C151" s="35"/>
      <c r="D151" s="128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30"/>
    </row>
    <row r="152" ht="14">
      <c r="A152" s="45" t="s">
        <v>319</v>
      </c>
      <c r="B152" s="45" t="s">
        <v>320</v>
      </c>
      <c r="C152" s="46" t="s">
        <v>184</v>
      </c>
      <c r="D152" s="131"/>
      <c r="E152" s="132"/>
      <c r="F152" s="132"/>
      <c r="G152" s="132"/>
      <c r="H152" s="132"/>
      <c r="I152" s="132"/>
      <c r="J152" s="132"/>
      <c r="K152" s="132"/>
      <c r="L152" s="132"/>
      <c r="M152" s="132"/>
      <c r="N152" s="132"/>
      <c r="O152" s="133"/>
    </row>
    <row r="153" ht="14">
      <c r="A153" s="45" t="s">
        <v>321</v>
      </c>
      <c r="B153" s="45" t="s">
        <v>322</v>
      </c>
      <c r="C153" s="46" t="s">
        <v>184</v>
      </c>
      <c r="D153" s="131"/>
      <c r="E153" s="132"/>
      <c r="F153" s="132"/>
      <c r="G153" s="132"/>
      <c r="H153" s="132"/>
      <c r="I153" s="132"/>
      <c r="J153" s="132"/>
      <c r="K153" s="132"/>
      <c r="L153" s="132"/>
      <c r="M153" s="132"/>
      <c r="N153" s="132"/>
      <c r="O153" s="133"/>
    </row>
    <row r="154" ht="28">
      <c r="A154" s="45" t="s">
        <v>323</v>
      </c>
      <c r="B154" s="45" t="s">
        <v>324</v>
      </c>
      <c r="C154" s="46" t="s">
        <v>184</v>
      </c>
      <c r="D154" s="131"/>
      <c r="E154" s="132"/>
      <c r="F154" s="132"/>
      <c r="G154" s="132"/>
      <c r="H154" s="132"/>
      <c r="I154" s="132"/>
      <c r="J154" s="132"/>
      <c r="K154" s="132"/>
      <c r="L154" s="132"/>
      <c r="M154" s="132"/>
      <c r="N154" s="132"/>
      <c r="O154" s="133"/>
    </row>
    <row r="155" ht="42">
      <c r="A155" s="45" t="s">
        <v>325</v>
      </c>
      <c r="B155" s="45" t="s">
        <v>326</v>
      </c>
      <c r="C155" s="46" t="s">
        <v>64</v>
      </c>
      <c r="D155" s="131"/>
      <c r="E155" s="132"/>
      <c r="F155" s="132"/>
      <c r="G155" s="132"/>
      <c r="H155" s="132"/>
      <c r="I155" s="132"/>
      <c r="J155" s="132"/>
      <c r="K155" s="132"/>
      <c r="L155" s="132"/>
      <c r="M155" s="132"/>
      <c r="N155" s="132"/>
      <c r="O155" s="133"/>
    </row>
    <row r="156" ht="42">
      <c r="A156" s="45" t="s">
        <v>327</v>
      </c>
      <c r="B156" s="45" t="s">
        <v>328</v>
      </c>
      <c r="C156" s="46" t="s">
        <v>64</v>
      </c>
      <c r="D156" s="131"/>
      <c r="E156" s="132"/>
      <c r="F156" s="132"/>
      <c r="G156" s="132"/>
      <c r="H156" s="132"/>
      <c r="I156" s="132"/>
      <c r="J156" s="132"/>
      <c r="K156" s="132"/>
      <c r="L156" s="132"/>
      <c r="M156" s="132"/>
      <c r="N156" s="132"/>
      <c r="O156" s="133"/>
    </row>
    <row r="157" ht="42">
      <c r="A157" s="45" t="s">
        <v>329</v>
      </c>
      <c r="B157" s="45" t="s">
        <v>330</v>
      </c>
      <c r="C157" s="46" t="s">
        <v>64</v>
      </c>
      <c r="D157" s="131"/>
      <c r="E157" s="132"/>
      <c r="F157" s="132"/>
      <c r="G157" s="132"/>
      <c r="H157" s="132"/>
      <c r="I157" s="132"/>
      <c r="J157" s="132"/>
      <c r="K157" s="132"/>
      <c r="L157" s="132"/>
      <c r="M157" s="132"/>
      <c r="N157" s="132"/>
      <c r="O157" s="133"/>
    </row>
    <row r="158" ht="14">
      <c r="A158" s="127" t="s">
        <v>331</v>
      </c>
      <c r="B158" s="34" t="s">
        <v>332</v>
      </c>
      <c r="C158" s="35"/>
      <c r="D158" s="128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30"/>
    </row>
    <row r="159" ht="14">
      <c r="A159" s="127" t="s">
        <v>333</v>
      </c>
      <c r="B159" s="34" t="s">
        <v>334</v>
      </c>
      <c r="C159" s="35"/>
      <c r="D159" s="128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30"/>
    </row>
    <row r="160" ht="42">
      <c r="A160" s="45" t="s">
        <v>335</v>
      </c>
      <c r="B160" s="45" t="s">
        <v>336</v>
      </c>
      <c r="C160" s="46" t="s">
        <v>184</v>
      </c>
      <c r="D160" s="131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3"/>
    </row>
    <row r="161" ht="42">
      <c r="A161" s="45" t="s">
        <v>337</v>
      </c>
      <c r="B161" s="45" t="s">
        <v>338</v>
      </c>
      <c r="C161" s="46" t="s">
        <v>64</v>
      </c>
      <c r="D161" s="131"/>
      <c r="E161" s="132"/>
      <c r="F161" s="132"/>
      <c r="G161" s="132"/>
      <c r="H161" s="132"/>
      <c r="I161" s="132"/>
      <c r="J161" s="132"/>
      <c r="K161" s="132"/>
      <c r="L161" s="132"/>
      <c r="M161" s="132"/>
      <c r="N161" s="132"/>
      <c r="O161" s="133"/>
    </row>
    <row r="162" ht="42">
      <c r="A162" s="45" t="s">
        <v>339</v>
      </c>
      <c r="B162" s="45" t="s">
        <v>340</v>
      </c>
      <c r="C162" s="46" t="s">
        <v>184</v>
      </c>
      <c r="D162" s="131"/>
      <c r="E162" s="132"/>
      <c r="F162" s="132"/>
      <c r="G162" s="132"/>
      <c r="H162" s="132"/>
      <c r="I162" s="132"/>
      <c r="J162" s="132"/>
      <c r="K162" s="132"/>
      <c r="L162" s="132"/>
      <c r="M162" s="132"/>
      <c r="N162" s="132"/>
      <c r="O162" s="133"/>
    </row>
    <row r="163" ht="42">
      <c r="A163" s="45" t="s">
        <v>341</v>
      </c>
      <c r="B163" s="45" t="s">
        <v>342</v>
      </c>
      <c r="C163" s="46" t="s">
        <v>64</v>
      </c>
      <c r="D163" s="131"/>
      <c r="E163" s="132"/>
      <c r="F163" s="132"/>
      <c r="G163" s="132"/>
      <c r="H163" s="132"/>
      <c r="I163" s="132"/>
      <c r="J163" s="132"/>
      <c r="K163" s="132"/>
      <c r="L163" s="132"/>
      <c r="M163" s="132"/>
      <c r="N163" s="132"/>
      <c r="O163" s="133"/>
    </row>
    <row r="164" ht="42">
      <c r="A164" s="45" t="s">
        <v>343</v>
      </c>
      <c r="B164" s="45" t="s">
        <v>344</v>
      </c>
      <c r="C164" s="46" t="s">
        <v>64</v>
      </c>
      <c r="D164" s="131"/>
      <c r="E164" s="132"/>
      <c r="F164" s="132"/>
      <c r="G164" s="132"/>
      <c r="H164" s="132"/>
      <c r="I164" s="132"/>
      <c r="J164" s="132"/>
      <c r="K164" s="132"/>
      <c r="L164" s="132"/>
      <c r="M164" s="132"/>
      <c r="N164" s="132"/>
      <c r="O164" s="133"/>
    </row>
    <row r="165" ht="42">
      <c r="A165" s="45" t="s">
        <v>345</v>
      </c>
      <c r="B165" s="45" t="s">
        <v>346</v>
      </c>
      <c r="C165" s="46" t="s">
        <v>64</v>
      </c>
      <c r="D165" s="131"/>
      <c r="E165" s="132"/>
      <c r="F165" s="132"/>
      <c r="G165" s="132"/>
      <c r="H165" s="132"/>
      <c r="I165" s="132"/>
      <c r="J165" s="132"/>
      <c r="K165" s="132"/>
      <c r="L165" s="132"/>
      <c r="M165" s="132"/>
      <c r="N165" s="132"/>
      <c r="O165" s="133"/>
    </row>
    <row r="166" ht="42">
      <c r="A166" s="45" t="s">
        <v>347</v>
      </c>
      <c r="B166" s="45" t="s">
        <v>348</v>
      </c>
      <c r="C166" s="46" t="s">
        <v>64</v>
      </c>
      <c r="D166" s="131"/>
      <c r="E166" s="132"/>
      <c r="F166" s="132"/>
      <c r="G166" s="132"/>
      <c r="H166" s="132"/>
      <c r="I166" s="132"/>
      <c r="J166" s="132"/>
      <c r="K166" s="132"/>
      <c r="L166" s="132"/>
      <c r="M166" s="132"/>
      <c r="N166" s="132"/>
      <c r="O166" s="133"/>
    </row>
    <row r="167" ht="14">
      <c r="A167" s="127" t="s">
        <v>349</v>
      </c>
      <c r="B167" s="34" t="s">
        <v>350</v>
      </c>
      <c r="C167" s="35"/>
      <c r="D167" s="128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30"/>
    </row>
    <row r="168" ht="42">
      <c r="A168" s="45" t="s">
        <v>351</v>
      </c>
      <c r="B168" s="45" t="s">
        <v>352</v>
      </c>
      <c r="C168" s="46" t="s">
        <v>64</v>
      </c>
      <c r="D168" s="131"/>
      <c r="E168" s="132"/>
      <c r="F168" s="132"/>
      <c r="G168" s="132"/>
      <c r="H168" s="132"/>
      <c r="I168" s="132"/>
      <c r="J168" s="132"/>
      <c r="K168" s="132"/>
      <c r="L168" s="132"/>
      <c r="M168" s="132"/>
      <c r="N168" s="132"/>
      <c r="O168" s="133"/>
    </row>
    <row r="169" ht="42">
      <c r="A169" s="45" t="s">
        <v>353</v>
      </c>
      <c r="B169" s="45" t="s">
        <v>354</v>
      </c>
      <c r="C169" s="46" t="s">
        <v>64</v>
      </c>
      <c r="D169" s="131"/>
      <c r="E169" s="132"/>
      <c r="F169" s="132"/>
      <c r="G169" s="132"/>
      <c r="H169" s="132"/>
      <c r="I169" s="132"/>
      <c r="J169" s="132"/>
      <c r="K169" s="132"/>
      <c r="L169" s="132"/>
      <c r="M169" s="132"/>
      <c r="N169" s="132"/>
      <c r="O169" s="133"/>
    </row>
    <row r="170" ht="42">
      <c r="A170" s="45" t="s">
        <v>355</v>
      </c>
      <c r="B170" s="45" t="s">
        <v>356</v>
      </c>
      <c r="C170" s="46" t="s">
        <v>64</v>
      </c>
      <c r="D170" s="131"/>
      <c r="E170" s="132"/>
      <c r="F170" s="132"/>
      <c r="G170" s="132"/>
      <c r="H170" s="132"/>
      <c r="I170" s="132"/>
      <c r="J170" s="132"/>
      <c r="K170" s="132"/>
      <c r="L170" s="132"/>
      <c r="M170" s="132"/>
      <c r="N170" s="132"/>
      <c r="O170" s="133"/>
    </row>
    <row r="171" ht="42">
      <c r="A171" s="45" t="s">
        <v>357</v>
      </c>
      <c r="B171" s="45" t="s">
        <v>358</v>
      </c>
      <c r="C171" s="46" t="s">
        <v>64</v>
      </c>
      <c r="D171" s="131"/>
      <c r="E171" s="132"/>
      <c r="F171" s="132"/>
      <c r="G171" s="132"/>
      <c r="H171" s="132"/>
      <c r="I171" s="132"/>
      <c r="J171" s="132"/>
      <c r="K171" s="132"/>
      <c r="L171" s="132"/>
      <c r="M171" s="132"/>
      <c r="N171" s="132"/>
      <c r="O171" s="133"/>
    </row>
    <row r="172" ht="42">
      <c r="A172" s="45" t="s">
        <v>359</v>
      </c>
      <c r="B172" s="45" t="s">
        <v>360</v>
      </c>
      <c r="C172" s="46" t="s">
        <v>64</v>
      </c>
      <c r="D172" s="131"/>
      <c r="E172" s="132"/>
      <c r="F172" s="132"/>
      <c r="G172" s="132"/>
      <c r="H172" s="132"/>
      <c r="I172" s="132"/>
      <c r="J172" s="132"/>
      <c r="K172" s="132"/>
      <c r="L172" s="132"/>
      <c r="M172" s="132"/>
      <c r="N172" s="132"/>
      <c r="O172" s="133"/>
    </row>
    <row r="173" ht="42">
      <c r="A173" s="45" t="s">
        <v>361</v>
      </c>
      <c r="B173" s="45" t="s">
        <v>362</v>
      </c>
      <c r="C173" s="46" t="s">
        <v>184</v>
      </c>
      <c r="D173" s="131"/>
      <c r="E173" s="132"/>
      <c r="F173" s="132"/>
      <c r="G173" s="132"/>
      <c r="H173" s="132"/>
      <c r="I173" s="132"/>
      <c r="J173" s="132"/>
      <c r="K173" s="132"/>
      <c r="L173" s="132"/>
      <c r="M173" s="132"/>
      <c r="N173" s="132"/>
      <c r="O173" s="133"/>
    </row>
    <row r="174" ht="42">
      <c r="A174" s="45" t="s">
        <v>363</v>
      </c>
      <c r="B174" s="45" t="s">
        <v>364</v>
      </c>
      <c r="C174" s="46" t="s">
        <v>184</v>
      </c>
      <c r="D174" s="131"/>
      <c r="E174" s="132"/>
      <c r="F174" s="132"/>
      <c r="G174" s="132"/>
      <c r="H174" s="132"/>
      <c r="I174" s="132"/>
      <c r="J174" s="132"/>
      <c r="K174" s="132"/>
      <c r="L174" s="132"/>
      <c r="M174" s="132"/>
      <c r="N174" s="132"/>
      <c r="O174" s="133"/>
    </row>
    <row r="175" ht="14">
      <c r="A175" s="127" t="s">
        <v>365</v>
      </c>
      <c r="B175" s="34" t="s">
        <v>366</v>
      </c>
      <c r="C175" s="35"/>
      <c r="D175" s="128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30"/>
    </row>
    <row r="176" ht="42">
      <c r="A176" s="45" t="s">
        <v>367</v>
      </c>
      <c r="B176" s="45" t="s">
        <v>368</v>
      </c>
      <c r="C176" s="46" t="s">
        <v>99</v>
      </c>
      <c r="D176" s="131">
        <v>20.859999999999999</v>
      </c>
      <c r="E176" s="132"/>
      <c r="F176" s="132"/>
      <c r="G176" s="132"/>
      <c r="H176" s="132"/>
      <c r="I176" s="132"/>
      <c r="J176" s="132"/>
      <c r="K176" s="132"/>
      <c r="L176" s="132"/>
      <c r="M176" s="132"/>
      <c r="N176" s="132"/>
      <c r="O176" s="133"/>
    </row>
    <row r="177" ht="42">
      <c r="A177" s="45" t="s">
        <v>369</v>
      </c>
      <c r="B177" s="45" t="s">
        <v>370</v>
      </c>
      <c r="C177" s="46" t="s">
        <v>99</v>
      </c>
      <c r="D177" s="131">
        <v>467.68000000000001</v>
      </c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3"/>
    </row>
    <row r="178" ht="42">
      <c r="A178" s="45" t="s">
        <v>371</v>
      </c>
      <c r="B178" s="45" t="s">
        <v>372</v>
      </c>
      <c r="C178" s="46" t="s">
        <v>99</v>
      </c>
      <c r="D178" s="131">
        <v>6.4400000000000004</v>
      </c>
      <c r="E178" s="132"/>
      <c r="F178" s="132"/>
      <c r="G178" s="132"/>
      <c r="H178" s="132"/>
      <c r="I178" s="132"/>
      <c r="J178" s="132"/>
      <c r="K178" s="132"/>
      <c r="L178" s="132"/>
      <c r="M178" s="132"/>
      <c r="N178" s="132"/>
      <c r="O178" s="133"/>
    </row>
    <row r="179" ht="14">
      <c r="A179" s="127" t="s">
        <v>373</v>
      </c>
      <c r="B179" s="34" t="s">
        <v>374</v>
      </c>
      <c r="C179" s="35"/>
      <c r="D179" s="128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30"/>
    </row>
    <row r="180" ht="42">
      <c r="A180" s="45" t="s">
        <v>375</v>
      </c>
      <c r="B180" s="45" t="s">
        <v>376</v>
      </c>
      <c r="C180" s="46" t="s">
        <v>99</v>
      </c>
      <c r="D180" s="131"/>
      <c r="E180" s="132"/>
      <c r="F180" s="132"/>
      <c r="G180" s="132"/>
      <c r="H180" s="132"/>
      <c r="I180" s="132"/>
      <c r="J180" s="132"/>
      <c r="K180" s="132"/>
      <c r="L180" s="132"/>
      <c r="M180" s="132"/>
      <c r="N180" s="132"/>
      <c r="O180" s="133"/>
    </row>
    <row r="181" ht="42">
      <c r="A181" s="45" t="s">
        <v>377</v>
      </c>
      <c r="B181" s="45" t="s">
        <v>378</v>
      </c>
      <c r="C181" s="46" t="s">
        <v>114</v>
      </c>
      <c r="D181" s="131"/>
      <c r="E181" s="132"/>
      <c r="F181" s="132"/>
      <c r="G181" s="132"/>
      <c r="H181" s="132"/>
      <c r="I181" s="132"/>
      <c r="J181" s="132"/>
      <c r="K181" s="132"/>
      <c r="L181" s="132"/>
      <c r="M181" s="132"/>
      <c r="N181" s="132"/>
      <c r="O181" s="133"/>
    </row>
    <row r="182" ht="42">
      <c r="A182" s="45" t="s">
        <v>379</v>
      </c>
      <c r="B182" s="45" t="s">
        <v>380</v>
      </c>
      <c r="C182" s="46" t="s">
        <v>114</v>
      </c>
      <c r="D182" s="131"/>
      <c r="E182" s="132"/>
      <c r="F182" s="132"/>
      <c r="G182" s="132"/>
      <c r="H182" s="132"/>
      <c r="I182" s="132"/>
      <c r="J182" s="132"/>
      <c r="K182" s="132"/>
      <c r="L182" s="132"/>
      <c r="M182" s="132"/>
      <c r="N182" s="132"/>
      <c r="O182" s="133"/>
    </row>
    <row r="183" ht="42">
      <c r="A183" s="45" t="s">
        <v>381</v>
      </c>
      <c r="B183" s="45" t="s">
        <v>382</v>
      </c>
      <c r="C183" s="46" t="s">
        <v>114</v>
      </c>
      <c r="D183" s="131"/>
      <c r="E183" s="132"/>
      <c r="F183" s="132"/>
      <c r="G183" s="132"/>
      <c r="H183" s="132"/>
      <c r="I183" s="132"/>
      <c r="J183" s="132"/>
      <c r="K183" s="132"/>
      <c r="L183" s="132"/>
      <c r="M183" s="132"/>
      <c r="N183" s="132"/>
      <c r="O183" s="133"/>
    </row>
    <row r="184" ht="14">
      <c r="A184" s="127" t="s">
        <v>383</v>
      </c>
      <c r="B184" s="34" t="s">
        <v>384</v>
      </c>
      <c r="C184" s="35"/>
      <c r="D184" s="128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30"/>
    </row>
    <row r="185" ht="42">
      <c r="A185" s="45" t="s">
        <v>385</v>
      </c>
      <c r="B185" s="45" t="s">
        <v>386</v>
      </c>
      <c r="C185" s="46" t="s">
        <v>184</v>
      </c>
      <c r="D185" s="131"/>
      <c r="E185" s="132"/>
      <c r="F185" s="132"/>
      <c r="G185" s="132"/>
      <c r="H185" s="132"/>
      <c r="I185" s="132"/>
      <c r="J185" s="132"/>
      <c r="K185" s="132"/>
      <c r="L185" s="132"/>
      <c r="M185" s="132"/>
      <c r="N185" s="132"/>
      <c r="O185" s="133"/>
    </row>
    <row r="186" ht="42">
      <c r="A186" s="45" t="s">
        <v>387</v>
      </c>
      <c r="B186" s="45" t="s">
        <v>388</v>
      </c>
      <c r="C186" s="46" t="s">
        <v>184</v>
      </c>
      <c r="D186" s="131"/>
      <c r="E186" s="132"/>
      <c r="F186" s="132"/>
      <c r="G186" s="132"/>
      <c r="H186" s="132"/>
      <c r="I186" s="132"/>
      <c r="J186" s="132"/>
      <c r="K186" s="132"/>
      <c r="L186" s="132"/>
      <c r="M186" s="132"/>
      <c r="N186" s="132"/>
      <c r="O186" s="133"/>
    </row>
    <row r="187" ht="14">
      <c r="A187" s="127" t="s">
        <v>389</v>
      </c>
      <c r="B187" s="34" t="s">
        <v>390</v>
      </c>
      <c r="C187" s="35"/>
      <c r="D187" s="128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30"/>
    </row>
    <row r="188" ht="14">
      <c r="A188" s="45" t="s">
        <v>391</v>
      </c>
      <c r="B188" s="45" t="s">
        <v>392</v>
      </c>
      <c r="C188" s="46" t="s">
        <v>39</v>
      </c>
      <c r="D188" s="131"/>
      <c r="E188" s="132"/>
      <c r="F188" s="132"/>
      <c r="G188" s="132"/>
      <c r="H188" s="132"/>
      <c r="I188" s="132"/>
      <c r="J188" s="132"/>
      <c r="K188" s="132"/>
      <c r="L188" s="132"/>
      <c r="M188" s="132"/>
      <c r="N188" s="132"/>
      <c r="O188" s="133"/>
    </row>
    <row r="189" ht="14">
      <c r="A189" s="45" t="s">
        <v>393</v>
      </c>
      <c r="B189" s="45" t="s">
        <v>394</v>
      </c>
      <c r="C189" s="46" t="s">
        <v>184</v>
      </c>
      <c r="D189" s="131"/>
      <c r="E189" s="132"/>
      <c r="F189" s="132"/>
      <c r="G189" s="132"/>
      <c r="H189" s="132"/>
      <c r="I189" s="132"/>
      <c r="J189" s="132"/>
      <c r="K189" s="132"/>
      <c r="L189" s="132"/>
      <c r="M189" s="132"/>
      <c r="N189" s="132"/>
      <c r="O189" s="133"/>
    </row>
    <row r="190">
      <c r="F190" s="76" t="s">
        <v>396</v>
      </c>
      <c r="G190" s="76"/>
      <c r="H190" s="76"/>
      <c r="I190" s="76"/>
      <c r="J190" s="76"/>
      <c r="K190" s="76" t="s">
        <v>397</v>
      </c>
      <c r="L190" s="76"/>
      <c r="M190" s="76"/>
      <c r="N190" s="76"/>
      <c r="O190" s="76"/>
    </row>
    <row r="191">
      <c r="F191" s="76"/>
      <c r="G191" s="76"/>
      <c r="H191" s="76"/>
      <c r="I191" s="76"/>
      <c r="J191" s="76"/>
      <c r="K191" s="76"/>
      <c r="L191" s="76"/>
      <c r="M191" s="76"/>
      <c r="N191" s="76"/>
      <c r="O191" s="76"/>
    </row>
    <row r="192">
      <c r="F192" s="76"/>
      <c r="G192" s="76"/>
      <c r="H192" s="76"/>
      <c r="I192" s="76"/>
      <c r="J192" s="76"/>
      <c r="K192" s="76"/>
      <c r="L192" s="76"/>
      <c r="M192" s="76"/>
      <c r="N192" s="76"/>
      <c r="O192" s="76"/>
    </row>
    <row r="193">
      <c r="F193" s="76"/>
      <c r="G193" s="76"/>
      <c r="H193" s="76"/>
      <c r="I193" s="76"/>
      <c r="J193" s="76"/>
      <c r="K193" s="76"/>
      <c r="L193" s="76"/>
      <c r="M193" s="76"/>
      <c r="N193" s="76"/>
      <c r="O193" s="76"/>
    </row>
    <row r="194">
      <c r="F194" s="76"/>
      <c r="G194" s="76"/>
      <c r="H194" s="76"/>
      <c r="I194" s="76"/>
      <c r="J194" s="76"/>
      <c r="K194" s="76"/>
      <c r="L194" s="76"/>
      <c r="M194" s="76"/>
      <c r="N194" s="76"/>
      <c r="O194" s="76"/>
    </row>
    <row r="195">
      <c r="F195" s="76"/>
      <c r="G195" s="76"/>
      <c r="H195" s="76"/>
      <c r="I195" s="76"/>
      <c r="J195" s="76"/>
      <c r="K195" s="76"/>
      <c r="L195" s="76"/>
      <c r="M195" s="76"/>
      <c r="N195" s="76"/>
      <c r="O195" s="76"/>
    </row>
    <row r="196">
      <c r="F196" s="76"/>
      <c r="G196" s="76"/>
      <c r="H196" s="76"/>
      <c r="I196" s="76"/>
      <c r="J196" s="76"/>
      <c r="K196" s="76"/>
      <c r="L196" s="76"/>
      <c r="M196" s="76"/>
      <c r="N196" s="76"/>
      <c r="O196" s="76"/>
    </row>
  </sheetData>
  <mergeCells count="197">
    <mergeCell ref="D189:O189"/>
    <mergeCell ref="F190:J196"/>
    <mergeCell ref="K190:O196"/>
    <mergeCell ref="D183:O183"/>
    <mergeCell ref="D184:O184"/>
    <mergeCell ref="D185:O185"/>
    <mergeCell ref="D186:O186"/>
    <mergeCell ref="D187:O187"/>
    <mergeCell ref="D188:O188"/>
    <mergeCell ref="D177:O177"/>
    <mergeCell ref="D178:O178"/>
    <mergeCell ref="D179:O179"/>
    <mergeCell ref="D180:O180"/>
    <mergeCell ref="D181:O181"/>
    <mergeCell ref="D182:O182"/>
    <mergeCell ref="D171:O171"/>
    <mergeCell ref="D172:O172"/>
    <mergeCell ref="D173:O173"/>
    <mergeCell ref="D174:O174"/>
    <mergeCell ref="D175:O175"/>
    <mergeCell ref="D176:O176"/>
    <mergeCell ref="D165:O165"/>
    <mergeCell ref="D166:O166"/>
    <mergeCell ref="D167:O167"/>
    <mergeCell ref="D168:O168"/>
    <mergeCell ref="D169:O169"/>
    <mergeCell ref="D170:O170"/>
    <mergeCell ref="D159:O159"/>
    <mergeCell ref="D160:O160"/>
    <mergeCell ref="D161:O161"/>
    <mergeCell ref="D162:O162"/>
    <mergeCell ref="D163:O163"/>
    <mergeCell ref="D164:O164"/>
    <mergeCell ref="D153:O153"/>
    <mergeCell ref="D154:O154"/>
    <mergeCell ref="D155:O155"/>
    <mergeCell ref="D156:O156"/>
    <mergeCell ref="D157:O157"/>
    <mergeCell ref="D158:O158"/>
    <mergeCell ref="D147:O147"/>
    <mergeCell ref="D148:O148"/>
    <mergeCell ref="D149:O149"/>
    <mergeCell ref="D150:O150"/>
    <mergeCell ref="D151:O151"/>
    <mergeCell ref="D152:O152"/>
    <mergeCell ref="D141:O141"/>
    <mergeCell ref="D142:O142"/>
    <mergeCell ref="D143:O143"/>
    <mergeCell ref="D144:O144"/>
    <mergeCell ref="D145:O145"/>
    <mergeCell ref="D146:O146"/>
    <mergeCell ref="D135:O135"/>
    <mergeCell ref="D136:O136"/>
    <mergeCell ref="D137:O137"/>
    <mergeCell ref="D138:O138"/>
    <mergeCell ref="D139:O139"/>
    <mergeCell ref="D140:O140"/>
    <mergeCell ref="D129:O129"/>
    <mergeCell ref="D130:O130"/>
    <mergeCell ref="D131:O131"/>
    <mergeCell ref="D132:O132"/>
    <mergeCell ref="D133:O133"/>
    <mergeCell ref="D134:O134"/>
    <mergeCell ref="D123:O123"/>
    <mergeCell ref="D124:O124"/>
    <mergeCell ref="D125:O125"/>
    <mergeCell ref="D126:O126"/>
    <mergeCell ref="D127:O127"/>
    <mergeCell ref="D128:O128"/>
    <mergeCell ref="D117:O117"/>
    <mergeCell ref="D118:O118"/>
    <mergeCell ref="D119:O119"/>
    <mergeCell ref="D120:O120"/>
    <mergeCell ref="D121:O121"/>
    <mergeCell ref="D122:O122"/>
    <mergeCell ref="D111:O111"/>
    <mergeCell ref="D112:O112"/>
    <mergeCell ref="D113:O113"/>
    <mergeCell ref="D114:O114"/>
    <mergeCell ref="D115:O115"/>
    <mergeCell ref="D116:O116"/>
    <mergeCell ref="D105:O105"/>
    <mergeCell ref="D106:O106"/>
    <mergeCell ref="D107:O107"/>
    <mergeCell ref="D108:O108"/>
    <mergeCell ref="D109:O109"/>
    <mergeCell ref="D110:O110"/>
    <mergeCell ref="D99:O99"/>
    <mergeCell ref="D100:O100"/>
    <mergeCell ref="D101:O101"/>
    <mergeCell ref="D102:O102"/>
    <mergeCell ref="D103:O103"/>
    <mergeCell ref="D104:O104"/>
    <mergeCell ref="D93:O93"/>
    <mergeCell ref="D94:O94"/>
    <mergeCell ref="D95:O95"/>
    <mergeCell ref="D96:O96"/>
    <mergeCell ref="D97:O97"/>
    <mergeCell ref="D98:O98"/>
    <mergeCell ref="D87:O87"/>
    <mergeCell ref="D88:O88"/>
    <mergeCell ref="D89:O89"/>
    <mergeCell ref="D90:O90"/>
    <mergeCell ref="D91:O91"/>
    <mergeCell ref="D92:O92"/>
    <mergeCell ref="D81:O81"/>
    <mergeCell ref="D82:O82"/>
    <mergeCell ref="D83:O83"/>
    <mergeCell ref="D84:O84"/>
    <mergeCell ref="D85:O85"/>
    <mergeCell ref="D86:O86"/>
    <mergeCell ref="D75:O75"/>
    <mergeCell ref="D76:O76"/>
    <mergeCell ref="D77:O77"/>
    <mergeCell ref="D78:O78"/>
    <mergeCell ref="D79:O79"/>
    <mergeCell ref="D80:O80"/>
    <mergeCell ref="D69:O69"/>
    <mergeCell ref="D70:O70"/>
    <mergeCell ref="D71:O71"/>
    <mergeCell ref="D72:O72"/>
    <mergeCell ref="D73:O73"/>
    <mergeCell ref="D74:O74"/>
    <mergeCell ref="D63:O63"/>
    <mergeCell ref="D64:O64"/>
    <mergeCell ref="D65:O65"/>
    <mergeCell ref="D66:O66"/>
    <mergeCell ref="D67:O67"/>
    <mergeCell ref="D68:O68"/>
    <mergeCell ref="D57:O57"/>
    <mergeCell ref="D58:O58"/>
    <mergeCell ref="D59:O59"/>
    <mergeCell ref="D60:O60"/>
    <mergeCell ref="D61:O61"/>
    <mergeCell ref="D62:O62"/>
    <mergeCell ref="D51:O51"/>
    <mergeCell ref="D52:O52"/>
    <mergeCell ref="D53:O53"/>
    <mergeCell ref="D54:O54"/>
    <mergeCell ref="D55:O55"/>
    <mergeCell ref="D56:O56"/>
    <mergeCell ref="D45:O45"/>
    <mergeCell ref="D46:O46"/>
    <mergeCell ref="D47:O47"/>
    <mergeCell ref="D48:O48"/>
    <mergeCell ref="D49:O49"/>
    <mergeCell ref="D50:O50"/>
    <mergeCell ref="D39:O39"/>
    <mergeCell ref="D40:O40"/>
    <mergeCell ref="D41:O41"/>
    <mergeCell ref="D42:O42"/>
    <mergeCell ref="D43:O43"/>
    <mergeCell ref="D44:O44"/>
    <mergeCell ref="D33:O33"/>
    <mergeCell ref="D34:O34"/>
    <mergeCell ref="D35:O35"/>
    <mergeCell ref="D36:O36"/>
    <mergeCell ref="D37:O37"/>
    <mergeCell ref="D38:O38"/>
    <mergeCell ref="D27:O27"/>
    <mergeCell ref="D28:O28"/>
    <mergeCell ref="D29:O29"/>
    <mergeCell ref="D30:O30"/>
    <mergeCell ref="D31:O31"/>
    <mergeCell ref="D32:O32"/>
    <mergeCell ref="D21:O21"/>
    <mergeCell ref="D22:O22"/>
    <mergeCell ref="D23:O23"/>
    <mergeCell ref="D24:O24"/>
    <mergeCell ref="D25:O25"/>
    <mergeCell ref="D26:O26"/>
    <mergeCell ref="D15:O15"/>
    <mergeCell ref="D16:O16"/>
    <mergeCell ref="D17:O17"/>
    <mergeCell ref="D18:O18"/>
    <mergeCell ref="D19:O19"/>
    <mergeCell ref="D20:O20"/>
    <mergeCell ref="D10:O10"/>
    <mergeCell ref="D11:O11"/>
    <mergeCell ref="D12:O12"/>
    <mergeCell ref="D13:O13"/>
    <mergeCell ref="D14:O14"/>
    <mergeCell ref="A5:A6"/>
    <mergeCell ref="B5:B6"/>
    <mergeCell ref="C5:C6"/>
    <mergeCell ref="D5:O6"/>
    <mergeCell ref="D7:O7"/>
    <mergeCell ref="D8:O8"/>
    <mergeCell ref="A1:F1"/>
    <mergeCell ref="H1:K1"/>
    <mergeCell ref="L1:O1"/>
    <mergeCell ref="A2:F2"/>
    <mergeCell ref="H2:K2"/>
    <mergeCell ref="L2:O4"/>
    <mergeCell ref="A3:F4"/>
    <mergeCell ref="H3:K4"/>
    <mergeCell ref="D9:O9"/>
  </mergeCells>
  <printOptions headings="0" gridLines="0"/>
  <pageMargins left="0.11811023622047245" right="0.11811023622047245" top="0.51181102362204722" bottom="0.51181102362204722" header="0.31496062992125984" footer="0.31496062992125984"/>
  <pageSetup paperSize="9" scale="64" fitToWidth="1" fitToHeight="7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ONLYOFFICE/9.1.0.167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Adriano Nunes</dc:creator>
  <cp:revision>2</cp:revision>
  <dcterms:created xsi:type="dcterms:W3CDTF">2020-06-14T21:03:17Z</dcterms:created>
  <dcterms:modified xsi:type="dcterms:W3CDTF">2026-05-20T13:59:51Z</dcterms:modified>
</cp:coreProperties>
</file>