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g" ContentType="image/jpe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drawings/drawing10.xml" ContentType="application/vnd.openxmlformats-officedocument.drawing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0.xml" ContentType="application/vnd.openxmlformats-officedocument.spreadsheetml.workshee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4.xml" ContentType="application/vnd.openxmlformats-officedocument.spreadsheetml.worksheet+xml"/>
  <Override PartName="/xl/drawings/drawing8.xml" ContentType="application/vnd.openxmlformats-officedocument.drawing+xml"/>
  <Override PartName="/xl/drawings/drawing2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drawings/drawing11.xml" ContentType="application/vnd.openxmlformats-officedocument.drawing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RESUMO" sheetId="1" state="visible" r:id="rId3"/>
    <sheet name="BOLETIM DE MEDIÇÃO" sheetId="2" state="visible" r:id="rId4"/>
    <sheet name="TERRAPLENAGEM " sheetId="3" state="visible" r:id="rId5"/>
    <sheet name="TERRAPLENAGEM LOTES 10,12 e 13" sheetId="4" state="visible" r:id="rId6"/>
    <sheet name="DRENAGEM" sheetId="5" state="visible" r:id="rId7"/>
    <sheet name="MEMORIA LIMPEZA " sheetId="6" state="hidden" r:id="rId8"/>
    <sheet name="LOTE 06" sheetId="7" state="hidden" r:id="rId9"/>
    <sheet name="LOTE 07" sheetId="8" state="hidden" r:id="rId10"/>
    <sheet name="LOTE 08" sheetId="9" state="hidden" r:id="rId11"/>
    <sheet name="LOTE 09 E 10" sheetId="10" state="hidden" r:id="rId12"/>
    <sheet name="ADM LOCAL" sheetId="11" state="visible" r:id="rId13"/>
  </sheets>
  <externalReferences>
    <externalReference r:id="rId1"/>
    <externalReference r:id="rId2"/>
  </externalReferences>
  <definedNames>
    <definedName name="_xlnm.Print_Area" localSheetId="0">RESUMO!$A$1:$J$22</definedName>
    <definedName name="_xlnm._FilterDatabase" localSheetId="1" hidden="1">'BOLETIM DE MEDIÇÃO'!$A$10:$R$182</definedName>
    <definedName name="_xlnm.Print_Area" localSheetId="1">'BOLETIM DE MEDIÇÃO'!$A$1:$Q$183</definedName>
    <definedName name="Print_Titles" localSheetId="1">'BOLETIM DE MEDIÇÃO'!$1:$10</definedName>
    <definedName name="_xlnm.Print_Area" localSheetId="2">'TERRAPLENAGEM '!$A$1:$H$57</definedName>
    <definedName name="_xlnm.Print_Area" localSheetId="3">'TERRAPLENAGEM LOTES 10,12 e 13'!$A$1:$I$65</definedName>
    <definedName name="acumulado" localSheetId="5">#REF!</definedName>
    <definedName name="Aq_ASF" localSheetId="5">#REF!</definedName>
    <definedName name="_xlnm.Print_Area" localSheetId="5">'MEMORIA LIMPEZA '!$A$1:$D$48</definedName>
    <definedName name="Cabecalho" localSheetId="5">#REF!</definedName>
    <definedName name="Carga_SO" localSheetId="5">#REF!</definedName>
    <definedName name="edital" localSheetId="5">#REF!</definedName>
    <definedName name="extensao" localSheetId="5">#REF!</definedName>
    <definedName name="firma1" localSheetId="5">#REF!</definedName>
    <definedName name="firma2" localSheetId="5">#REF!</definedName>
    <definedName name="HM" localSheetId="5">#REF!</definedName>
    <definedName name="I" localSheetId="5">#NAME?</definedName>
    <definedName name="lote" localSheetId="5">#REF!</definedName>
    <definedName name="mes" localSheetId="5">#REF!</definedName>
    <definedName name="resumo2" localSheetId="5">#REF!</definedName>
    <definedName name="rodovia" localSheetId="5">#REF!</definedName>
    <definedName name="SD" localSheetId="5">#REF!</definedName>
    <definedName name="SINALIZAÇÃO" localSheetId="5">#REF!</definedName>
    <definedName name="SO" localSheetId="5">#REF!</definedName>
    <definedName name="SP" localSheetId="5">#REF!</definedName>
    <definedName name="ST" localSheetId="5">#REF!</definedName>
    <definedName name="ST_HM" localSheetId="5">#REF!</definedName>
    <definedName name="ST_SO" localSheetId="5">#REF!</definedName>
    <definedName name="ST_SP" localSheetId="5">#REF!</definedName>
    <definedName name="ST_ST" localSheetId="5">#REF!</definedName>
    <definedName name="Sub_GERAL" localSheetId="5">#REF!</definedName>
    <definedName name="subtrecho" localSheetId="5">#REF!</definedName>
    <definedName name="TABELA_SD" localSheetId="5">#REF!</definedName>
    <definedName name="TABELA_SO" localSheetId="5">#REF!</definedName>
    <definedName name="TABELA_SP" localSheetId="5">#REF!</definedName>
    <definedName name="TABELA_ST" localSheetId="5">#REF!</definedName>
    <definedName name="Transporte_ASF" localSheetId="5">#REF!</definedName>
    <definedName name="Transporte_da_folha_anterior" localSheetId="5">#REF!</definedName>
    <definedName name="transporte_massa" localSheetId="5">#REF!</definedName>
    <definedName name="Transporte_SO" localSheetId="5">#REF!</definedName>
    <definedName name="Transporte_SP" localSheetId="5">#REF!</definedName>
    <definedName name="Transportr_ST" localSheetId="5">#REF!</definedName>
    <definedName name="trecho" localSheetId="5">#REF!</definedName>
    <definedName name="_xlnm.Print_Area" localSheetId="6">'LOTE 06'!$A$1:$I$26</definedName>
    <definedName name="_xlnm.Print_Area" localSheetId="8">'LOTE 08'!$A$1:$J$29</definedName>
    <definedName name="_xlnm.Print_Area" localSheetId="9">'LOTE 09 E 10'!$A$1:$J$27</definedName>
    <definedName name="acumulado" localSheetId="10">#REF!</definedName>
    <definedName name="Aq_ASF" localSheetId="10">#REF!</definedName>
    <definedName name="_xlnm.Print_Area" localSheetId="10">'ADM LOCAL'!$A$1:$D$19</definedName>
    <definedName name="Cabecalho" localSheetId="10">#REF!</definedName>
    <definedName name="Carga_SO" localSheetId="10">#REF!</definedName>
    <definedName name="edital" localSheetId="10">#REF!</definedName>
    <definedName name="extensao" localSheetId="10">#REF!</definedName>
    <definedName name="firma1" localSheetId="10">#REF!</definedName>
    <definedName name="firma2" localSheetId="10">#REF!</definedName>
    <definedName name="HM" localSheetId="10">#REF!</definedName>
    <definedName name="I" localSheetId="10">#NAME?</definedName>
    <definedName name="lote" localSheetId="10">#REF!</definedName>
    <definedName name="mes" localSheetId="10">#REF!</definedName>
    <definedName name="resumo2" localSheetId="10">#REF!</definedName>
    <definedName name="rodovia" localSheetId="10">#REF!</definedName>
    <definedName name="SD" localSheetId="10">#REF!</definedName>
    <definedName name="SINALIZAÇÃO" localSheetId="10">#REF!</definedName>
    <definedName name="SO" localSheetId="10">#REF!</definedName>
    <definedName name="SP" localSheetId="10">#REF!</definedName>
    <definedName name="ST" localSheetId="10">#REF!</definedName>
    <definedName name="ST_HM" localSheetId="10">#REF!</definedName>
    <definedName name="ST_SO" localSheetId="10">#REF!</definedName>
    <definedName name="ST_SP" localSheetId="10">#REF!</definedName>
    <definedName name="ST_ST" localSheetId="10">#REF!</definedName>
    <definedName name="Sub_GERAL" localSheetId="10">#REF!</definedName>
    <definedName name="subtrecho" localSheetId="10">#REF!</definedName>
    <definedName name="TABELA_SD" localSheetId="10">#REF!</definedName>
    <definedName name="TABELA_SO" localSheetId="10">#REF!</definedName>
    <definedName name="TABELA_SP" localSheetId="10">#REF!</definedName>
    <definedName name="TABELA_ST" localSheetId="10">#REF!</definedName>
    <definedName name="Transporte_ASF" localSheetId="10">#REF!</definedName>
    <definedName name="Transporte_da_folha_anterior" localSheetId="10">#REF!</definedName>
    <definedName name="transporte_massa" localSheetId="10">#REF!</definedName>
    <definedName name="Transporte_SO" localSheetId="10">#REF!</definedName>
    <definedName name="Transporte_SP" localSheetId="10">#REF!</definedName>
    <definedName name="Transportr_ST" localSheetId="10">#REF!</definedName>
    <definedName name="trecho" localSheetId="10">#REF!</definedName>
    <definedName name="acumulado">#REF!</definedName>
    <definedName name="ACUMULADO2">#REF!</definedName>
    <definedName name="Aq_ASF">#REF!</definedName>
    <definedName name="Cabecalho">#REF!</definedName>
    <definedName name="CABEÇALHO2">#REF!</definedName>
    <definedName name="Carga_SO">#REF!</definedName>
    <definedName name="database">'[1]dez00'!$F$1</definedName>
    <definedName name="edital">#REF!</definedName>
    <definedName name="equipamento">'[1]EQUIPAMENTO'!$A$1:$E$154</definedName>
    <definedName name="extensao">#REF!</definedName>
    <definedName name="firma1">#REF!</definedName>
    <definedName name="firma2">#REF!</definedName>
    <definedName name="HM">#REF!</definedName>
    <definedName name="I">#NAME?</definedName>
    <definedName name="lote">#REF!</definedName>
    <definedName name="material">'[1]Material'!$A$3:$F$230</definedName>
    <definedName name="mes">#REF!</definedName>
    <definedName name="resumo2">#REF!</definedName>
    <definedName name="rodovia">#REF!</definedName>
    <definedName name="SD">#REF!</definedName>
    <definedName name="servico">'[1]dez00'!$A$3:$F$134</definedName>
    <definedName name="SINALIZAÇÃO">#REF!</definedName>
    <definedName name="SO">#REF!</definedName>
    <definedName name="SP">#REF!</definedName>
    <definedName name="ST">#REF!</definedName>
    <definedName name="ST_HM">#REF!</definedName>
    <definedName name="ST_SO">#REF!</definedName>
    <definedName name="ST_SP">#REF!</definedName>
    <definedName name="ST_ST">#REF!</definedName>
    <definedName name="Sub_GERAL">#REF!</definedName>
    <definedName name="subtrecho">#REF!</definedName>
    <definedName name="TABELA_SD">#REF!</definedName>
    <definedName name="TABELA_SO">#REF!</definedName>
    <definedName name="TABELA_SP">#REF!</definedName>
    <definedName name="TABELA_ST">#REF!</definedName>
    <definedName name="Transporte_ASF">#REF!</definedName>
    <definedName name="Transporte_da_folha_anterior">#REF!</definedName>
    <definedName name="transporte_massa">#REF!</definedName>
    <definedName name="Transporte_SO">#REF!</definedName>
    <definedName name="Transporte_SP">#REF!</definedName>
    <definedName name="Transportr_ST">#REF!</definedName>
    <definedName name="trecho">#REF!</definedName>
  </definedNames>
  <calcPr/>
</workbook>
</file>

<file path=xl/sharedStrings.xml><?xml version="1.0" encoding="utf-8"?>
<sst xmlns="http://schemas.openxmlformats.org/spreadsheetml/2006/main" count="536" uniqueCount="536">
  <si>
    <t xml:space="preserve">NOVATEC Construções e Empeendimentos Ltda.
Rua José de Alencar, nº  916 sala 703 Ilha do Leite Recife-PE CNPJ : 00.338.885/0001-33</t>
  </si>
  <si>
    <t xml:space="preserve">Objeto: Execução das obras e serviços de terraplenagem, drenagem e pavimentação de vias de acesso ao Distrito Industrial do Município de São Cristóvão/SE, sob o regime de empreitada por preço unitário. </t>
  </si>
  <si>
    <t>Local:</t>
  </si>
  <si>
    <t xml:space="preserve">Município de São Cristóvão/ SE</t>
  </si>
  <si>
    <t>Período:</t>
  </si>
  <si>
    <t>Contrato:</t>
  </si>
  <si>
    <t xml:space="preserve">CT 076/2023</t>
  </si>
  <si>
    <t xml:space="preserve">Ordem de serviço: 15/10/2024</t>
  </si>
  <si>
    <t>BM:</t>
  </si>
  <si>
    <t xml:space="preserve">PLANILHA RESUMO </t>
  </si>
  <si>
    <t>Entidade:</t>
  </si>
  <si>
    <t xml:space="preserve">Prefeitura Municipal de São Cristóvão</t>
  </si>
  <si>
    <t>Edital:</t>
  </si>
  <si>
    <t xml:space="preserve">Concorrência Nº 002/2023</t>
  </si>
  <si>
    <t>ITEM</t>
  </si>
  <si>
    <t>DESCRIÇÃO</t>
  </si>
  <si>
    <t>CONTRATADO</t>
  </si>
  <si>
    <t xml:space="preserve">ACUM. ANTERIOR</t>
  </si>
  <si>
    <t xml:space="preserve">MEDIDO MÊS</t>
  </si>
  <si>
    <t xml:space="preserve">ACUM. ATÉ PERÍODO</t>
  </si>
  <si>
    <t>SALDO</t>
  </si>
  <si>
    <t xml:space="preserve">(%) DO PERÍODO</t>
  </si>
  <si>
    <t xml:space="preserve">(%) ACUMULADO</t>
  </si>
  <si>
    <t xml:space="preserve">(%) À MEDIR</t>
  </si>
  <si>
    <t>01</t>
  </si>
  <si>
    <t xml:space="preserve">ADMINISTRAÇÃO DO EMPREENDIMENTO</t>
  </si>
  <si>
    <t>01.01</t>
  </si>
  <si>
    <t xml:space="preserve">ADMINISTRAÇÃO LOCAL </t>
  </si>
  <si>
    <t>02</t>
  </si>
  <si>
    <t xml:space="preserve">CANTEIRO DA OBRA</t>
  </si>
  <si>
    <t>03.01</t>
  </si>
  <si>
    <t>TERRAPLENAGEM</t>
  </si>
  <si>
    <t>03.02</t>
  </si>
  <si>
    <t xml:space="preserve">DRENAGEM PLUVIAL</t>
  </si>
  <si>
    <t>04</t>
  </si>
  <si>
    <t>PAVIMENTAÇÃO</t>
  </si>
  <si>
    <t>05</t>
  </si>
  <si>
    <t xml:space="preserve">SINALIZAÇÃO VIÁRIA</t>
  </si>
  <si>
    <t xml:space="preserve">TOTAL DO ORÇAMENTO</t>
  </si>
  <si>
    <t xml:space="preserve">OBJETO: Execução das obras e serviços de terraplenagem, drenagem e pavimentação de vias do Distrito Industrial do Município de São Cristóvão/SE.</t>
  </si>
  <si>
    <t xml:space="preserve">BOLETIM DE MEDIÇÃO</t>
  </si>
  <si>
    <t>CONTRANTE:</t>
  </si>
  <si>
    <t>CONTRATO:</t>
  </si>
  <si>
    <t xml:space="preserve">Nº 076/2023</t>
  </si>
  <si>
    <t>PERÍODO:</t>
  </si>
  <si>
    <t xml:space="preserve">01/03/2026 a 31/03/2026</t>
  </si>
  <si>
    <t>CÓDIGO</t>
  </si>
  <si>
    <t>QUANTITATIVO</t>
  </si>
  <si>
    <t xml:space="preserve">PREÇO UNIT</t>
  </si>
  <si>
    <t>VALOR</t>
  </si>
  <si>
    <t>PERC.</t>
  </si>
  <si>
    <t>UND</t>
  </si>
  <si>
    <t>QTD</t>
  </si>
  <si>
    <t xml:space="preserve">DO PERÍODO</t>
  </si>
  <si>
    <t xml:space="preserve">ACUM. TOTAL</t>
  </si>
  <si>
    <t xml:space="preserve">P UNIT S/ BDI</t>
  </si>
  <si>
    <t xml:space="preserve">ACUM. ATÉ O PERÍODO</t>
  </si>
  <si>
    <t/>
  </si>
  <si>
    <t xml:space="preserve">ADMINISTRAÇÃO LOCAL</t>
  </si>
  <si>
    <t>01.01.01</t>
  </si>
  <si>
    <t>EQDIR</t>
  </si>
  <si>
    <t xml:space="preserve">Equipe Dirigente</t>
  </si>
  <si>
    <t>UN</t>
  </si>
  <si>
    <t>01.01.02</t>
  </si>
  <si>
    <t>MACANT</t>
  </si>
  <si>
    <t xml:space="preserve">Manutenção do Canteiro</t>
  </si>
  <si>
    <t>01.01.03</t>
  </si>
  <si>
    <t>EQUIAP</t>
  </si>
  <si>
    <t xml:space="preserve">Equipamentos de Apoio à Produção</t>
  </si>
  <si>
    <t>01.02</t>
  </si>
  <si>
    <t xml:space="preserve">MOBILIZAÇÃO E DESMOBILIZAÇÃO DE EQUIPAMENTOS</t>
  </si>
  <si>
    <t>01.02.01</t>
  </si>
  <si>
    <t>10434/ORSE</t>
  </si>
  <si>
    <t xml:space="preserve">CAMINHÃO CARROCERIA DE MADEIRA 9 T - FONTE:DNIT</t>
  </si>
  <si>
    <t>H</t>
  </si>
  <si>
    <t>02.01</t>
  </si>
  <si>
    <t xml:space="preserve">LIMPEZA DE TERRENO</t>
  </si>
  <si>
    <t>02.01.01</t>
  </si>
  <si>
    <t>00004/ORSE</t>
  </si>
  <si>
    <t xml:space="preserve">LIMPEZA MECANIZADA DO TERRENO C/ TRATOR ESTEIRA (VEGETAÇÃO RASTEIRA) INCLUSIVE CARGA E TRANSPORTE - DMT ATÉ 1 KM</t>
  </si>
  <si>
    <t>M2</t>
  </si>
  <si>
    <t>02.01.02</t>
  </si>
  <si>
    <t>02496/ORSE</t>
  </si>
  <si>
    <t xml:space="preserve">REGULARIZAÇÃO MECANIZADA DE ÁREAS</t>
  </si>
  <si>
    <t>02.02</t>
  </si>
  <si>
    <t xml:space="preserve">REVESTIMENTO PRIMÁRIO e=0,1</t>
  </si>
  <si>
    <t>02.02.01</t>
  </si>
  <si>
    <t>11722/ORSE</t>
  </si>
  <si>
    <t xml:space="preserve">MATERIAL PARA SUB-BASE, CBR&gt;20, ADQUIRIDO SOLTO NA JAZIDA, INCLUSIVE CARGA, EXCLUSIVE TRANSPORTE</t>
  </si>
  <si>
    <t>M3</t>
  </si>
  <si>
    <t>02.02.02</t>
  </si>
  <si>
    <t>5914359</t>
  </si>
  <si>
    <t xml:space="preserve">Transporte com caminhão basculante de 10 m³ - rodovia em leito natural (SICRO 5914359)</t>
  </si>
  <si>
    <t>t.km</t>
  </si>
  <si>
    <t>02.02.03</t>
  </si>
  <si>
    <t>02521/ORSE</t>
  </si>
  <si>
    <t xml:space="preserve">COMPACTAÇÃO DE ATERROS, COM ROLO VIBRATÓRIO, A 95% DO PROCTOR NORMAL</t>
  </si>
  <si>
    <t>02.03</t>
  </si>
  <si>
    <t xml:space="preserve">TAPUME /PLACA</t>
  </si>
  <si>
    <t>02.03.01</t>
  </si>
  <si>
    <t>00051/ORSE</t>
  </si>
  <si>
    <t xml:space="preserve">PLACA DE OBRA EM CHAPA AÇO GALVANIZADO, INSTALADA</t>
  </si>
  <si>
    <t>02.03.02</t>
  </si>
  <si>
    <t>09142/ORSE</t>
  </si>
  <si>
    <t xml:space="preserve">TAPUME EM CHAPA OSB LP (2,20X1,22M), ESP = 10MM (1 USO)</t>
  </si>
  <si>
    <t>02.04</t>
  </si>
  <si>
    <t>BARRACÕES</t>
  </si>
  <si>
    <t>02.04.01</t>
  </si>
  <si>
    <t>00054/ORSE</t>
  </si>
  <si>
    <t xml:space="preserve">BARRACÃO PARA ESCRITÓRIO DE OBRA PORTE MÉDIO S=43,56M2 COM MATERIAIS NOVOS</t>
  </si>
  <si>
    <t>02.04.02</t>
  </si>
  <si>
    <t>00062/ORSE</t>
  </si>
  <si>
    <t xml:space="preserve">BARRACÃO FECHADO PORTE PEQUENO PARA DEPÓSITO DE CIMENTO E ALMOXARIFADO (S=38,72 M2) COM MATERIAIS NOVOS</t>
  </si>
  <si>
    <t>02.04.03</t>
  </si>
  <si>
    <t>00061/ORSE</t>
  </si>
  <si>
    <t xml:space="preserve">BARRACÃO ABERTO PARA REFEITÓRIO DE OBRA (CAPACIDADE 24 REFEIÇÕES SIMULTÂNEAS)-S=61,60M2 COM MATERIAIS NOVOS</t>
  </si>
  <si>
    <t>02.04.04</t>
  </si>
  <si>
    <t>10184/ORSE</t>
  </si>
  <si>
    <t xml:space="preserve">BARRACÃO PARA BANHEIRO E VESTIÁRIO DE OBRA, S=35,10M², CAPACIDADE 20 OPERÁRIOS COM MATERIAIS NOVOS</t>
  </si>
  <si>
    <t>02.05</t>
  </si>
  <si>
    <t xml:space="preserve">LIGAÇÕES PROVISÓRIAS</t>
  </si>
  <si>
    <t>02.05.01</t>
  </si>
  <si>
    <t>06096/ORSE</t>
  </si>
  <si>
    <t xml:space="preserve">LIGAÇÃO EM MURETA, COM FORNECIMENTO DE MATERIAL, INCLUSIVE MURETA E HIDRÔMETRO, REDE DN 50MM</t>
  </si>
  <si>
    <t>02.05.02</t>
  </si>
  <si>
    <t>41598</t>
  </si>
  <si>
    <t xml:space="preserve">ENTRADA PROVISORIA DE ENERGIA ELETRICA AEREA TRIFASICA 40A EM POSTO DE MADEIRA</t>
  </si>
  <si>
    <t>02.05.03</t>
  </si>
  <si>
    <t>01711/ORSE</t>
  </si>
  <si>
    <t xml:space="preserve">FOSSA SÉPTICA PRÉ-MOLDADA, TIPO OMS, CAPACIDADE 30 PESSOAS (V=2710 LITROS)</t>
  </si>
  <si>
    <t>02.05.04</t>
  </si>
  <si>
    <t>01747/ORSE</t>
  </si>
  <si>
    <t xml:space="preserve">SUMIDOURO PAREDES COM BLOCOS CERÂMICOS 6 FUROS E DIMENSÕES INTERNAS DE 3,00 X 1,50 X 1,50 M</t>
  </si>
  <si>
    <t>02.05.05</t>
  </si>
  <si>
    <t>10390/ORSE</t>
  </si>
  <si>
    <t xml:space="preserve">ALUGUEL DE BANHEIRO QUÍMICO, COM LIMPEZAS DIÁRIAS</t>
  </si>
  <si>
    <t>MÊS</t>
  </si>
  <si>
    <t>03</t>
  </si>
  <si>
    <t xml:space="preserve">TERRAPLENAGEM  E DRENAGEM</t>
  </si>
  <si>
    <t>03.01.01</t>
  </si>
  <si>
    <t xml:space="preserve">PAVIMENTAÇÃO DO ACESSO</t>
  </si>
  <si>
    <t>03.01.01.01</t>
  </si>
  <si>
    <t xml:space="preserve">Serviços Preliminares</t>
  </si>
  <si>
    <t>03.01.01.01.01</t>
  </si>
  <si>
    <t>02548/ORSE</t>
  </si>
  <si>
    <t xml:space="preserve">LOCAÇÃO DE SERVIÇOS DE TERRAPLENAGEM DE OBRAS CIVIS</t>
  </si>
  <si>
    <t>03.01.01.01.02</t>
  </si>
  <si>
    <t>02492/ORSE</t>
  </si>
  <si>
    <t xml:space="preserve">DESMATAMENTO, DESTOCAMENTO DE ÁRVORES DE DIÂMETRO DE 0,15 A 0,30M</t>
  </si>
  <si>
    <t>03.01.01.01.03</t>
  </si>
  <si>
    <t>03.01.01.02</t>
  </si>
  <si>
    <t xml:space="preserve">Corte e Aterro</t>
  </si>
  <si>
    <t>03.01.01.02.01</t>
  </si>
  <si>
    <t>02533/ORSE</t>
  </si>
  <si>
    <t xml:space="preserve">ESPALHAMENTO DE MATERIAL DE 1ª CATEGORIA C/ TRATOR ESTEIRA CAT - D-6 OU SIMILAR</t>
  </si>
  <si>
    <t>m3</t>
  </si>
  <si>
    <t>03.01.01.02.02</t>
  </si>
  <si>
    <t>5502978</t>
  </si>
  <si>
    <t xml:space="preserve">Compactação de aterros a 100% do Proctor normal (SICRO 5502978)</t>
  </si>
  <si>
    <t>03.01.01.02.03</t>
  </si>
  <si>
    <t>5501710</t>
  </si>
  <si>
    <t xml:space="preserve">Escavação, carga e transporte em material de 1ª categoria - DMT de 50 m (SICRO 5501710 )</t>
  </si>
  <si>
    <t>03.01.01.02.04</t>
  </si>
  <si>
    <t>5501875</t>
  </si>
  <si>
    <t xml:space="preserve">Escavação, carga e transporte de material de 1ª categoria - DMT de 50 a 200 m - caminho de serviço em leito natural - com carregadeira e caminhão basculante de 14 m³ (SICRO 5501875)</t>
  </si>
  <si>
    <t>03.01.01.02.05</t>
  </si>
  <si>
    <t>5915320</t>
  </si>
  <si>
    <t xml:space="preserve">Transporte de material de 1º cat com caminhão basculante, revestimento primário (SICRO 5915320 )</t>
  </si>
  <si>
    <t>03.01.01.02.06</t>
  </si>
  <si>
    <t>04986/ORSE</t>
  </si>
  <si>
    <t xml:space="preserve">Carga mecânica de material de 1ª categoria</t>
  </si>
  <si>
    <t>03.01.01.02.07</t>
  </si>
  <si>
    <t>5501876</t>
  </si>
  <si>
    <t xml:space="preserve">Escavação, carga e transporte de material de 1ª categoria - DMT de 200 a 400 m - caminho de serviço em leito natural - com carregadeira e caminhão basculante de 14 m³ (SICRO 5501876)</t>
  </si>
  <si>
    <t>03.01.01.02.08</t>
  </si>
  <si>
    <t>5501877</t>
  </si>
  <si>
    <t xml:space="preserve">Escavação, carga e transporte de material de 1ª categoria - DMT de 400 a 600 m - caminho de serviço em leito natural - com carregadeira e caminhão basculante de 14 M³</t>
  </si>
  <si>
    <t>03.01.02</t>
  </si>
  <si>
    <t xml:space="preserve">LOTE 05</t>
  </si>
  <si>
    <t>03.01.02.01</t>
  </si>
  <si>
    <t>03.01.02.02</t>
  </si>
  <si>
    <t>03.01.02.03</t>
  </si>
  <si>
    <t xml:space="preserve">Escavação, carga e transporte em material de 1ª categoria - DMT de 50 m (SICRO 5501710)</t>
  </si>
  <si>
    <t>03.01.02.04</t>
  </si>
  <si>
    <t>03.01.02.05</t>
  </si>
  <si>
    <t xml:space="preserve">Escavação, carga e transporte de material de 1ª categoria - DMT de 200 a 400 m - caminho de serviço em leito natural - com carregadeira e caminhão basculante de 14 m³ (SICRO 5501876 )</t>
  </si>
  <si>
    <t>03.01.02.06</t>
  </si>
  <si>
    <t>03.01.02.07</t>
  </si>
  <si>
    <t>03.01.02.08</t>
  </si>
  <si>
    <t xml:space="preserve">Transporte de material de 1º cat  com caminhão basculante, revestimento primário (SICRO 5915320)</t>
  </si>
  <si>
    <t>03.01.03</t>
  </si>
  <si>
    <t xml:space="preserve">LOTE 06</t>
  </si>
  <si>
    <t>03.01.03.01</t>
  </si>
  <si>
    <t>03.01.03.02</t>
  </si>
  <si>
    <t>03.01.03.03</t>
  </si>
  <si>
    <t>03.01.03.04</t>
  </si>
  <si>
    <t>03.01.03.05</t>
  </si>
  <si>
    <t>03.01.03.06</t>
  </si>
  <si>
    <t>03.01.03.07</t>
  </si>
  <si>
    <t>03.01.03.08</t>
  </si>
  <si>
    <t>03.01.04</t>
  </si>
  <si>
    <t xml:space="preserve">LOTE 07</t>
  </si>
  <si>
    <t>03.01.04.01</t>
  </si>
  <si>
    <t>03.01.04.02</t>
  </si>
  <si>
    <t>03.01.04.03</t>
  </si>
  <si>
    <t>03.01.04.04</t>
  </si>
  <si>
    <t>03.01.04.05</t>
  </si>
  <si>
    <t>M³</t>
  </si>
  <si>
    <t>03.01.04.06</t>
  </si>
  <si>
    <t>03.01.04.07</t>
  </si>
  <si>
    <t>03.01.04.08</t>
  </si>
  <si>
    <t>03.01.05</t>
  </si>
  <si>
    <t xml:space="preserve">LOTE 08</t>
  </si>
  <si>
    <t>03.01.05.01</t>
  </si>
  <si>
    <t>03.01.05.02</t>
  </si>
  <si>
    <t>03.01.05.03</t>
  </si>
  <si>
    <t>03.01.05.04</t>
  </si>
  <si>
    <t>03.01.05.05</t>
  </si>
  <si>
    <t>03.01.05.06</t>
  </si>
  <si>
    <t>03.01.05.07</t>
  </si>
  <si>
    <t>03.01.05.08</t>
  </si>
  <si>
    <t>03.01.05.09</t>
  </si>
  <si>
    <t xml:space="preserve">COMPACTAÇÃO DE ATERROS A 100% DO PROCTOR NORMAL</t>
  </si>
  <si>
    <t>03.01.06</t>
  </si>
  <si>
    <t xml:space="preserve">LOTE 09 e 10</t>
  </si>
  <si>
    <t>03.01.06.01</t>
  </si>
  <si>
    <t>03.01.06.02</t>
  </si>
  <si>
    <t>03.01.06.03</t>
  </si>
  <si>
    <t>03.01.06.04</t>
  </si>
  <si>
    <t xml:space="preserve">Escavação, carga e transporte de material de 1ª categoria - DMT de 50 a 200 m - caminho de serviço em leito natural - com carregadeira e caminhão basculante de 14 m³ (SICRO 5501875 JULHO/2022)</t>
  </si>
  <si>
    <t>03.01.06.05</t>
  </si>
  <si>
    <t>03.01.06.06</t>
  </si>
  <si>
    <t>03.01.06.07</t>
  </si>
  <si>
    <t xml:space="preserve">Transporte de material de 1º cat com caminhão basculante, revestimento primário (SICRO 5915320)</t>
  </si>
  <si>
    <t>03.01.07</t>
  </si>
  <si>
    <t xml:space="preserve">LOTE 11</t>
  </si>
  <si>
    <t>03.01.07.01</t>
  </si>
  <si>
    <t>03.01.07.02</t>
  </si>
  <si>
    <t>03.01.07.03</t>
  </si>
  <si>
    <t>03.01.07.04</t>
  </si>
  <si>
    <t>03.01.07.05</t>
  </si>
  <si>
    <t>03.01.07.06</t>
  </si>
  <si>
    <t>03.01.07.07</t>
  </si>
  <si>
    <t>03.01.08</t>
  </si>
  <si>
    <t xml:space="preserve">LOTE 12</t>
  </si>
  <si>
    <t>03.01.08.01</t>
  </si>
  <si>
    <t>03.01.08.02</t>
  </si>
  <si>
    <t>03.01.08.03</t>
  </si>
  <si>
    <t>03.01.08.04</t>
  </si>
  <si>
    <t>03.01.08.05</t>
  </si>
  <si>
    <t>03.01.08.06</t>
  </si>
  <si>
    <t>03.01.08.07</t>
  </si>
  <si>
    <t>03.01.09</t>
  </si>
  <si>
    <t xml:space="preserve">LOTE 13</t>
  </si>
  <si>
    <t>03.01.09.01</t>
  </si>
  <si>
    <t>03.01.09.02</t>
  </si>
  <si>
    <t>03.01.09.03</t>
  </si>
  <si>
    <t>03.01.09.04</t>
  </si>
  <si>
    <t>03.01.09.05</t>
  </si>
  <si>
    <t>03.01.09.06</t>
  </si>
  <si>
    <t>03.01.09.07</t>
  </si>
  <si>
    <t>03.02.01</t>
  </si>
  <si>
    <t>02663/ORSE</t>
  </si>
  <si>
    <t xml:space="preserve">LOCAÇÃO DE REDE DE DRENAGEM</t>
  </si>
  <si>
    <t>M</t>
  </si>
  <si>
    <t>03.02.02</t>
  </si>
  <si>
    <t>102279</t>
  </si>
  <si>
    <t xml:space="preserve">ESCAVAÇÃO MECANIZADA DE VALA COM PROF. ATÉ 1,5 M (MÉDIA MONTANTE E JUSANTE/UMA COMPOSIÇÃO POR TRECHO), ESCAVADEIRA (0,8 M3),LARG. MENOR QUE 1,5 M, EM SOLO DE 1A CATEGORIA, LOCAIS COM BAIXO NÍVEL DE INTERFERÊNCIA. AF_02/2021</t>
  </si>
  <si>
    <t>03.02.03</t>
  </si>
  <si>
    <t>02660/ORSE</t>
  </si>
  <si>
    <t xml:space="preserve">APILOAMENTO MANUAL DE FUNDO DE VALA</t>
  </si>
  <si>
    <t>03.02.04</t>
  </si>
  <si>
    <t>06316/ORSE</t>
  </si>
  <si>
    <t xml:space="preserve">LASTRO DE AREIA</t>
  </si>
  <si>
    <t>03.02.05</t>
  </si>
  <si>
    <t>02676/ORSE</t>
  </si>
  <si>
    <t xml:space="preserve">FORNECIMENTO E ASSENTAMENTO DE TUBO DE CONCRETO ARMADO CA2 D=0,60 M</t>
  </si>
  <si>
    <t>03.02.06</t>
  </si>
  <si>
    <t>02675/ORSE</t>
  </si>
  <si>
    <t xml:space="preserve">FORNECIMENTO E ASSENTAMENTO DE TUBO DE CONCRETO ARMADO CA2 D=0,40 M</t>
  </si>
  <si>
    <t>03.02.07</t>
  </si>
  <si>
    <t>02823/ORSE</t>
  </si>
  <si>
    <t xml:space="preserve">BOCA DE LOBO DUPLA, EM ALVENARIA DE TIJOLOS MACIÇOS ESP . = 0,18M, ALTURA ENTRE 1,01 E 1,50M</t>
  </si>
  <si>
    <t>03.02.08</t>
  </si>
  <si>
    <t>02717/ORSE</t>
  </si>
  <si>
    <t xml:space="preserve">POÇO DE VISITA EM ALVENARIA TIJ. MACIÇOS ESP. = 0,20M, DIM. INT. = 1.50 X 1.50 X 1.20M, LAJE SUP.C.A. ESP. = 0,15M, INCLUSIVE TAM</t>
  </si>
  <si>
    <t>03.02.09</t>
  </si>
  <si>
    <t>0310</t>
  </si>
  <si>
    <t xml:space="preserve">Boca de lobo tripla, em alvenaria de tijolos maciços esp . = 0,18m, altura entre 1,01 e 1,50m - R1</t>
  </si>
  <si>
    <t>03.02.10</t>
  </si>
  <si>
    <t>00069/ORSE</t>
  </si>
  <si>
    <t xml:space="preserve">REATERRO MANUAL DE VALAS OU ÁREAS, COMPACTADO MANUALMENTE A 95% DO PN, COM PLACA VIBRATÓRIA</t>
  </si>
  <si>
    <t>03.02.11</t>
  </si>
  <si>
    <t>03444/ORSE</t>
  </si>
  <si>
    <t xml:space="preserve">PONTA DE ALA EM CONCRETO CICLÓPICO, PARA TUBOS DE CONCRETO (SIMPLES) D=0.40 À 0.60 M</t>
  </si>
  <si>
    <t>03.02.12</t>
  </si>
  <si>
    <t>06327/ORSE</t>
  </si>
  <si>
    <t xml:space="preserve">LAJE E BERÇO DE CONCRETO PARA TUBOS DE 600MM</t>
  </si>
  <si>
    <t>03.02.13</t>
  </si>
  <si>
    <t>02830/ORSE</t>
  </si>
  <si>
    <t xml:space="preserve">LIMPEZA E TESTE DE REDES DE ESGOTOS SANITÁRIOS</t>
  </si>
  <si>
    <t>03.02.14</t>
  </si>
  <si>
    <t xml:space="preserve">CARGA MECÂNICA DE MATERIAL DE 1ª CATEGORIA</t>
  </si>
  <si>
    <t>03.02.15</t>
  </si>
  <si>
    <t>05074/ORSE</t>
  </si>
  <si>
    <t xml:space="preserve">TRANSPORTE COMERCIAL COM CAMINHÃO BASCULANTE DE 10M³, EM RODOVIA PAVIMENTADA (DENSIDADE=1,5T/M³)</t>
  </si>
  <si>
    <t>TKM</t>
  </si>
  <si>
    <t>03.02.16</t>
  </si>
  <si>
    <t>10039/ORSE</t>
  </si>
  <si>
    <t xml:space="preserve">DESCARTE DE RESÍDUOS DA CONSTRUÇÃO CIVIL EM ÁREA LICENCIADA</t>
  </si>
  <si>
    <t>T</t>
  </si>
  <si>
    <t>04.01</t>
  </si>
  <si>
    <t>REGULARIZACAO</t>
  </si>
  <si>
    <t>04.01.01</t>
  </si>
  <si>
    <t>4011209</t>
  </si>
  <si>
    <t xml:space="preserve">Regularização do subleito (SICRO 4011209)</t>
  </si>
  <si>
    <t>m2</t>
  </si>
  <si>
    <t>04.02</t>
  </si>
  <si>
    <t>SUBBASE</t>
  </si>
  <si>
    <t>04.02.01</t>
  </si>
  <si>
    <t xml:space="preserve">AQUISIÇÃO DO MATERIAL DE SUB-BASE DA JAZIDA JABOTIANA</t>
  </si>
  <si>
    <t>04.02.01.01</t>
  </si>
  <si>
    <t>04.02.01.02</t>
  </si>
  <si>
    <t>5914389</t>
  </si>
  <si>
    <t xml:space="preserve">Transporte com caminhão basculante de 10 m³ - rodovia pavimentada (SICRO 5914389)</t>
  </si>
  <si>
    <t>04.02.02</t>
  </si>
  <si>
    <t xml:space="preserve">EXECUÇÃO DE SUB-BASE</t>
  </si>
  <si>
    <t>04.02.02.01</t>
  </si>
  <si>
    <t>02563/ORSE</t>
  </si>
  <si>
    <t xml:space="preserve">SUB-BASE ESTABILIZADA GRANULOMETRICAMENTE SEM MISTURA (SEM TRANSPORTE)</t>
  </si>
  <si>
    <t>04.03</t>
  </si>
  <si>
    <t>BASE</t>
  </si>
  <si>
    <t>04.03.01</t>
  </si>
  <si>
    <t xml:space="preserve">AQUISIÇÃO DE BRITA</t>
  </si>
  <si>
    <t>04.03.01.01</t>
  </si>
  <si>
    <t>96397</t>
  </si>
  <si>
    <t xml:space="preserve">EXECUÇÃO E COMPACTAÇÃO DE BASE E OU SUB BASE PARA PAVIMENTAÇÃO DE BRITA GRADUADA SIMPLES TRATADA COM CIMENTO - EXCLUSIVE CARGA E TRANSPORTE. AF_11/2019</t>
  </si>
  <si>
    <t>04.03.01.02</t>
  </si>
  <si>
    <t>04.03.01.03</t>
  </si>
  <si>
    <t>04.04</t>
  </si>
  <si>
    <t xml:space="preserve">CAPA ASFÁLTICA</t>
  </si>
  <si>
    <t>04.04.01</t>
  </si>
  <si>
    <t>IMPRIMAÇÃO</t>
  </si>
  <si>
    <t>04.04.01.01</t>
  </si>
  <si>
    <t>02592/ORSE</t>
  </si>
  <si>
    <t xml:space="preserve">IMPRIMAÇÃO - EXECUÇÃO COM FORNECIMENTO DE MATERIAL</t>
  </si>
  <si>
    <t>04.04.02</t>
  </si>
  <si>
    <t xml:space="preserve">PINTURA DE LIGAÇÃO</t>
  </si>
  <si>
    <t>04.04.02.01</t>
  </si>
  <si>
    <t>0327</t>
  </si>
  <si>
    <t xml:space="preserve">Pintura de Ligação com emulsao asfaltica</t>
  </si>
  <si>
    <t>04.04.03</t>
  </si>
  <si>
    <t>C.A.U.Q</t>
  </si>
  <si>
    <t>04.04.03.01</t>
  </si>
  <si>
    <t>95995</t>
  </si>
  <si>
    <t xml:space="preserve">EXECUÇÃO DE PAVIMENTO COM APLICAÇÃO DE CONCRETO ASFÁLTICO, CAMADA DE ROLAMENTO - EXCLUSIVE CARGA E TRANSPORTE. AF_11/2019</t>
  </si>
  <si>
    <t>04.04.04</t>
  </si>
  <si>
    <t xml:space="preserve">TRANSPORTE de C.A.U.Q</t>
  </si>
  <si>
    <t>04.04.04.01</t>
  </si>
  <si>
    <t>100985</t>
  </si>
  <si>
    <t xml:space="preserve">CARGA DE MISTURA ASFÁLTICA EM CAMINHÃO BASCULANTE 6 M³ (UNIDADE: M3). AF_07/2020</t>
  </si>
  <si>
    <t>04.04.04.02</t>
  </si>
  <si>
    <t>5914612</t>
  </si>
  <si>
    <t xml:space="preserve">Transporte de mistura betuminosa a quente com caminhão com caçamba térmica de 6m³ - rodovia pavimentada (SICRO 5914612)</t>
  </si>
  <si>
    <t>04.05</t>
  </si>
  <si>
    <t>DIVERSOS</t>
  </si>
  <si>
    <t>04.05.01</t>
  </si>
  <si>
    <t>0318</t>
  </si>
  <si>
    <t xml:space="preserve">Meio-fio pré-moldado de concreto simples (0,15 x 0,30 x 1,00m),  rejuntado com argamassa de cimento e areia traç o 1:3</t>
  </si>
  <si>
    <t>04.05.02</t>
  </si>
  <si>
    <t>04555/ORSE</t>
  </si>
  <si>
    <t xml:space="preserve">MEIO-FIO DE CONCRETO SIMPLES, REJUNTADO COM ARGAMASSA DE CIMENTO E AREIA NO TRAÇO 1:3</t>
  </si>
  <si>
    <t>04.05.03</t>
  </si>
  <si>
    <t>102498</t>
  </si>
  <si>
    <t xml:space="preserve">PINTURA DE MEIO-FIO COM TINTA BRANCA A BASE DE CAL (CAIAÇÃO). AF_05/2021</t>
  </si>
  <si>
    <t>04.05.04</t>
  </si>
  <si>
    <t>97113</t>
  </si>
  <si>
    <t xml:space="preserve">APLICAÇÃO DE LONA PLÁSTICA PARA EXECUÇÃO DE PAVIMENTOS DE CONCRETO. AF_04/2022</t>
  </si>
  <si>
    <t>04.05.05</t>
  </si>
  <si>
    <t>94991</t>
  </si>
  <si>
    <t xml:space="preserve">EXECUÇÃO DE PASSEIO (CALÇADA) OU PISO DE CONCRETO COM CONCRETO MOLDADO IN LOCO, USINADO C20, ACABAMENTO CONVENCIONAL, NÃO ARMADO. AF_08/2022</t>
  </si>
  <si>
    <t>04.05.06</t>
  </si>
  <si>
    <t>10234/ORSE</t>
  </si>
  <si>
    <t xml:space="preserve">GRAMA ESMERALDA EM PLACAS, FORNECIMENTO E PLANTIO</t>
  </si>
  <si>
    <t>04.05.07</t>
  </si>
  <si>
    <t>0319</t>
  </si>
  <si>
    <t xml:space="preserve">Marco Inaugural 2,80x1,20m - Padrão PMSC</t>
  </si>
  <si>
    <t>04.05.08</t>
  </si>
  <si>
    <t>06191/ORSE</t>
  </si>
  <si>
    <t xml:space="preserve">LIMPEZA DE RUAS (VARRIÇÃO E REMOÇÃO DE ENTULHOS)</t>
  </si>
  <si>
    <t>M²</t>
  </si>
  <si>
    <t xml:space="preserve">SINALIZAÇÃO VIARIA</t>
  </si>
  <si>
    <t>05.01</t>
  </si>
  <si>
    <t xml:space="preserve">SINALIZAÇÃO HORIZONTAL E VERTICAL</t>
  </si>
  <si>
    <t>05.01.01</t>
  </si>
  <si>
    <t>5213413</t>
  </si>
  <si>
    <t xml:space="preserve">Pintura de faixa com plástico a frio tricomponente à base de resinas metacrílicas por aspersão - espessura de 0,6 mm (SICRO 5213413 )</t>
  </si>
  <si>
    <t>05.01.02</t>
  </si>
  <si>
    <t>04649/ORSE</t>
  </si>
  <si>
    <t xml:space="preserve">SINALIZAÇÃO PERMANENTE, VERTICAL, COM PLACA TRIANGULAR DE AÇO, PADRÃO DNER, LARGURA=0,90M, COM POSTE DE MADEIRA 3,50M FIXADO COM</t>
  </si>
  <si>
    <t>05.01.03</t>
  </si>
  <si>
    <t>04650/ORSE</t>
  </si>
  <si>
    <t xml:space="preserve">SINALIZAÇÃO PERMANENTE, VERTICAL, COM PLACA OCTOGONAL DE AÇO, PADRÃO DNER, LARGURA=0,75M, COM POSTE DE MADEIRA 3,50M FIXADO COM B</t>
  </si>
  <si>
    <t xml:space="preserve">TOTAL </t>
  </si>
  <si>
    <t xml:space="preserve">MEMÓRIA DE CÁLCULO - TERRAPLENAGEM </t>
  </si>
  <si>
    <t>PROJETO:</t>
  </si>
  <si>
    <t xml:space="preserve">DISTRITO INDUSTRIAL - SÃO CRISTÓVÃO</t>
  </si>
  <si>
    <t xml:space="preserve">BM 12 - MAR/2026</t>
  </si>
  <si>
    <t xml:space="preserve">MATERIAL:                 </t>
  </si>
  <si>
    <t>LOCAL</t>
  </si>
  <si>
    <r>
      <rPr>
        <b/>
        <sz val="8"/>
        <rFont val="Calibri"/>
      </rPr>
      <t>→</t>
    </r>
    <r>
      <rPr>
        <b/>
        <sz val="9.1999999999999993"/>
        <rFont val="Arial"/>
      </rPr>
      <t xml:space="preserve"> </t>
    </r>
    <r>
      <rPr>
        <b/>
        <sz val="8"/>
        <rFont val="Arial"/>
      </rPr>
      <t xml:space="preserve">Escavação, carga e transporte de material de 1ª categoria - DMT de 50 a 200 m (Lote 05)</t>
    </r>
  </si>
  <si>
    <t>ESTACA</t>
  </si>
  <si>
    <t xml:space="preserve">ÁREAS (m2)</t>
  </si>
  <si>
    <t xml:space="preserve">DISTÂNCIA (m)</t>
  </si>
  <si>
    <t xml:space="preserve">VOL (m3)</t>
  </si>
  <si>
    <t xml:space="preserve">VOLUME ACUMULADO (m3)</t>
  </si>
  <si>
    <t>CORTE</t>
  </si>
  <si>
    <t>06+00,00</t>
  </si>
  <si>
    <t>07+00,00</t>
  </si>
  <si>
    <t>08+00,00</t>
  </si>
  <si>
    <t>09+00,00</t>
  </si>
  <si>
    <t xml:space="preserve">VOLUME TOTAL CORTE (m3)</t>
  </si>
  <si>
    <r>
      <rPr>
        <b/>
        <sz val="8"/>
        <rFont val="Calibri"/>
      </rPr>
      <t>→</t>
    </r>
    <r>
      <rPr>
        <b/>
        <sz val="9.1999999999999993"/>
        <rFont val="Arial"/>
      </rPr>
      <t xml:space="preserve"> </t>
    </r>
    <r>
      <rPr>
        <b/>
        <sz val="8"/>
        <rFont val="Arial"/>
      </rPr>
      <t xml:space="preserve">Escavação, carga e transporte de material de 1ª categoria - DMT de 200 a 400 m (lote 05)</t>
    </r>
  </si>
  <si>
    <t>04+00,00</t>
  </si>
  <si>
    <t>05+00,00</t>
  </si>
  <si>
    <r>
      <rPr>
        <b/>
        <sz val="8"/>
        <rFont val="Calibri"/>
      </rPr>
      <t>→</t>
    </r>
    <r>
      <rPr>
        <b/>
        <sz val="9.1999999999999993"/>
        <rFont val="Arial"/>
      </rPr>
      <t xml:space="preserve"> </t>
    </r>
    <r>
      <rPr>
        <b/>
        <sz val="8"/>
        <rFont val="Arial"/>
      </rPr>
      <t xml:space="preserve">Escavação, carga e transporte de material de 1ª categoria - DMT de 50 a 200 m (Lote 08)</t>
    </r>
  </si>
  <si>
    <r>
      <rPr>
        <b/>
        <sz val="8"/>
        <rFont val="Calibri"/>
      </rPr>
      <t>→</t>
    </r>
    <r>
      <rPr>
        <b/>
        <sz val="9.1999999999999993"/>
        <rFont val="Arial"/>
      </rPr>
      <t xml:space="preserve"> </t>
    </r>
    <r>
      <rPr>
        <b/>
        <sz val="8"/>
        <rFont val="Arial"/>
      </rPr>
      <t xml:space="preserve">ESPALHAMENTO DE MATERIAL DE 1ª CATEGORIA C/ TRATOR ESTEIRA CAT - D-6 OU SIMILAR (Lote 5)</t>
    </r>
  </si>
  <si>
    <t>ATERRO</t>
  </si>
  <si>
    <t>03+00,00</t>
  </si>
  <si>
    <t>03+10,00</t>
  </si>
  <si>
    <t>04+10,00</t>
  </si>
  <si>
    <t>10+00,00</t>
  </si>
  <si>
    <t>05+10,00</t>
  </si>
  <si>
    <t>06+10,00</t>
  </si>
  <si>
    <t>07+10,00</t>
  </si>
  <si>
    <t>08+10,00</t>
  </si>
  <si>
    <t>09+10,00</t>
  </si>
  <si>
    <t xml:space="preserve">VOLUME TOTAL ATERRO (m3)</t>
  </si>
  <si>
    <r>
      <rPr>
        <b/>
        <sz val="8"/>
        <rFont val="Calibri"/>
      </rPr>
      <t>→</t>
    </r>
    <r>
      <rPr>
        <b/>
        <sz val="9.1999999999999993"/>
        <rFont val="Arial"/>
      </rPr>
      <t xml:space="preserve"> </t>
    </r>
    <r>
      <rPr>
        <b/>
        <sz val="8"/>
        <rFont val="Arial"/>
      </rPr>
      <t xml:space="preserve">ESPALHAMENTO DE MATERIAL DE 1ª CATEGORIA C/ TRATOR ESTEIRA CAT - D-6 OU SIMILAR (Lote 8)</t>
    </r>
  </si>
  <si>
    <t>10+10,00</t>
  </si>
  <si>
    <r>
      <rPr>
        <b/>
        <sz val="8"/>
        <rFont val="Calibri"/>
      </rPr>
      <t>→</t>
    </r>
    <r>
      <rPr>
        <b/>
        <sz val="9.1999999999999993"/>
        <rFont val="Arial"/>
      </rPr>
      <t xml:space="preserve"> </t>
    </r>
    <r>
      <rPr>
        <b/>
        <sz val="8"/>
        <rFont val="Arial"/>
      </rPr>
      <t xml:space="preserve">Escavação, carga e transporte de material de 1ª categoria - DMT de 50m (Lote 10)</t>
    </r>
  </si>
  <si>
    <t>11+00,00</t>
  </si>
  <si>
    <r>
      <rPr>
        <b/>
        <sz val="8"/>
        <rFont val="Calibri"/>
      </rPr>
      <t>→</t>
    </r>
    <r>
      <rPr>
        <b/>
        <sz val="9.1999999999999993"/>
        <rFont val="Arial"/>
      </rPr>
      <t xml:space="preserve"> </t>
    </r>
    <r>
      <rPr>
        <b/>
        <sz val="8"/>
        <rFont val="Arial"/>
      </rPr>
      <t xml:space="preserve">Escavação, carga e transporte de material de 1ª categoria - DMT de 50 a 200 m (lote 10)</t>
    </r>
  </si>
  <si>
    <r>
      <rPr>
        <b/>
        <sz val="8"/>
        <rFont val="Calibri"/>
      </rPr>
      <t>→</t>
    </r>
    <r>
      <rPr>
        <b/>
        <sz val="9.1999999999999993"/>
        <rFont val="Arial"/>
      </rPr>
      <t xml:space="preserve"> </t>
    </r>
    <r>
      <rPr>
        <b/>
        <sz val="8"/>
        <rFont val="Arial"/>
      </rPr>
      <t xml:space="preserve">Escavação, carga e transporte de material de 1ª categoria - DMT de 50 m (Lote 12)</t>
    </r>
  </si>
  <si>
    <r>
      <rPr>
        <b/>
        <sz val="8"/>
        <rFont val="Calibri"/>
      </rPr>
      <t>→</t>
    </r>
    <r>
      <rPr>
        <b/>
        <sz val="9.1999999999999993"/>
        <rFont val="Arial"/>
      </rPr>
      <t xml:space="preserve"> </t>
    </r>
    <r>
      <rPr>
        <b/>
        <sz val="8"/>
        <rFont val="Arial"/>
      </rPr>
      <t xml:space="preserve">ESPALHAMENTO DE MATERIAL DE 1ª CATEGORIA C/ TRATOR ESTEIRA CAT - D-6 OU SIMILAR (Lote 12)</t>
    </r>
  </si>
  <si>
    <t>11+10,00</t>
  </si>
  <si>
    <r>
      <rPr>
        <b/>
        <sz val="8"/>
        <rFont val="Calibri"/>
      </rPr>
      <t>→</t>
    </r>
    <r>
      <rPr>
        <b/>
        <sz val="9.1999999999999993"/>
        <rFont val="Arial"/>
      </rPr>
      <t xml:space="preserve"> </t>
    </r>
    <r>
      <rPr>
        <b/>
        <sz val="8"/>
        <rFont val="Arial"/>
      </rPr>
      <t xml:space="preserve">Escavação, carga e transporte de material de 1ª categoria - DMT de 50 m (Lote 13)</t>
    </r>
  </si>
  <si>
    <t>00+00,00</t>
  </si>
  <si>
    <t>01+00,00</t>
  </si>
  <si>
    <t>02+00,00</t>
  </si>
  <si>
    <t xml:space="preserve">MEMÓRIA DE CÁLCULO - BM 12 </t>
  </si>
  <si>
    <t xml:space="preserve">SISTEMA DE DRENAGEM PLUVIAL - DISTRITO INDUSTRIAL </t>
  </si>
  <si>
    <t>DRENAGEM</t>
  </si>
  <si>
    <t xml:space="preserve">→ Locação de rede de drenagem</t>
  </si>
  <si>
    <t>Trecho</t>
  </si>
  <si>
    <t>Localização</t>
  </si>
  <si>
    <t>Tipo</t>
  </si>
  <si>
    <t xml:space="preserve">DN (m)</t>
  </si>
  <si>
    <t xml:space="preserve">Extensão (m)</t>
  </si>
  <si>
    <t>-</t>
  </si>
  <si>
    <t xml:space="preserve">Rede principal (E0)</t>
  </si>
  <si>
    <t>BSTC</t>
  </si>
  <si>
    <t xml:space="preserve">Rede principal (E1+10)</t>
  </si>
  <si>
    <t xml:space="preserve">Rede principal (E2+10,12)</t>
  </si>
  <si>
    <t xml:space="preserve">Rede principal (E+18,77)</t>
  </si>
  <si>
    <t xml:space="preserve">Rede principal (E5+14,27)</t>
  </si>
  <si>
    <t xml:space="preserve">Rede principal (E8+17,34)</t>
  </si>
  <si>
    <t xml:space="preserve">TOTAL = </t>
  </si>
  <si>
    <t xml:space="preserve">→ Apiloamento manual de fundo de vala</t>
  </si>
  <si>
    <t xml:space="preserve">Largura (m)</t>
  </si>
  <si>
    <t xml:space="preserve">Área (m2)</t>
  </si>
  <si>
    <t xml:space="preserve">TOTAL =</t>
  </si>
  <si>
    <t xml:space="preserve">→ Lastro de areia</t>
  </si>
  <si>
    <t xml:space="preserve">lastro (m)</t>
  </si>
  <si>
    <t xml:space="preserve">Volume (m3)</t>
  </si>
  <si>
    <t xml:space="preserve">→ FORNECIMENTO E ASSENTAMENTO DE TUBO DE CONCRETO ARMADO CA2 (D=0,60 m)</t>
  </si>
  <si>
    <t xml:space="preserve">Rede secundária (E0)</t>
  </si>
  <si>
    <t xml:space="preserve">Rede secundária (E2+12,86)</t>
  </si>
  <si>
    <t xml:space="preserve">Rede secundária (E5+8,98)</t>
  </si>
  <si>
    <t xml:space="preserve">→ FORNECIMENTO E ASSENTAMENTO DE TUBO DE CONCRETO ARMADO CA2 (D=0,40 m)</t>
  </si>
  <si>
    <t xml:space="preserve">Rede principal (E12+12,11)</t>
  </si>
  <si>
    <t xml:space="preserve">Rede secundária (E2+10,50)</t>
  </si>
  <si>
    <t xml:space="preserve">Rede secundária (E5+6,62)</t>
  </si>
  <si>
    <t xml:space="preserve">Rede secundária (E5+6,54)</t>
  </si>
  <si>
    <t xml:space="preserve">Rede principal (E12+10,32)</t>
  </si>
  <si>
    <t xml:space="preserve">Rede principal (E12+7,03)</t>
  </si>
  <si>
    <t xml:space="preserve">→ POÇO DE VISITA EM ALVENARIA TIJ. MACIÇOS ESP. = 0,20M, DIM. INT. = 1.50 X 1.50 X 1.20M, LAJE SUP.C.A. ESP. = 0,15M, INCLUSIVE TAM</t>
  </si>
  <si>
    <t>Item</t>
  </si>
  <si>
    <t>Quant.</t>
  </si>
  <si>
    <t>PV-7</t>
  </si>
  <si>
    <t>PV-8</t>
  </si>
  <si>
    <t>PV-9</t>
  </si>
  <si>
    <t>PV-10</t>
  </si>
  <si>
    <t xml:space="preserve">Rede principal (E10+11,96)</t>
  </si>
  <si>
    <t xml:space="preserve">→ LAJE E BERÇO DE CONCRETO PARA TUBOS DE 600 mm</t>
  </si>
  <si>
    <t xml:space="preserve">Execução das obras e serviços de terraplenagem, drenagem e pavimentação de vias do Distrito Industrial do Município de São Cristóvão/SE.</t>
  </si>
  <si>
    <t xml:space="preserve">MEMÓRIA DE CÁLCULO LIMPEZA</t>
  </si>
  <si>
    <t xml:space="preserve">BM Nº:</t>
  </si>
  <si>
    <t>076/2023</t>
  </si>
  <si>
    <t>Período</t>
  </si>
  <si>
    <t xml:space="preserve">15/10 A 14/11/2024</t>
  </si>
  <si>
    <t xml:space="preserve">QUADRO DE ÁREAS</t>
  </si>
  <si>
    <t xml:space="preserve">Efetuada a limpeza da área no período</t>
  </si>
  <si>
    <t xml:space="preserve">LOTE 09</t>
  </si>
  <si>
    <t xml:space="preserve">LOTE 10</t>
  </si>
  <si>
    <t xml:space="preserve">CÁLCULO DE VOLUME E.00+0,00m Á E.08+10,00m
TERRAPLENAGEM - LOTE 06 DISTRITO INDUSTRIAL -                           SÃO CRISTOVÃO</t>
  </si>
  <si>
    <t xml:space="preserve">RODOVIA CARLOS PINA - SÃO CRISTOVÃO</t>
  </si>
  <si>
    <t>SERVIÇO:</t>
  </si>
  <si>
    <t xml:space="preserve">SEÇOES TRANSVERSAIS</t>
  </si>
  <si>
    <r>
      <t>LOCAL:</t>
    </r>
    <r>
      <rPr>
        <b/>
        <i/>
        <sz val="7.5"/>
        <rFont val="Arial"/>
      </rPr>
      <t xml:space="preserve">                        </t>
    </r>
  </si>
  <si>
    <t xml:space="preserve">SÃO CRISTOVÃO - ARACAJU-SE       </t>
  </si>
  <si>
    <t>DATA:</t>
  </si>
  <si>
    <t xml:space="preserve">06 DE MARÇO 2025</t>
  </si>
  <si>
    <r>
      <rPr>
        <sz val="7.5"/>
        <rFont val="Arial"/>
      </rPr>
      <t xml:space="preserve">ÁREAS m2</t>
    </r>
  </si>
  <si>
    <t>DISTÂNCIA</t>
  </si>
  <si>
    <t>VOL.m3</t>
  </si>
  <si>
    <r>
      <rPr>
        <sz val="7.5"/>
        <rFont val="Arial"/>
      </rPr>
      <t xml:space="preserve">VOLUME ACUMULADO m3</t>
    </r>
  </si>
  <si>
    <t>00+10,00</t>
  </si>
  <si>
    <t>01+10,00</t>
  </si>
  <si>
    <t>02+10,00</t>
  </si>
  <si>
    <t xml:space="preserve">VOLUME TOTAL CORTE</t>
  </si>
  <si>
    <t>----</t>
  </si>
  <si>
    <t xml:space="preserve">VOLUME TOTAL ATERRO</t>
  </si>
  <si>
    <t xml:space="preserve">CÁLCULO DE VOLUME E.00+0,00m Á E.07+10,00m
TERRAPLENAGEM - LOTE 07 DISTRITO INDUSTRIAL -                           SÃO CRISTOVÃO</t>
  </si>
  <si>
    <t xml:space="preserve">CÁLCULO DE VOLUME E.00+0,00m Á E.04+10,00m
TERRAPLENAGEM - LOTE 08 DISTRITO INDUSTRIAL -                           SÃO CRISTOVÃO</t>
  </si>
  <si>
    <t xml:space="preserve">05 DE DEZEMBRO 2024</t>
  </si>
  <si>
    <t xml:space="preserve">CÁLCULO DE VOLUME E.00+0,00m Á E.04+10,00m
TERRAPLENAGEM - LOTE 09 DISTRITO INDUSTRIAL -                           SÃO CRISTOVÃO</t>
  </si>
  <si>
    <t xml:space="preserve">LOTE 09 E LOTE 10</t>
  </si>
  <si>
    <t xml:space="preserve">MEMÓRIA DE CÁLCULO - ADMINISTRAÇÃO LOCAL</t>
  </si>
  <si>
    <t xml:space="preserve">Total da Obra</t>
  </si>
  <si>
    <t xml:space="preserve">ADM LOCAL</t>
  </si>
  <si>
    <t xml:space="preserve">TOTAL DA OBRA SEM ADM LOCAL</t>
  </si>
  <si>
    <t xml:space="preserve">ADM LOCAL / (TOTAL DA OBRA SEM ADM LOCAL)</t>
  </si>
  <si>
    <t xml:space="preserve">ADM LOCAL - MEDIÇÃO </t>
  </si>
  <si>
    <t xml:space="preserve">MEDIÇÃO DO PERÍODO (SEM ADM) </t>
  </si>
  <si>
    <t xml:space="preserve">ADM LOCAL (PERÍODO)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</si>
</sst>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2">
    <numFmt numFmtId="160" formatCode="_-&quot;R$&quot;\ * #,##0.00_-;\-&quot;R$&quot;\ * #,##0.00_-;_-&quot;R$&quot;\ * &quot;-&quot;??_-;_-@_-"/>
    <numFmt numFmtId="161" formatCode="_(* #,##0.00_);_(* \(#,##0.00\);_(* &quot;-&quot;??_);_(@_)"/>
    <numFmt numFmtId="162" formatCode="_-* #,##0.00_-;\-* #,##0.00_-;_-* &quot;-&quot;??_-;_-@_-"/>
    <numFmt numFmtId="163" formatCode="#,##0.00;\-#,##0.00;"/>
    <numFmt numFmtId="164" formatCode="##.##000"/>
    <numFmt numFmtId="165" formatCode="&quot;R$&quot;\ #,##0.00;\-&quot;R$&quot;\ #,##0.00"/>
    <numFmt numFmtId="166" formatCode="&quot;R$&quot;\ #,##0.00"/>
    <numFmt numFmtId="167" formatCode="#,##0.000;\-#,##0.000;"/>
    <numFmt numFmtId="168" formatCode="#,##0.0000;\-#,##0.0000;"/>
    <numFmt numFmtId="169" formatCode="_-* #,##0.0000_-;\-* #,##0.0000_-;_-* &quot;-&quot;??_-;_-@_-"/>
    <numFmt numFmtId="170" formatCode="&quot;R$&quot;\ #,##0.00000000"/>
    <numFmt numFmtId="171" formatCode="0.0000%"/>
  </numFmts>
  <fonts count="37">
    <font>
      <sz val="10.000000"/>
      <color indexed="64"/>
      <name val="Times New Roman"/>
    </font>
    <font>
      <sz val="11.000000"/>
      <color theme="1"/>
      <name val="Calibri"/>
      <scheme val="minor"/>
    </font>
    <font>
      <sz val="11.000000"/>
      <color indexed="64"/>
      <name val="Calibri"/>
    </font>
    <font>
      <sz val="10.000000"/>
      <name val="Arial"/>
    </font>
    <font>
      <sz val="9.000000"/>
      <color indexed="64"/>
      <name val="Arial"/>
    </font>
    <font>
      <b/>
      <sz val="10.000000"/>
      <name val="Arial"/>
    </font>
    <font>
      <b/>
      <sz val="14.000000"/>
      <color indexed="64"/>
      <name val="Arial"/>
    </font>
    <font>
      <b/>
      <sz val="10.000000"/>
      <color indexed="64"/>
      <name val="Arial"/>
    </font>
    <font>
      <b/>
      <sz val="10.000000"/>
      <color theme="1"/>
      <name val="Arial"/>
    </font>
    <font>
      <b/>
      <sz val="10.000000"/>
      <color theme="0"/>
      <name val="Arial"/>
    </font>
    <font>
      <sz val="10.000000"/>
      <color theme="1"/>
      <name val="Arial"/>
    </font>
    <font>
      <b/>
      <sz val="9.000000"/>
      <name val="Arial"/>
    </font>
    <font>
      <sz val="10.000000"/>
      <color indexed="64"/>
      <name val="Arial"/>
    </font>
    <font>
      <b/>
      <sz val="18.000000"/>
      <color indexed="64"/>
      <name val="Arial"/>
    </font>
    <font>
      <b/>
      <sz val="10.000000"/>
      <color indexed="64"/>
      <name val="Times New Roman"/>
    </font>
    <font>
      <sz val="10.000000"/>
      <name val="Times New Roman"/>
    </font>
    <font>
      <b/>
      <sz val="9.000000"/>
      <color indexed="64"/>
      <name val="Arial"/>
    </font>
    <font>
      <i/>
      <u/>
      <sz val="9.500000"/>
      <color indexed="4"/>
      <name val="Arial"/>
    </font>
    <font>
      <b/>
      <sz val="8.000000"/>
      <name val="Arial"/>
    </font>
    <font>
      <b/>
      <sz val="8.000000"/>
      <color indexed="64"/>
      <name val="Arial"/>
    </font>
    <font>
      <b/>
      <i/>
      <sz val="8.000000"/>
      <color rgb="FF0070C0"/>
      <name val="Arial"/>
    </font>
    <font>
      <b/>
      <i/>
      <sz val="10.000000"/>
      <color rgb="FF0070C0"/>
      <name val="Arial"/>
    </font>
    <font>
      <b/>
      <sz val="7.500000"/>
      <name val="Arial"/>
    </font>
    <font>
      <b/>
      <i/>
      <sz val="9.500000"/>
      <color rgb="FF0070C0"/>
      <name val="Arial"/>
    </font>
    <font>
      <b/>
      <sz val="14.000000"/>
      <color theme="1"/>
      <name val="Calibri"/>
      <scheme val="minor"/>
    </font>
    <font>
      <b/>
      <sz val="12.000000"/>
      <color theme="1"/>
      <name val="Calibri"/>
      <scheme val="minor"/>
    </font>
    <font>
      <b/>
      <sz val="10.000000"/>
      <color theme="1"/>
      <name val="Calibri"/>
      <scheme val="minor"/>
    </font>
    <font>
      <b/>
      <sz val="10.000000"/>
      <color theme="1"/>
      <name val="Calibri"/>
    </font>
    <font>
      <b/>
      <sz val="11.000000"/>
      <name val="Calibri"/>
      <scheme val="minor"/>
    </font>
    <font>
      <sz val="8.000000"/>
      <name val="Calibri"/>
    </font>
    <font>
      <sz val="8.000000"/>
      <color indexed="64"/>
      <name val="Calibri"/>
      <scheme val="minor"/>
    </font>
    <font>
      <b/>
      <sz val="12.000000"/>
      <color indexed="64"/>
      <name val="Arial"/>
    </font>
    <font>
      <i/>
      <sz val="9.500000"/>
      <color indexed="4"/>
      <name val="Arial"/>
    </font>
    <font>
      <sz val="7.500000"/>
      <name val="Arial"/>
    </font>
    <font>
      <b/>
      <i/>
      <sz val="7.500000"/>
      <name val="Arial"/>
    </font>
    <font>
      <sz val="11.000000"/>
      <color indexed="64"/>
      <name val="Calibri"/>
      <scheme val="minor"/>
    </font>
    <font>
      <b/>
      <sz val="11.000000"/>
      <color indexed="64"/>
      <name val="Calibri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5"/>
        <bgColor indexed="5"/>
      </patternFill>
    </fill>
    <fill>
      <patternFill patternType="solid">
        <fgColor rgb="FFFFC000"/>
        <bgColor rgb="FFFFC000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0" tint="-0.34998626667073579"/>
        <bgColor theme="0" tint="-0.34998626667073579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2" tint="-0.099978637043366805"/>
        <bgColor theme="2" tint="-0.099978637043366805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 tint="-0.249977111117893"/>
        <bgColor theme="0" tint="-0.249977111117893"/>
      </patternFill>
    </fill>
    <fill>
      <patternFill patternType="solid">
        <fgColor theme="2"/>
        <bgColor theme="2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5">
    <xf fontId="0" fillId="0" borderId="0" numFmtId="0" applyNumberFormat="1" applyFont="1" applyFill="1" applyBorder="1"/>
    <xf fontId="0" fillId="0" borderId="0" numFmtId="160" applyNumberFormat="1" applyFont="0" applyFill="0" applyBorder="0" applyProtection="0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9" applyNumberFormat="1" applyFont="0" applyFill="0" applyBorder="0" applyProtection="0"/>
    <xf fontId="2" fillId="0" borderId="0" numFmtId="9" applyNumberFormat="1" applyFont="0" applyFill="0" applyBorder="0" applyProtection="0"/>
    <xf fontId="3" fillId="0" borderId="0" numFmtId="9" applyNumberFormat="1" applyFont="0" applyFill="0" applyBorder="0" applyProtection="0"/>
    <xf fontId="2" fillId="0" borderId="0" numFmtId="161" applyNumberFormat="1" applyFont="0" applyFill="0" applyBorder="0" applyProtection="0"/>
    <xf fontId="0" fillId="0" borderId="0" numFmtId="162" applyNumberFormat="1" applyFont="0" applyFill="0" applyBorder="0" applyProtection="0"/>
    <xf fontId="0" fillId="0" borderId="0" numFmtId="162" applyNumberFormat="1" applyFont="0" applyFill="0" applyBorder="0" applyProtection="0"/>
  </cellStyleXfs>
  <cellXfs count="331">
    <xf fontId="0" fillId="0" borderId="0" numFmtId="0" xfId="0" applyAlignment="1">
      <alignment horizontal="left" vertical="top"/>
    </xf>
    <xf fontId="4" fillId="2" borderId="0" numFmtId="0" xfId="0" applyFont="1" applyFill="1" applyAlignment="1">
      <alignment horizontal="left" vertical="top"/>
    </xf>
    <xf fontId="4" fillId="2" borderId="0" numFmtId="0" xfId="0" applyFont="1" applyFill="1" applyAlignment="1">
      <alignment horizontal="center" vertical="top"/>
    </xf>
    <xf fontId="4" fillId="2" borderId="0" numFmtId="0" xfId="0" applyFont="1" applyFill="1" applyAlignment="1">
      <alignment horizontal="right" vertical="top"/>
    </xf>
    <xf fontId="4" fillId="2" borderId="0" numFmtId="4" xfId="0" applyNumberFormat="1" applyFont="1" applyFill="1" applyAlignment="1">
      <alignment vertical="top"/>
    </xf>
    <xf fontId="4" fillId="2" borderId="0" numFmtId="0" xfId="0" applyFont="1" applyFill="1" applyAlignment="1">
      <alignment vertical="top"/>
    </xf>
    <xf fontId="0" fillId="0" borderId="0" numFmtId="0" xfId="0"/>
    <xf fontId="0" fillId="0" borderId="1" numFmtId="0" xfId="0" applyBorder="1"/>
    <xf fontId="0" fillId="0" borderId="2" numFmtId="0" xfId="0" applyBorder="1"/>
    <xf fontId="0" fillId="0" borderId="2" numFmtId="0" xfId="0" applyBorder="1" applyAlignment="1">
      <alignment horizontal="center"/>
    </xf>
    <xf fontId="0" fillId="0" borderId="3" numFmtId="0" xfId="0" applyBorder="1" applyAlignment="1">
      <alignment horizontal="center"/>
    </xf>
    <xf fontId="5" fillId="0" borderId="4" numFmtId="0" xfId="0" applyFont="1" applyBorder="1" applyAlignment="1">
      <alignment horizontal="left" vertical="top" wrapText="1"/>
    </xf>
    <xf fontId="5" fillId="0" borderId="0" numFmtId="0" xfId="0" applyFont="1" applyAlignment="1">
      <alignment horizontal="left" vertical="top" wrapText="1"/>
    </xf>
    <xf fontId="5" fillId="0" borderId="0" numFmtId="0" xfId="0" applyFont="1" applyAlignment="1">
      <alignment vertical="top" wrapText="1"/>
    </xf>
    <xf fontId="5" fillId="0" borderId="0" numFmtId="0" xfId="0" applyFont="1" applyAlignment="1">
      <alignment horizontal="right" vertical="top" wrapText="1"/>
    </xf>
    <xf fontId="0" fillId="0" borderId="0" numFmtId="0" xfId="0" applyAlignment="1">
      <alignment horizontal="right" vertical="top"/>
    </xf>
    <xf fontId="0" fillId="0" borderId="0" numFmtId="0" xfId="0" applyAlignment="1">
      <alignment horizontal="center"/>
    </xf>
    <xf fontId="0" fillId="0" borderId="5" numFmtId="0" xfId="0" applyBorder="1" applyAlignment="1">
      <alignment horizontal="center"/>
    </xf>
    <xf fontId="0" fillId="0" borderId="4" numFmtId="0" xfId="0" applyBorder="1"/>
    <xf fontId="3" fillId="0" borderId="0" numFmtId="0" xfId="0" applyFont="1" applyAlignment="1">
      <alignment horizontal="left" vertical="top" wrapText="1"/>
    </xf>
    <xf fontId="5" fillId="0" borderId="0" numFmtId="163" xfId="0" applyNumberFormat="1" applyFont="1" applyAlignment="1">
      <alignment horizontal="right" vertical="top" wrapText="1"/>
    </xf>
    <xf fontId="5" fillId="0" borderId="0" numFmtId="0" xfId="0" applyFont="1" applyAlignment="1">
      <alignment horizontal="right" vertical="center"/>
    </xf>
    <xf fontId="5" fillId="0" borderId="0" numFmtId="163" xfId="0" applyNumberFormat="1" applyFont="1" applyAlignment="1">
      <alignment horizontal="center" vertical="top" wrapText="1"/>
    </xf>
    <xf fontId="5" fillId="0" borderId="4" numFmtId="0" xfId="0" applyFont="1" applyBorder="1" applyAlignment="1">
      <alignment horizontal="left" vertical="top"/>
    </xf>
    <xf fontId="5" fillId="0" borderId="0" numFmtId="0" xfId="0" applyFont="1" applyAlignment="1">
      <alignment vertical="center"/>
    </xf>
    <xf fontId="5" fillId="0" borderId="0" numFmtId="0" xfId="0" applyFont="1" applyAlignment="1">
      <alignment horizontal="center" vertical="center" wrapText="1"/>
    </xf>
    <xf fontId="6" fillId="3" borderId="6" numFmtId="0" xfId="0" applyFont="1" applyFill="1" applyBorder="1" applyAlignment="1">
      <alignment horizontal="center" vertical="top"/>
    </xf>
    <xf fontId="6" fillId="3" borderId="7" numFmtId="0" xfId="0" applyFont="1" applyFill="1" applyBorder="1" applyAlignment="1">
      <alignment horizontal="center" vertical="top"/>
    </xf>
    <xf fontId="6" fillId="3" borderId="8" numFmtId="0" xfId="0" applyFont="1" applyFill="1" applyBorder="1" applyAlignment="1">
      <alignment horizontal="center" vertical="top"/>
    </xf>
    <xf fontId="7" fillId="0" borderId="4" numFmtId="0" xfId="0" applyFont="1" applyBorder="1" applyAlignment="1">
      <alignment horizontal="left" vertical="center"/>
    </xf>
    <xf fontId="8" fillId="0" borderId="0" numFmtId="0" xfId="0" applyFont="1" applyAlignment="1">
      <alignment horizontal="left" vertical="center"/>
    </xf>
    <xf fontId="0" fillId="0" borderId="0" numFmtId="0" xfId="0" applyAlignment="1">
      <alignment vertical="top"/>
    </xf>
    <xf fontId="7" fillId="0" borderId="0" numFmtId="14" xfId="0" applyNumberFormat="1" applyFont="1" applyAlignment="1">
      <alignment horizontal="right" vertical="top"/>
    </xf>
    <xf fontId="7" fillId="0" borderId="5" numFmtId="14" xfId="0" applyNumberFormat="1" applyFont="1" applyBorder="1" applyAlignment="1">
      <alignment horizontal="center" vertical="top"/>
    </xf>
    <xf fontId="7" fillId="0" borderId="9" numFmtId="0" xfId="0" applyFont="1" applyBorder="1" applyAlignment="1">
      <alignment horizontal="left" vertical="center"/>
    </xf>
    <xf fontId="7" fillId="0" borderId="10" numFmtId="0" xfId="0" applyFont="1" applyBorder="1" applyAlignment="1">
      <alignment horizontal="left" vertical="center"/>
    </xf>
    <xf fontId="0" fillId="0" borderId="10" numFmtId="0" xfId="0" applyBorder="1"/>
    <xf fontId="0" fillId="0" borderId="10" numFmtId="0" xfId="0" applyBorder="1" applyAlignment="1">
      <alignment horizontal="center"/>
    </xf>
    <xf fontId="0" fillId="0" borderId="11" numFmtId="0" xfId="0" applyBorder="1" applyAlignment="1">
      <alignment horizontal="center"/>
    </xf>
    <xf fontId="5" fillId="4" borderId="12" numFmtId="0" xfId="0" applyFont="1" applyFill="1" applyBorder="1" applyAlignment="1">
      <alignment horizontal="center" vertical="center" wrapText="1"/>
    </xf>
    <xf fontId="5" fillId="4" borderId="12" numFmtId="0" xfId="0" applyFont="1" applyFill="1" applyBorder="1" applyAlignment="1">
      <alignment vertical="center" wrapText="1"/>
    </xf>
    <xf fontId="5" fillId="4" borderId="12" numFmtId="164" xfId="0" applyNumberFormat="1" applyFont="1" applyFill="1" applyBorder="1" applyAlignment="1">
      <alignment horizontal="center" vertical="center"/>
    </xf>
    <xf fontId="5" fillId="4" borderId="12" numFmtId="164" xfId="0" applyNumberFormat="1" applyFont="1" applyFill="1" applyBorder="1" applyAlignment="1">
      <alignment horizontal="center" vertical="center" wrapText="1"/>
    </xf>
    <xf fontId="9" fillId="0" borderId="0" numFmtId="164" xfId="0" applyNumberFormat="1" applyFont="1" applyAlignment="1">
      <alignment horizontal="center"/>
    </xf>
    <xf fontId="0" fillId="2" borderId="0" numFmtId="0" xfId="0" applyFill="1" applyAlignment="1">
      <alignment horizontal="left" vertical="top"/>
    </xf>
    <xf fontId="5" fillId="2" borderId="13" numFmtId="49" xfId="0" applyNumberFormat="1" applyFont="1" applyFill="1" applyBorder="1" applyAlignment="1">
      <alignment horizontal="center" vertical="top" wrapText="1"/>
    </xf>
    <xf fontId="5" fillId="2" borderId="14" numFmtId="0" xfId="0" applyFont="1" applyFill="1" applyBorder="1" applyAlignment="1">
      <alignment vertical="top" wrapText="1"/>
    </xf>
    <xf fontId="7" fillId="2" borderId="14" numFmtId="165" xfId="14" applyNumberFormat="1" applyFont="1" applyFill="1" applyBorder="1" applyAlignment="1">
      <alignment horizontal="center" shrinkToFit="1" vertical="top"/>
    </xf>
    <xf fontId="7" fillId="2" borderId="15" numFmtId="162" xfId="14" applyNumberFormat="1" applyFont="1" applyFill="1" applyBorder="1" applyAlignment="1">
      <alignment horizontal="center" shrinkToFit="1" vertical="top"/>
    </xf>
    <xf fontId="7" fillId="2" borderId="16" numFmtId="162" xfId="14" applyNumberFormat="1" applyFont="1" applyFill="1" applyBorder="1" applyAlignment="1">
      <alignment horizontal="center" shrinkToFit="1" vertical="top"/>
    </xf>
    <xf fontId="0" fillId="2" borderId="0" numFmtId="165" xfId="0" applyNumberFormat="1" applyFill="1" applyAlignment="1">
      <alignment horizontal="left" vertical="top"/>
    </xf>
    <xf fontId="5" fillId="2" borderId="13" numFmtId="0" xfId="0" applyFont="1" applyFill="1" applyBorder="1" applyAlignment="1">
      <alignment horizontal="center" vertical="top" wrapText="1"/>
    </xf>
    <xf fontId="5" fillId="2" borderId="17" numFmtId="0" xfId="0" applyFont="1" applyFill="1" applyBorder="1" applyAlignment="1">
      <alignment vertical="top" wrapText="1"/>
    </xf>
    <xf fontId="7" fillId="2" borderId="17" numFmtId="165" xfId="14" applyNumberFormat="1" applyFont="1" applyFill="1" applyBorder="1" applyAlignment="1">
      <alignment horizontal="center" shrinkToFit="1" vertical="top"/>
    </xf>
    <xf fontId="5" fillId="2" borderId="18" numFmtId="0" xfId="0" applyFont="1" applyFill="1" applyBorder="1" applyAlignment="1">
      <alignment vertical="top" wrapText="1"/>
    </xf>
    <xf fontId="7" fillId="2" borderId="18" numFmtId="165" xfId="14" applyNumberFormat="1" applyFont="1" applyFill="1" applyBorder="1" applyAlignment="1">
      <alignment horizontal="center" shrinkToFit="1" vertical="top"/>
    </xf>
    <xf fontId="10" fillId="0" borderId="0" numFmtId="0" xfId="0" applyFont="1"/>
    <xf fontId="3" fillId="5" borderId="12" numFmtId="0" xfId="0" applyFont="1" applyFill="1" applyBorder="1" applyAlignment="1">
      <alignment horizontal="left"/>
    </xf>
    <xf fontId="5" fillId="5" borderId="12" numFmtId="0" xfId="0" applyFont="1" applyFill="1" applyBorder="1" applyAlignment="1">
      <alignment vertical="top" wrapText="1"/>
    </xf>
    <xf fontId="5" fillId="5" borderId="12" numFmtId="165" xfId="14" applyNumberFormat="1" applyFont="1" applyFill="1" applyBorder="1" applyAlignment="1">
      <alignment horizontal="center" vertical="top" wrapText="1"/>
    </xf>
    <xf fontId="5" fillId="5" borderId="12" numFmtId="162" xfId="14" applyNumberFormat="1" applyFont="1" applyFill="1" applyBorder="1" applyAlignment="1">
      <alignment horizontal="center" vertical="top" wrapText="1"/>
    </xf>
    <xf fontId="8" fillId="0" borderId="4" numFmtId="4" xfId="0" applyNumberFormat="1" applyFont="1" applyBorder="1" applyAlignment="1">
      <alignment horizontal="right" vertical="top"/>
    </xf>
    <xf fontId="11" fillId="6" borderId="6" numFmtId="0" xfId="0" applyFont="1" applyFill="1" applyBorder="1" applyAlignment="1">
      <alignment horizontal="center" vertical="center"/>
    </xf>
    <xf fontId="11" fillId="6" borderId="7" numFmtId="0" xfId="0" applyFont="1" applyFill="1" applyBorder="1" applyAlignment="1">
      <alignment horizontal="center" vertical="center"/>
    </xf>
    <xf fontId="11" fillId="6" borderId="8" numFmtId="0" xfId="0" applyFont="1" applyFill="1" applyBorder="1" applyAlignment="1">
      <alignment horizontal="center" vertical="center"/>
    </xf>
    <xf fontId="4" fillId="2" borderId="0" numFmtId="165" xfId="0" applyNumberFormat="1" applyFont="1" applyFill="1" applyAlignment="1">
      <alignment horizontal="left" vertical="top"/>
    </xf>
    <xf fontId="12" fillId="2" borderId="0" numFmtId="4" xfId="0" applyNumberFormat="1" applyFont="1" applyFill="1" applyAlignment="1">
      <alignment vertical="top"/>
    </xf>
    <xf fontId="4" fillId="2" borderId="0" numFmtId="0" xfId="0" applyFont="1" applyFill="1" applyAlignment="1">
      <alignment horizontal="center" vertical="center"/>
    </xf>
    <xf fontId="5" fillId="0" borderId="0" numFmtId="0" xfId="0" applyFont="1" applyAlignment="1">
      <alignment horizontal="center" vertical="top" wrapText="1"/>
    </xf>
    <xf fontId="13" fillId="3" borderId="6" numFmtId="0" xfId="0" applyFont="1" applyFill="1" applyBorder="1" applyAlignment="1">
      <alignment horizontal="center" vertical="top"/>
    </xf>
    <xf fontId="13" fillId="3" borderId="7" numFmtId="0" xfId="0" applyFont="1" applyFill="1" applyBorder="1" applyAlignment="1">
      <alignment horizontal="center" vertical="top"/>
    </xf>
    <xf fontId="13" fillId="3" borderId="7" numFmtId="0" xfId="0" applyFont="1" applyFill="1" applyBorder="1" applyAlignment="1">
      <alignment vertical="top"/>
    </xf>
    <xf fontId="13" fillId="3" borderId="8" numFmtId="0" xfId="0" applyFont="1" applyFill="1" applyBorder="1" applyAlignment="1">
      <alignment horizontal="center" vertical="top"/>
    </xf>
    <xf fontId="0" fillId="0" borderId="0" numFmtId="0" xfId="0" applyAlignment="1">
      <alignment horizontal="center" vertical="top"/>
    </xf>
    <xf fontId="14" fillId="0" borderId="0" numFmtId="0" xfId="0" applyFont="1" applyAlignment="1">
      <alignment horizontal="right" vertical="top"/>
    </xf>
    <xf fontId="0" fillId="0" borderId="0" numFmtId="0" xfId="0" applyAlignment="1">
      <alignment horizontal="left" vertical="top"/>
    </xf>
    <xf fontId="7" fillId="0" borderId="10" numFmtId="0" xfId="0" applyFont="1" applyBorder="1" applyAlignment="1">
      <alignment horizontal="center" vertical="center"/>
    </xf>
    <xf fontId="7" fillId="0" borderId="10" numFmtId="0" xfId="0" applyFont="1" applyBorder="1" applyAlignment="1">
      <alignment horizontal="right" vertical="center"/>
    </xf>
    <xf fontId="5" fillId="7" borderId="1" numFmtId="0" xfId="0" applyFont="1" applyFill="1" applyBorder="1" applyAlignment="1">
      <alignment horizontal="center" vertical="center" wrapText="1"/>
    </xf>
    <xf fontId="5" fillId="7" borderId="2" numFmtId="0" xfId="0" applyFont="1" applyFill="1" applyBorder="1" applyAlignment="1">
      <alignment horizontal="center" vertical="center" wrapText="1"/>
    </xf>
    <xf fontId="5" fillId="7" borderId="12" numFmtId="0" xfId="0" applyFont="1" applyFill="1" applyBorder="1" applyAlignment="1">
      <alignment horizontal="center" vertical="center" wrapText="1"/>
    </xf>
    <xf fontId="7" fillId="7" borderId="12" numFmtId="0" xfId="0" applyFont="1" applyFill="1" applyBorder="1" applyAlignment="1">
      <alignment horizontal="center" vertical="center"/>
    </xf>
    <xf fontId="0" fillId="7" borderId="12" numFmtId="0" xfId="0" applyFill="1" applyBorder="1"/>
    <xf fontId="5" fillId="7" borderId="12" numFmtId="164" xfId="0" applyNumberFormat="1" applyFont="1" applyFill="1" applyBorder="1" applyAlignment="1">
      <alignment horizontal="center" vertical="center"/>
    </xf>
    <xf fontId="7" fillId="7" borderId="6" numFmtId="0" xfId="0" applyFont="1" applyFill="1" applyBorder="1" applyAlignment="1">
      <alignment horizontal="center"/>
    </xf>
    <xf fontId="7" fillId="7" borderId="7" numFmtId="0" xfId="0" applyFont="1" applyFill="1" applyBorder="1" applyAlignment="1">
      <alignment horizontal="center"/>
    </xf>
    <xf fontId="7" fillId="7" borderId="8" numFmtId="0" xfId="0" applyFont="1" applyFill="1" applyBorder="1" applyAlignment="1">
      <alignment horizontal="center"/>
    </xf>
    <xf fontId="14" fillId="7" borderId="12" numFmtId="0" xfId="0" applyFont="1" applyFill="1" applyBorder="1" applyAlignment="1">
      <alignment horizontal="center"/>
    </xf>
    <xf fontId="5" fillId="7" borderId="9" numFmtId="0" xfId="0" applyFont="1" applyFill="1" applyBorder="1" applyAlignment="1">
      <alignment horizontal="center" vertical="center" wrapText="1"/>
    </xf>
    <xf fontId="5" fillId="7" borderId="10" numFmtId="0" xfId="0" applyFont="1" applyFill="1" applyBorder="1" applyAlignment="1">
      <alignment horizontal="center" vertical="center" wrapText="1"/>
    </xf>
    <xf fontId="5" fillId="7" borderId="12" numFmtId="4" xfId="0" applyNumberFormat="1" applyFont="1" applyFill="1" applyBorder="1" applyAlignment="1">
      <alignment horizontal="center" vertical="center"/>
    </xf>
    <xf fontId="5" fillId="7" borderId="12" numFmtId="164" xfId="0" applyNumberFormat="1" applyFont="1" applyFill="1" applyBorder="1" applyAlignment="1">
      <alignment horizontal="center" vertical="center" wrapText="1"/>
    </xf>
    <xf fontId="5" fillId="6" borderId="9" numFmtId="0" xfId="0" applyFont="1" applyFill="1" applyBorder="1" applyAlignment="1">
      <alignment horizontal="center" vertical="center" wrapText="1"/>
    </xf>
    <xf fontId="5" fillId="6" borderId="10" numFmtId="0" xfId="0" applyFont="1" applyFill="1" applyBorder="1" applyAlignment="1">
      <alignment horizontal="center" vertical="center" wrapText="1"/>
    </xf>
    <xf fontId="5" fillId="6" borderId="12" numFmtId="0" xfId="0" applyFont="1" applyFill="1" applyBorder="1" applyAlignment="1">
      <alignment horizontal="center" vertical="center" wrapText="1"/>
    </xf>
    <xf fontId="5" fillId="6" borderId="12" numFmtId="4" xfId="0" applyNumberFormat="1" applyFont="1" applyFill="1" applyBorder="1" applyAlignment="1">
      <alignment horizontal="center" vertical="center"/>
    </xf>
    <xf fontId="5" fillId="6" borderId="19" numFmtId="164" xfId="0" applyNumberFormat="1" applyFont="1" applyFill="1" applyBorder="1" applyAlignment="1">
      <alignment horizontal="center" vertical="center"/>
    </xf>
    <xf fontId="5" fillId="6" borderId="12" numFmtId="166" xfId="13" applyNumberFormat="1" applyFont="1" applyFill="1" applyBorder="1" applyAlignment="1">
      <alignment horizontal="center" vertical="center"/>
    </xf>
    <xf fontId="5" fillId="6" borderId="12" numFmtId="10" xfId="9" applyNumberFormat="1" applyFont="1" applyFill="1" applyBorder="1" applyAlignment="1">
      <alignment horizontal="center" vertical="center"/>
    </xf>
    <xf fontId="9" fillId="0" borderId="0" numFmtId="162" xfId="13" applyNumberFormat="1" applyFont="1" applyAlignment="1">
      <alignment horizontal="center"/>
    </xf>
    <xf fontId="4" fillId="2" borderId="0" numFmtId="162" xfId="0" applyNumberFormat="1" applyFont="1" applyFill="1" applyAlignment="1">
      <alignment horizontal="left" vertical="top"/>
    </xf>
    <xf fontId="5" fillId="8" borderId="0" numFmtId="0" xfId="0" applyFont="1" applyFill="1" applyAlignment="1">
      <alignment vertical="top"/>
    </xf>
    <xf fontId="7" fillId="4" borderId="12" numFmtId="0" xfId="0" applyFont="1" applyFill="1" applyBorder="1" applyAlignment="1">
      <alignment horizontal="left" vertical="top"/>
    </xf>
    <xf fontId="5" fillId="4" borderId="12" numFmtId="0" xfId="0" applyFont="1" applyFill="1" applyBorder="1" applyAlignment="1">
      <alignment vertical="top"/>
    </xf>
    <xf fontId="7" fillId="4" borderId="12" numFmtId="0" xfId="0" applyFont="1" applyFill="1" applyBorder="1" applyAlignment="1">
      <alignment horizontal="left" vertical="top" wrapText="1"/>
    </xf>
    <xf fontId="7" fillId="4" borderId="12" numFmtId="167" xfId="0" applyNumberFormat="1" applyFont="1" applyFill="1" applyBorder="1" applyAlignment="1">
      <alignment horizontal="center" vertical="top"/>
    </xf>
    <xf fontId="7" fillId="4" borderId="12" numFmtId="163" xfId="0" applyNumberFormat="1" applyFont="1" applyFill="1" applyBorder="1" applyAlignment="1">
      <alignment horizontal="right" vertical="top"/>
    </xf>
    <xf fontId="5" fillId="4" borderId="12" numFmtId="0" xfId="0" applyFont="1" applyFill="1" applyBorder="1" applyAlignment="1">
      <alignment horizontal="center" vertical="top"/>
    </xf>
    <xf fontId="5" fillId="4" borderId="12" numFmtId="166" xfId="0" applyNumberFormat="1" applyFont="1" applyFill="1" applyBorder="1" applyAlignment="1">
      <alignment horizontal="center" vertical="top"/>
    </xf>
    <xf fontId="3" fillId="4" borderId="12" numFmtId="10" xfId="9" applyNumberFormat="1" applyFont="1" applyFill="1" applyBorder="1" applyAlignment="1">
      <alignment horizontal="center" vertical="top"/>
    </xf>
    <xf fontId="5" fillId="9" borderId="0" numFmtId="0" xfId="0" applyFont="1" applyFill="1" applyAlignment="1">
      <alignment vertical="top"/>
    </xf>
    <xf fontId="7" fillId="7" borderId="12" numFmtId="0" xfId="0" applyFont="1" applyFill="1" applyBorder="1" applyAlignment="1">
      <alignment horizontal="left" vertical="top"/>
    </xf>
    <xf fontId="5" fillId="7" borderId="12" numFmtId="0" xfId="0" applyFont="1" applyFill="1" applyBorder="1" applyAlignment="1">
      <alignment vertical="top"/>
    </xf>
    <xf fontId="7" fillId="7" borderId="12" numFmtId="0" xfId="0" applyFont="1" applyFill="1" applyBorder="1" applyAlignment="1">
      <alignment horizontal="left" vertical="top" wrapText="1"/>
    </xf>
    <xf fontId="7" fillId="7" borderId="12" numFmtId="163" xfId="0" applyNumberFormat="1" applyFont="1" applyFill="1" applyBorder="1" applyAlignment="1">
      <alignment horizontal="center" vertical="top"/>
    </xf>
    <xf fontId="7" fillId="7" borderId="12" numFmtId="167" xfId="0" applyNumberFormat="1" applyFont="1" applyFill="1" applyBorder="1" applyAlignment="1">
      <alignment horizontal="center" vertical="top"/>
    </xf>
    <xf fontId="7" fillId="7" borderId="12" numFmtId="163" xfId="0" applyNumberFormat="1" applyFont="1" applyFill="1" applyBorder="1" applyAlignment="1">
      <alignment horizontal="right" vertical="top"/>
    </xf>
    <xf fontId="5" fillId="7" borderId="12" numFmtId="0" xfId="0" applyFont="1" applyFill="1" applyBorder="1" applyAlignment="1">
      <alignment horizontal="center" vertical="top"/>
    </xf>
    <xf fontId="5" fillId="7" borderId="12" numFmtId="166" xfId="0" applyNumberFormat="1" applyFont="1" applyFill="1" applyBorder="1" applyAlignment="1">
      <alignment horizontal="center" vertical="top"/>
    </xf>
    <xf fontId="3" fillId="7" borderId="12" numFmtId="10" xfId="9" applyNumberFormat="1" applyFont="1" applyFill="1" applyBorder="1" applyAlignment="1">
      <alignment horizontal="center" vertical="top"/>
    </xf>
    <xf fontId="12" fillId="0" borderId="12" numFmtId="0" xfId="0" applyFont="1" applyBorder="1" applyAlignment="1">
      <alignment horizontal="left" vertical="top"/>
    </xf>
    <xf fontId="12" fillId="0" borderId="12" numFmtId="0" xfId="0" applyFont="1" applyBorder="1" applyAlignment="1">
      <alignment horizontal="left" vertical="top" wrapText="1"/>
    </xf>
    <xf fontId="12" fillId="0" borderId="12" numFmtId="0" xfId="0" applyFont="1" applyBorder="1" applyAlignment="1">
      <alignment horizontal="center" vertical="top"/>
    </xf>
    <xf fontId="12" fillId="0" borderId="12" numFmtId="163" xfId="0" applyNumberFormat="1" applyFont="1" applyBorder="1" applyAlignment="1">
      <alignment horizontal="center" vertical="top"/>
    </xf>
    <xf fontId="12" fillId="0" borderId="12" numFmtId="168" xfId="0" applyNumberFormat="1" applyFont="1" applyBorder="1" applyAlignment="1">
      <alignment horizontal="center" vertical="top"/>
    </xf>
    <xf fontId="12" fillId="0" borderId="12" numFmtId="163" xfId="0" applyNumberFormat="1" applyFont="1" applyBorder="1" applyAlignment="1">
      <alignment horizontal="right" vertical="top"/>
    </xf>
    <xf fontId="12" fillId="0" borderId="12" numFmtId="166" xfId="0" applyNumberFormat="1" applyFont="1" applyBorder="1" applyAlignment="1">
      <alignment horizontal="center" vertical="top"/>
    </xf>
    <xf fontId="3" fillId="0" borderId="12" numFmtId="10" xfId="9" applyNumberFormat="1" applyFont="1" applyBorder="1" applyAlignment="1">
      <alignment horizontal="center" vertical="top"/>
    </xf>
    <xf fontId="7" fillId="4" borderId="12" numFmtId="163" xfId="0" applyNumberFormat="1" applyFont="1" applyFill="1" applyBorder="1" applyAlignment="1">
      <alignment horizontal="center" vertical="top"/>
    </xf>
    <xf fontId="5" fillId="7" borderId="12" numFmtId="166" xfId="13" applyNumberFormat="1" applyFont="1" applyFill="1" applyBorder="1" applyAlignment="1">
      <alignment horizontal="center" vertical="top"/>
    </xf>
    <xf fontId="5" fillId="10" borderId="0" numFmtId="0" xfId="0" applyFont="1" applyFill="1" applyAlignment="1">
      <alignment vertical="top"/>
    </xf>
    <xf fontId="7" fillId="10" borderId="12" numFmtId="0" xfId="0" applyFont="1" applyFill="1" applyBorder="1" applyAlignment="1">
      <alignment horizontal="left" vertical="top"/>
    </xf>
    <xf fontId="5" fillId="10" borderId="12" numFmtId="0" xfId="0" applyFont="1" applyFill="1" applyBorder="1" applyAlignment="1">
      <alignment vertical="top"/>
    </xf>
    <xf fontId="7" fillId="10" borderId="12" numFmtId="0" xfId="0" applyFont="1" applyFill="1" applyBorder="1" applyAlignment="1">
      <alignment horizontal="left" vertical="top" wrapText="1"/>
    </xf>
    <xf fontId="7" fillId="10" borderId="12" numFmtId="163" xfId="0" applyNumberFormat="1" applyFont="1" applyFill="1" applyBorder="1" applyAlignment="1">
      <alignment horizontal="center" vertical="top"/>
    </xf>
    <xf fontId="7" fillId="10" borderId="12" numFmtId="167" xfId="0" applyNumberFormat="1" applyFont="1" applyFill="1" applyBorder="1" applyAlignment="1">
      <alignment horizontal="center" vertical="top"/>
    </xf>
    <xf fontId="7" fillId="10" borderId="12" numFmtId="163" xfId="0" applyNumberFormat="1" applyFont="1" applyFill="1" applyBorder="1" applyAlignment="1">
      <alignment horizontal="right" vertical="top"/>
    </xf>
    <xf fontId="5" fillId="10" borderId="12" numFmtId="166" xfId="0" applyNumberFormat="1" applyFont="1" applyFill="1" applyBorder="1" applyAlignment="1">
      <alignment horizontal="center" vertical="top"/>
    </xf>
    <xf fontId="5" fillId="10" borderId="12" numFmtId="166" xfId="13" applyNumberFormat="1" applyFont="1" applyFill="1" applyBorder="1" applyAlignment="1">
      <alignment horizontal="center" vertical="top"/>
    </xf>
    <xf fontId="3" fillId="10" borderId="12" numFmtId="10" xfId="9" applyNumberFormat="1" applyFont="1" applyFill="1" applyBorder="1" applyAlignment="1">
      <alignment horizontal="center" vertical="top"/>
    </xf>
    <xf fontId="7" fillId="8" borderId="12" numFmtId="0" xfId="0" applyFont="1" applyFill="1" applyBorder="1" applyAlignment="1">
      <alignment horizontal="left" vertical="top"/>
    </xf>
    <xf fontId="5" fillId="8" borderId="12" numFmtId="0" xfId="0" applyFont="1" applyFill="1" applyBorder="1" applyAlignment="1">
      <alignment vertical="top"/>
    </xf>
    <xf fontId="7" fillId="8" borderId="12" numFmtId="0" xfId="0" applyFont="1" applyFill="1" applyBorder="1" applyAlignment="1">
      <alignment horizontal="left" vertical="top" wrapText="1"/>
    </xf>
    <xf fontId="7" fillId="8" borderId="12" numFmtId="163" xfId="0" applyNumberFormat="1" applyFont="1" applyFill="1" applyBorder="1" applyAlignment="1">
      <alignment horizontal="center" vertical="top"/>
    </xf>
    <xf fontId="7" fillId="8" borderId="12" numFmtId="167" xfId="0" applyNumberFormat="1" applyFont="1" applyFill="1" applyBorder="1" applyAlignment="1">
      <alignment horizontal="center" vertical="top"/>
    </xf>
    <xf fontId="7" fillId="8" borderId="12" numFmtId="163" xfId="0" applyNumberFormat="1" applyFont="1" applyFill="1" applyBorder="1" applyAlignment="1">
      <alignment horizontal="right" vertical="top"/>
    </xf>
    <xf fontId="5" fillId="8" borderId="12" numFmtId="166" xfId="0" applyNumberFormat="1" applyFont="1" applyFill="1" applyBorder="1" applyAlignment="1">
      <alignment horizontal="center" vertical="top"/>
    </xf>
    <xf fontId="5" fillId="8" borderId="12" numFmtId="166" xfId="13" applyNumberFormat="1" applyFont="1" applyFill="1" applyBorder="1" applyAlignment="1">
      <alignment horizontal="center" vertical="top"/>
    </xf>
    <xf fontId="3" fillId="8" borderId="12" numFmtId="10" xfId="9" applyNumberFormat="1" applyFont="1" applyFill="1" applyBorder="1" applyAlignment="1">
      <alignment horizontal="center" vertical="top"/>
    </xf>
    <xf fontId="0" fillId="0" borderId="0" numFmtId="0" xfId="0" applyAlignment="1">
      <alignment vertical="center"/>
    </xf>
    <xf fontId="12" fillId="0" borderId="12" numFmtId="0" xfId="0" applyFont="1" applyBorder="1" applyAlignment="1">
      <alignment horizontal="left" vertical="center"/>
    </xf>
    <xf fontId="12" fillId="0" borderId="12" numFmtId="0" xfId="0" applyFont="1" applyBorder="1" applyAlignment="1">
      <alignment horizontal="left" vertical="center" wrapText="1"/>
    </xf>
    <xf fontId="12" fillId="0" borderId="12" numFmtId="0" xfId="0" applyFont="1" applyBorder="1" applyAlignment="1">
      <alignment horizontal="center" vertical="center"/>
    </xf>
    <xf fontId="12" fillId="0" borderId="12" numFmtId="163" xfId="0" applyNumberFormat="1" applyFont="1" applyBorder="1" applyAlignment="1">
      <alignment horizontal="center" vertical="center"/>
    </xf>
    <xf fontId="12" fillId="0" borderId="12" numFmtId="163" xfId="0" applyNumberFormat="1" applyFont="1" applyBorder="1" applyAlignment="1">
      <alignment horizontal="right" vertical="center"/>
    </xf>
    <xf fontId="12" fillId="0" borderId="12" numFmtId="166" xfId="0" applyNumberFormat="1" applyFont="1" applyBorder="1" applyAlignment="1">
      <alignment horizontal="center" vertical="center"/>
    </xf>
    <xf fontId="3" fillId="0" borderId="12" numFmtId="10" xfId="9" applyNumberFormat="1" applyFont="1" applyBorder="1" applyAlignment="1">
      <alignment horizontal="center" vertical="center"/>
    </xf>
    <xf fontId="15" fillId="0" borderId="0" numFmtId="0" xfId="0" applyFont="1"/>
    <xf fontId="3" fillId="0" borderId="12" numFmtId="0" xfId="0" applyFont="1" applyBorder="1" applyAlignment="1">
      <alignment horizontal="left" vertical="top"/>
    </xf>
    <xf fontId="3" fillId="0" borderId="12" numFmtId="0" xfId="0" applyFont="1" applyBorder="1" applyAlignment="1">
      <alignment horizontal="left" vertical="top" wrapText="1"/>
    </xf>
    <xf fontId="3" fillId="0" borderId="12" numFmtId="0" xfId="0" applyFont="1" applyBorder="1" applyAlignment="1">
      <alignment horizontal="center" vertical="top"/>
    </xf>
    <xf fontId="3" fillId="0" borderId="12" numFmtId="163" xfId="0" applyNumberFormat="1" applyFont="1" applyBorder="1" applyAlignment="1">
      <alignment horizontal="center" vertical="top"/>
    </xf>
    <xf fontId="3" fillId="0" borderId="12" numFmtId="163" xfId="0" applyNumberFormat="1" applyFont="1" applyBorder="1" applyAlignment="1">
      <alignment horizontal="right" vertical="top"/>
    </xf>
    <xf fontId="3" fillId="0" borderId="12" numFmtId="166" xfId="0" applyNumberFormat="1" applyFont="1" applyBorder="1" applyAlignment="1">
      <alignment horizontal="center" vertical="top"/>
    </xf>
    <xf fontId="15" fillId="0" borderId="0" numFmtId="0" xfId="0" applyFont="1" applyAlignment="1">
      <alignment vertical="center"/>
    </xf>
    <xf fontId="3" fillId="0" borderId="12" numFmtId="0" xfId="0" applyFont="1" applyBorder="1" applyAlignment="1">
      <alignment horizontal="left" vertical="center"/>
    </xf>
    <xf fontId="3" fillId="0" borderId="12" numFmtId="0" xfId="0" applyFont="1" applyBorder="1" applyAlignment="1">
      <alignment horizontal="left" vertical="center" wrapText="1"/>
    </xf>
    <xf fontId="3" fillId="0" borderId="12" numFmtId="0" xfId="0" applyFont="1" applyBorder="1" applyAlignment="1">
      <alignment horizontal="center" vertical="center"/>
    </xf>
    <xf fontId="3" fillId="0" borderId="12" numFmtId="163" xfId="0" applyNumberFormat="1" applyFont="1" applyBorder="1" applyAlignment="1">
      <alignment horizontal="center" vertical="center"/>
    </xf>
    <xf fontId="3" fillId="0" borderId="12" numFmtId="163" xfId="0" applyNumberFormat="1" applyFont="1" applyBorder="1" applyAlignment="1">
      <alignment horizontal="right" vertical="center"/>
    </xf>
    <xf fontId="3" fillId="0" borderId="12" numFmtId="166" xfId="0" applyNumberFormat="1" applyFont="1" applyBorder="1" applyAlignment="1">
      <alignment horizontal="center" vertical="center"/>
    </xf>
    <xf fontId="15" fillId="0" borderId="12" numFmtId="0" xfId="0" applyFont="1" applyBorder="1"/>
    <xf fontId="0" fillId="0" borderId="0" numFmtId="0" xfId="0" applyAlignment="1">
      <alignment horizontal="center" vertical="center"/>
    </xf>
    <xf fontId="5" fillId="11" borderId="0" numFmtId="0" xfId="0" applyFont="1" applyFill="1" applyAlignment="1">
      <alignment vertical="top"/>
    </xf>
    <xf fontId="7" fillId="11" borderId="12" numFmtId="0" xfId="0" applyFont="1" applyFill="1" applyBorder="1" applyAlignment="1">
      <alignment horizontal="left" vertical="top"/>
    </xf>
    <xf fontId="5" fillId="11" borderId="12" numFmtId="0" xfId="0" applyFont="1" applyFill="1" applyBorder="1" applyAlignment="1">
      <alignment vertical="top"/>
    </xf>
    <xf fontId="7" fillId="11" borderId="12" numFmtId="0" xfId="0" applyFont="1" applyFill="1" applyBorder="1" applyAlignment="1">
      <alignment horizontal="left" vertical="top" wrapText="1"/>
    </xf>
    <xf fontId="7" fillId="11" borderId="12" numFmtId="163" xfId="0" applyNumberFormat="1" applyFont="1" applyFill="1" applyBorder="1" applyAlignment="1">
      <alignment horizontal="center" vertical="top"/>
    </xf>
    <xf fontId="12" fillId="11" borderId="12" numFmtId="163" xfId="0" applyNumberFormat="1" applyFont="1" applyFill="1" applyBorder="1" applyAlignment="1">
      <alignment horizontal="center" vertical="top"/>
    </xf>
    <xf fontId="7" fillId="11" borderId="12" numFmtId="163" xfId="0" applyNumberFormat="1" applyFont="1" applyFill="1" applyBorder="1" applyAlignment="1">
      <alignment horizontal="right" vertical="top"/>
    </xf>
    <xf fontId="5" fillId="11" borderId="12" numFmtId="166" xfId="0" applyNumberFormat="1" applyFont="1" applyFill="1" applyBorder="1" applyAlignment="1">
      <alignment horizontal="center" vertical="top"/>
    </xf>
    <xf fontId="3" fillId="11" borderId="12" numFmtId="10" xfId="9" applyNumberFormat="1" applyFont="1" applyFill="1" applyBorder="1" applyAlignment="1">
      <alignment horizontal="center" vertical="top"/>
    </xf>
    <xf fontId="3" fillId="5" borderId="6" numFmtId="0" xfId="0" applyFont="1" applyFill="1" applyBorder="1" applyAlignment="1">
      <alignment horizontal="center"/>
    </xf>
    <xf fontId="3" fillId="5" borderId="8" numFmtId="0" xfId="0" applyFont="1" applyFill="1" applyBorder="1" applyAlignment="1">
      <alignment horizontal="center"/>
    </xf>
    <xf fontId="5" fillId="5" borderId="6" numFmtId="0" xfId="0" applyFont="1" applyFill="1" applyBorder="1" applyAlignment="1">
      <alignment horizontal="left" vertical="top" wrapText="1"/>
    </xf>
    <xf fontId="5" fillId="5" borderId="7" numFmtId="0" xfId="0" applyFont="1" applyFill="1" applyBorder="1" applyAlignment="1">
      <alignment horizontal="left" vertical="top" wrapText="1"/>
    </xf>
    <xf fontId="5" fillId="5" borderId="8" numFmtId="0" xfId="0" applyFont="1" applyFill="1" applyBorder="1" applyAlignment="1">
      <alignment horizontal="left" vertical="top" wrapText="1"/>
    </xf>
    <xf fontId="5" fillId="5" borderId="12" numFmtId="166" xfId="0" applyNumberFormat="1" applyFont="1" applyFill="1" applyBorder="1" applyAlignment="1">
      <alignment horizontal="center" vertical="top"/>
    </xf>
    <xf fontId="5" fillId="5" borderId="12" numFmtId="10" xfId="9" applyNumberFormat="1" applyFont="1" applyFill="1" applyBorder="1" applyAlignment="1">
      <alignment horizontal="center" vertical="top"/>
    </xf>
    <xf fontId="11" fillId="5" borderId="6" numFmtId="0" xfId="0" applyFont="1" applyFill="1" applyBorder="1" applyAlignment="1">
      <alignment horizontal="center" vertical="center"/>
    </xf>
    <xf fontId="11" fillId="5" borderId="7" numFmtId="0" xfId="0" applyFont="1" applyFill="1" applyBorder="1" applyAlignment="1">
      <alignment horizontal="center" vertical="center"/>
    </xf>
    <xf fontId="11" fillId="5" borderId="8" numFmtId="0" xfId="0" applyFont="1" applyFill="1" applyBorder="1" applyAlignment="1">
      <alignment horizontal="center" vertical="center"/>
    </xf>
    <xf fontId="16" fillId="2" borderId="0" numFmtId="10" xfId="9" applyNumberFormat="1" applyFont="1" applyFill="1" applyAlignment="1">
      <alignment horizontal="center" vertical="top"/>
    </xf>
    <xf fontId="16" fillId="2" borderId="0" numFmtId="166" xfId="9" applyNumberFormat="1" applyFont="1" applyFill="1" applyAlignment="1">
      <alignment horizontal="center" vertical="top"/>
    </xf>
    <xf fontId="12" fillId="0" borderId="0" numFmtId="0" xfId="0" applyFont="1" applyAlignment="1">
      <alignment horizontal="left" vertical="top"/>
    </xf>
    <xf fontId="12" fillId="0" borderId="12" numFmtId="0" xfId="0" applyFont="1" applyBorder="1" applyAlignment="1">
      <alignment horizontal="center" vertical="center" wrapText="1"/>
    </xf>
    <xf fontId="17" fillId="0" borderId="6" numFmtId="0" xfId="0" applyFont="1" applyBorder="1" applyAlignment="1">
      <alignment horizontal="center" vertical="center" wrapText="1"/>
    </xf>
    <xf fontId="17" fillId="0" borderId="7" numFmtId="0" xfId="0" applyFont="1" applyBorder="1" applyAlignment="1">
      <alignment horizontal="center" vertical="center" wrapText="1"/>
    </xf>
    <xf fontId="17" fillId="0" borderId="8" numFmtId="0" xfId="0" applyFont="1" applyBorder="1" applyAlignment="1">
      <alignment horizontal="center" vertical="center" wrapText="1"/>
    </xf>
    <xf fontId="7" fillId="0" borderId="0" numFmtId="0" xfId="0" applyFont="1" applyAlignment="1">
      <alignment horizontal="left" vertical="top"/>
    </xf>
    <xf fontId="18" fillId="12" borderId="12" numFmtId="0" xfId="0" applyFont="1" applyFill="1" applyBorder="1" applyAlignment="1">
      <alignment horizontal="center" vertical="center" wrapText="1"/>
    </xf>
    <xf fontId="19" fillId="12" borderId="12" numFmtId="0" xfId="0" applyFont="1" applyFill="1" applyBorder="1" applyAlignment="1">
      <alignment horizontal="center" vertical="center" wrapText="1"/>
    </xf>
    <xf fontId="18" fillId="12" borderId="12" numFmtId="0" xfId="0" applyFont="1" applyFill="1" applyBorder="1" applyAlignment="1">
      <alignment vertical="center" wrapText="1"/>
    </xf>
    <xf fontId="20" fillId="0" borderId="7" numFmtId="0" xfId="0" applyFont="1" applyBorder="1" applyAlignment="1">
      <alignment horizontal="center" vertical="center" wrapText="1"/>
    </xf>
    <xf fontId="21" fillId="0" borderId="8" numFmtId="2" xfId="0" applyNumberFormat="1" applyFont="1" applyBorder="1" applyAlignment="1">
      <alignment horizontal="center" vertical="center" wrapText="1"/>
    </xf>
    <xf fontId="18" fillId="4" borderId="6" numFmtId="0" xfId="0" applyFont="1" applyFill="1" applyBorder="1" applyAlignment="1">
      <alignment horizontal="left" vertical="center" wrapText="1"/>
    </xf>
    <xf fontId="18" fillId="4" borderId="7" numFmtId="0" xfId="0" applyFont="1" applyFill="1" applyBorder="1" applyAlignment="1">
      <alignment horizontal="left" vertical="center" wrapText="1"/>
    </xf>
    <xf fontId="18" fillId="4" borderId="8" numFmtId="0" xfId="0" applyFont="1" applyFill="1" applyBorder="1" applyAlignment="1">
      <alignment horizontal="left" vertical="center" wrapText="1"/>
    </xf>
    <xf fontId="22" fillId="3" borderId="12" numFmtId="0" xfId="0" applyFont="1" applyFill="1" applyBorder="1" applyAlignment="1">
      <alignment horizontal="center" vertical="center" wrapText="1"/>
    </xf>
    <xf fontId="22" fillId="3" borderId="6" numFmtId="0" xfId="0" applyFont="1" applyFill="1" applyBorder="1" applyAlignment="1">
      <alignment horizontal="center" vertical="center" wrapText="1"/>
    </xf>
    <xf fontId="7" fillId="3" borderId="12" numFmtId="0" xfId="0" applyFont="1" applyFill="1" applyBorder="1" applyAlignment="1">
      <alignment horizontal="center" vertical="center" wrapText="1"/>
    </xf>
    <xf fontId="22" fillId="3" borderId="8" numFmtId="0" xfId="0" applyFont="1" applyFill="1" applyBorder="1" applyAlignment="1">
      <alignment horizontal="center" vertical="center" wrapText="1"/>
    </xf>
    <xf fontId="12" fillId="0" borderId="12" numFmtId="2" xfId="0" applyNumberFormat="1" applyFont="1" applyBorder="1" applyAlignment="1">
      <alignment horizontal="center" vertical="center"/>
    </xf>
    <xf fontId="12" fillId="0" borderId="6" numFmtId="2" xfId="0" applyNumberFormat="1" applyFont="1" applyBorder="1" applyAlignment="1">
      <alignment horizontal="center" vertical="center"/>
    </xf>
    <xf fontId="12" fillId="0" borderId="8" numFmtId="2" xfId="0" applyNumberFormat="1" applyFont="1" applyBorder="1" applyAlignment="1">
      <alignment horizontal="center" vertical="center"/>
    </xf>
    <xf fontId="12" fillId="0" borderId="2" numFmtId="0" xfId="0" applyFont="1" applyBorder="1" applyAlignment="1">
      <alignment horizontal="left" vertical="top"/>
    </xf>
    <xf fontId="20" fillId="13" borderId="12" numFmtId="0" xfId="0" applyFont="1" applyFill="1" applyBorder="1" applyAlignment="1">
      <alignment horizontal="center" vertical="center" wrapText="1"/>
    </xf>
    <xf fontId="23" fillId="13" borderId="6" numFmtId="2" xfId="0" applyNumberFormat="1" applyFont="1" applyFill="1" applyBorder="1" applyAlignment="1" quotePrefix="1">
      <alignment horizontal="center" vertical="center" wrapText="1"/>
    </xf>
    <xf fontId="23" fillId="13" borderId="8" numFmtId="2" xfId="0" applyNumberFormat="1" applyFont="1" applyFill="1" applyBorder="1" applyAlignment="1" quotePrefix="1">
      <alignment horizontal="center" vertical="center" wrapText="1"/>
    </xf>
    <xf fontId="18" fillId="0" borderId="9" numFmtId="0" xfId="0" applyFont="1" applyBorder="1" applyAlignment="1">
      <alignment horizontal="center" vertical="center" wrapText="1"/>
    </xf>
    <xf fontId="18" fillId="0" borderId="10" numFmtId="0" xfId="0" applyFont="1" applyBorder="1" applyAlignment="1">
      <alignment horizontal="center" vertical="center" wrapText="1"/>
    </xf>
    <xf fontId="18" fillId="0" borderId="7" numFmtId="0" xfId="0" applyFont="1" applyBorder="1" applyAlignment="1">
      <alignment vertical="center" wrapText="1"/>
    </xf>
    <xf fontId="19" fillId="0" borderId="7" numFmtId="0" xfId="0" applyFont="1" applyBorder="1" applyAlignment="1">
      <alignment horizontal="center" vertical="center" wrapText="1"/>
    </xf>
    <xf fontId="19" fillId="0" borderId="8" numFmtId="0" xfId="0" applyFont="1" applyBorder="1" applyAlignment="1">
      <alignment horizontal="center" vertical="center" wrapText="1"/>
    </xf>
    <xf fontId="20" fillId="13" borderId="6" numFmtId="0" xfId="0" applyFont="1" applyFill="1" applyBorder="1" applyAlignment="1">
      <alignment horizontal="center" vertical="center" wrapText="1"/>
    </xf>
    <xf fontId="20" fillId="13" borderId="7" numFmtId="0" xfId="0" applyFont="1" applyFill="1" applyBorder="1" applyAlignment="1">
      <alignment horizontal="center" vertical="center" wrapText="1"/>
    </xf>
    <xf fontId="21" fillId="13" borderId="6" numFmtId="2" xfId="0" applyNumberFormat="1" applyFont="1" applyFill="1" applyBorder="1" applyAlignment="1">
      <alignment horizontal="center" vertical="center" wrapText="1"/>
    </xf>
    <xf fontId="21" fillId="13" borderId="8" numFmtId="2" xfId="0" applyNumberFormat="1" applyFont="1" applyFill="1" applyBorder="1" applyAlignment="1">
      <alignment horizontal="center" vertical="center" wrapText="1"/>
    </xf>
    <xf fontId="18" fillId="12" borderId="6" numFmtId="0" xfId="0" applyFont="1" applyFill="1" applyBorder="1" applyAlignment="1">
      <alignment horizontal="center" vertical="center" wrapText="1"/>
    </xf>
    <xf fontId="18" fillId="12" borderId="8" numFmtId="0" xfId="0" applyFont="1" applyFill="1" applyBorder="1" applyAlignment="1">
      <alignment horizontal="center" vertical="center" wrapText="1"/>
    </xf>
    <xf fontId="22" fillId="3" borderId="20" numFmtId="0" xfId="0" applyFont="1" applyFill="1" applyBorder="1" applyAlignment="1">
      <alignment horizontal="center" vertical="center" wrapText="1"/>
    </xf>
    <xf fontId="22" fillId="3" borderId="19" numFmtId="0" xfId="0" applyFont="1" applyFill="1" applyBorder="1" applyAlignment="1">
      <alignment horizontal="center" vertical="center" wrapText="1"/>
    </xf>
    <xf fontId="20" fillId="13" borderId="1" numFmtId="0" xfId="0" applyFont="1" applyFill="1" applyBorder="1" applyAlignment="1">
      <alignment horizontal="center" vertical="center" wrapText="1"/>
    </xf>
    <xf fontId="20" fillId="13" borderId="2" numFmtId="0" xfId="0" applyFont="1" applyFill="1" applyBorder="1" applyAlignment="1">
      <alignment horizontal="center" vertical="center" wrapText="1"/>
    </xf>
    <xf fontId="21" fillId="13" borderId="1" numFmtId="2" xfId="0" applyNumberFormat="1" applyFont="1" applyFill="1" applyBorder="1" applyAlignment="1">
      <alignment horizontal="center" vertical="center" wrapText="1"/>
    </xf>
    <xf fontId="21" fillId="13" borderId="3" numFmtId="2" xfId="0" applyNumberFormat="1" applyFont="1" applyFill="1" applyBorder="1" applyAlignment="1">
      <alignment horizontal="center" vertical="center" wrapText="1"/>
    </xf>
    <xf fontId="0" fillId="0" borderId="0" numFmtId="0" xfId="5" applyAlignment="1">
      <alignment horizontal="left" vertical="top"/>
    </xf>
    <xf fontId="24" fillId="3" borderId="12" numFmtId="0" xfId="5" applyFont="1" applyFill="1" applyBorder="1" applyAlignment="1">
      <alignment horizontal="center"/>
    </xf>
    <xf fontId="25" fillId="4" borderId="6" numFmtId="0" xfId="5" applyFont="1" applyFill="1" applyBorder="1" applyAlignment="1">
      <alignment horizontal="center" vertical="center"/>
    </xf>
    <xf fontId="25" fillId="4" borderId="7" numFmtId="0" xfId="5" applyFont="1" applyFill="1" applyBorder="1" applyAlignment="1">
      <alignment horizontal="center" vertical="center"/>
    </xf>
    <xf fontId="25" fillId="0" borderId="6" numFmtId="0" xfId="5" applyFont="1" applyBorder="1" applyAlignment="1">
      <alignment horizontal="center" vertical="center"/>
    </xf>
    <xf fontId="25" fillId="0" borderId="7" numFmtId="0" xfId="5" applyFont="1" applyBorder="1" applyAlignment="1">
      <alignment horizontal="center" vertical="center"/>
    </xf>
    <xf fontId="26" fillId="14" borderId="6" numFmtId="0" xfId="5" applyFont="1" applyFill="1" applyBorder="1" applyAlignment="1">
      <alignment horizontal="left" vertical="center"/>
    </xf>
    <xf fontId="26" fillId="14" borderId="7" numFmtId="0" xfId="5" applyFont="1" applyFill="1" applyBorder="1" applyAlignment="1">
      <alignment horizontal="left" vertical="center"/>
    </xf>
    <xf fontId="27" fillId="11" borderId="6" numFmtId="0" xfId="5" applyFont="1" applyFill="1" applyBorder="1" applyAlignment="1">
      <alignment horizontal="left" vertical="center"/>
    </xf>
    <xf fontId="27" fillId="11" borderId="7" numFmtId="0" xfId="5" applyFont="1" applyFill="1" applyBorder="1" applyAlignment="1">
      <alignment horizontal="left" vertical="center"/>
    </xf>
    <xf fontId="25" fillId="11" borderId="7" numFmtId="0" xfId="5" applyFont="1" applyFill="1" applyBorder="1" applyAlignment="1">
      <alignment horizontal="left" vertical="center"/>
    </xf>
    <xf fontId="28" fillId="15" borderId="12" numFmtId="0" xfId="5" applyFont="1" applyFill="1" applyBorder="1" applyAlignment="1">
      <alignment horizontal="center" vertical="center"/>
    </xf>
    <xf fontId="28" fillId="15" borderId="12" numFmtId="0" xfId="5" applyFont="1" applyFill="1" applyBorder="1" applyAlignment="1">
      <alignment horizontal="center" vertical="center" wrapText="1"/>
    </xf>
    <xf fontId="29" fillId="0" borderId="21" numFmtId="1" xfId="5" applyNumberFormat="1" applyFont="1" applyBorder="1" applyAlignment="1">
      <alignment horizontal="center" vertical="top" wrapText="1"/>
    </xf>
    <xf fontId="29" fillId="0" borderId="21" numFmtId="2" xfId="5" applyNumberFormat="1" applyFont="1" applyBorder="1" applyAlignment="1">
      <alignment horizontal="center" vertical="top" wrapText="1"/>
    </xf>
    <xf fontId="30" fillId="0" borderId="21" numFmtId="2" xfId="5" applyNumberFormat="1" applyFont="1" applyBorder="1" applyAlignment="1">
      <alignment horizontal="center" wrapText="1"/>
    </xf>
    <xf fontId="28" fillId="15" borderId="22" numFmtId="0" xfId="5" applyFont="1" applyFill="1" applyBorder="1" applyAlignment="1">
      <alignment horizontal="center" vertical="center"/>
    </xf>
    <xf fontId="28" fillId="15" borderId="23" numFmtId="0" xfId="5" applyFont="1" applyFill="1" applyBorder="1" applyAlignment="1">
      <alignment horizontal="center" vertical="center"/>
    </xf>
    <xf fontId="28" fillId="15" borderId="12" numFmtId="2" xfId="5" applyNumberFormat="1" applyFont="1" applyFill="1" applyBorder="1" applyAlignment="1">
      <alignment horizontal="center" vertical="center"/>
    </xf>
    <xf fontId="30" fillId="0" borderId="21" numFmtId="0" xfId="5" applyFont="1" applyBorder="1" applyAlignment="1">
      <alignment horizontal="center" wrapText="1"/>
    </xf>
    <xf fontId="0" fillId="0" borderId="0" numFmtId="2" xfId="5" applyNumberFormat="1" applyAlignment="1">
      <alignment horizontal="left" vertical="top"/>
    </xf>
    <xf fontId="28" fillId="15" borderId="6" numFmtId="0" xfId="5" applyFont="1" applyFill="1" applyBorder="1" applyAlignment="1">
      <alignment horizontal="center" vertical="center"/>
    </xf>
    <xf fontId="28" fillId="15" borderId="7" numFmtId="0" xfId="5" applyFont="1" applyFill="1" applyBorder="1" applyAlignment="1">
      <alignment horizontal="center" vertical="center"/>
    </xf>
    <xf fontId="28" fillId="15" borderId="8" numFmtId="0" xfId="5" applyFont="1" applyFill="1" applyBorder="1" applyAlignment="1">
      <alignment horizontal="center" vertical="center"/>
    </xf>
    <xf fontId="28" fillId="15" borderId="7" numFmtId="2" xfId="5" applyNumberFormat="1" applyFont="1" applyFill="1" applyBorder="1" applyAlignment="1">
      <alignment horizontal="center" vertical="center"/>
    </xf>
    <xf fontId="29" fillId="0" borderId="24" numFmtId="1" xfId="5" applyNumberFormat="1" applyFont="1" applyBorder="1" applyAlignment="1">
      <alignment horizontal="center" vertical="top" wrapText="1"/>
    </xf>
    <xf fontId="29" fillId="0" borderId="24" numFmtId="2" xfId="5" applyNumberFormat="1" applyFont="1" applyBorder="1" applyAlignment="1">
      <alignment horizontal="center" vertical="top" wrapText="1"/>
    </xf>
    <xf fontId="30" fillId="0" borderId="24" numFmtId="2" xfId="5" applyNumberFormat="1" applyFont="1" applyBorder="1" applyAlignment="1">
      <alignment horizontal="center" wrapText="1"/>
    </xf>
    <xf fontId="28" fillId="15" borderId="6" numFmtId="0" xfId="5" applyFont="1" applyFill="1" applyBorder="1" applyAlignment="1">
      <alignment vertical="center"/>
    </xf>
    <xf fontId="28" fillId="15" borderId="7" numFmtId="0" xfId="5" applyFont="1" applyFill="1" applyBorder="1" applyAlignment="1">
      <alignment vertical="center"/>
    </xf>
    <xf fontId="28" fillId="15" borderId="8" numFmtId="0" xfId="5" applyFont="1" applyFill="1" applyBorder="1" applyAlignment="1">
      <alignment vertical="center"/>
    </xf>
    <xf fontId="0" fillId="0" borderId="0" numFmtId="0" xfId="7" applyAlignment="1">
      <alignment horizontal="left" vertical="top"/>
    </xf>
    <xf fontId="0" fillId="0" borderId="0" numFmtId="166" xfId="7" applyNumberFormat="1" applyAlignment="1">
      <alignment horizontal="left" vertical="top"/>
    </xf>
    <xf fontId="5" fillId="0" borderId="12" numFmtId="0" xfId="4" applyFont="1" applyBorder="1" applyAlignment="1">
      <alignment horizontal="left" vertical="top" wrapText="1"/>
    </xf>
    <xf fontId="5" fillId="0" borderId="12" numFmtId="0" xfId="4" applyFont="1" applyBorder="1" applyAlignment="1">
      <alignment horizontal="center" vertical="top" wrapText="1"/>
    </xf>
    <xf fontId="5" fillId="0" borderId="0" numFmtId="0" xfId="4" applyFont="1" applyAlignment="1">
      <alignment vertical="top" wrapText="1"/>
    </xf>
    <xf fontId="0" fillId="0" borderId="0" numFmtId="0" xfId="4" applyAlignment="1">
      <alignment horizontal="right" vertical="top"/>
    </xf>
    <xf fontId="0" fillId="0" borderId="0" numFmtId="0" xfId="4"/>
    <xf fontId="5" fillId="0" borderId="0" numFmtId="163" xfId="4" applyNumberFormat="1" applyFont="1" applyAlignment="1">
      <alignment horizontal="right" vertical="top" wrapText="1"/>
    </xf>
    <xf fontId="31" fillId="0" borderId="12" numFmtId="0" xfId="4" applyFont="1" applyBorder="1" applyAlignment="1">
      <alignment horizontal="center" vertical="top"/>
    </xf>
    <xf fontId="31" fillId="0" borderId="0" numFmtId="0" xfId="4" applyFont="1" applyAlignment="1">
      <alignment vertical="top"/>
    </xf>
    <xf fontId="7" fillId="0" borderId="12" numFmtId="0" xfId="4" applyFont="1" applyBorder="1" applyAlignment="1">
      <alignment horizontal="left" vertical="center"/>
    </xf>
    <xf fontId="8" fillId="0" borderId="12" numFmtId="0" xfId="4" applyFont="1" applyBorder="1" applyAlignment="1">
      <alignment horizontal="left" vertical="center"/>
    </xf>
    <xf fontId="0" fillId="0" borderId="12" numFmtId="0" xfId="4" applyBorder="1" applyAlignment="1">
      <alignment horizontal="left" vertical="top"/>
    </xf>
    <xf fontId="0" fillId="0" borderId="0" numFmtId="0" xfId="4" applyAlignment="1">
      <alignment horizontal="left" vertical="top"/>
    </xf>
    <xf fontId="7" fillId="0" borderId="0" numFmtId="14" xfId="4" applyNumberFormat="1" applyFont="1" applyAlignment="1">
      <alignment horizontal="right" vertical="top"/>
    </xf>
    <xf fontId="12" fillId="0" borderId="12" numFmtId="0" xfId="4" applyFont="1" applyBorder="1" applyAlignment="1">
      <alignment horizontal="left" vertical="center"/>
    </xf>
    <xf fontId="12" fillId="0" borderId="12" numFmtId="0" xfId="4" applyFont="1" applyBorder="1" applyAlignment="1">
      <alignment vertical="center"/>
    </xf>
    <xf fontId="12" fillId="0" borderId="0" numFmtId="0" xfId="4" applyFont="1" applyAlignment="1">
      <alignment vertical="center"/>
    </xf>
    <xf fontId="14" fillId="10" borderId="12" numFmtId="0" xfId="7" applyFont="1" applyFill="1" applyBorder="1" applyAlignment="1">
      <alignment horizontal="center" vertical="top"/>
    </xf>
    <xf fontId="0" fillId="0" borderId="12" numFmtId="0" xfId="7" applyBorder="1" applyAlignment="1">
      <alignment horizontal="left" vertical="top"/>
    </xf>
    <xf fontId="0" fillId="0" borderId="12" numFmtId="162" xfId="13" applyNumberFormat="1" applyBorder="1" applyAlignment="1">
      <alignment horizontal="left" vertical="top"/>
    </xf>
    <xf fontId="0" fillId="0" borderId="12" numFmtId="166" xfId="7" applyNumberFormat="1" applyBorder="1" applyAlignment="1">
      <alignment horizontal="left" vertical="top" wrapText="1"/>
    </xf>
    <xf fontId="0" fillId="0" borderId="12" numFmtId="166" xfId="7" applyNumberFormat="1" applyBorder="1" applyAlignment="1">
      <alignment horizontal="left" vertical="top"/>
    </xf>
    <xf fontId="12" fillId="0" borderId="25" numFmtId="0" xfId="0" applyFont="1" applyBorder="1" applyAlignment="1">
      <alignment horizontal="center" vertical="center" wrapText="1"/>
    </xf>
    <xf fontId="12" fillId="0" borderId="26" numFmtId="0" xfId="0" applyFont="1" applyBorder="1" applyAlignment="1">
      <alignment horizontal="center" vertical="center" wrapText="1"/>
    </xf>
    <xf fontId="12" fillId="0" borderId="27" numFmtId="0" xfId="0" applyFont="1" applyBorder="1" applyAlignment="1">
      <alignment horizontal="center" vertical="center" wrapText="1"/>
    </xf>
    <xf fontId="32" fillId="0" borderId="25" numFmtId="0" xfId="0" applyFont="1" applyBorder="1" applyAlignment="1">
      <alignment horizontal="center" vertical="center" wrapText="1"/>
    </xf>
    <xf fontId="12" fillId="0" borderId="22" numFmtId="0" xfId="0" applyFont="1" applyBorder="1" applyAlignment="1">
      <alignment horizontal="center" vertical="center" wrapText="1"/>
    </xf>
    <xf fontId="12" fillId="0" borderId="28" numFmtId="0" xfId="0" applyFont="1" applyBorder="1" applyAlignment="1">
      <alignment horizontal="center" vertical="center" wrapText="1"/>
    </xf>
    <xf fontId="12" fillId="0" borderId="29" numFmtId="0" xfId="0" applyFont="1" applyBorder="1" applyAlignment="1">
      <alignment horizontal="center" vertical="center" wrapText="1"/>
    </xf>
    <xf fontId="33" fillId="0" borderId="12" numFmtId="0" xfId="0" applyFont="1" applyBorder="1" applyAlignment="1">
      <alignment horizontal="center" vertical="center" wrapText="1"/>
    </xf>
    <xf fontId="34" fillId="0" borderId="12" numFmtId="0" xfId="0" applyFont="1" applyBorder="1" applyAlignment="1">
      <alignment horizontal="center" vertical="center" wrapText="1"/>
    </xf>
    <xf fontId="12" fillId="0" borderId="30" numFmtId="0" xfId="0" applyFont="1" applyBorder="1" applyAlignment="1">
      <alignment horizontal="center" vertical="center" wrapText="1"/>
    </xf>
    <xf fontId="33" fillId="0" borderId="26" numFmtId="0" xfId="0" applyFont="1" applyBorder="1" applyAlignment="1">
      <alignment vertical="top" wrapText="1"/>
    </xf>
    <xf fontId="16" fillId="0" borderId="12" numFmtId="0" xfId="0" applyFont="1" applyBorder="1" applyAlignment="1">
      <alignment horizontal="center" vertical="center" wrapText="1"/>
    </xf>
    <xf fontId="33" fillId="0" borderId="8" numFmtId="0" xfId="0" applyFont="1" applyBorder="1" applyAlignment="1">
      <alignment vertical="top" wrapText="1"/>
    </xf>
    <xf fontId="16" fillId="0" borderId="6" numFmtId="0" xfId="0" applyFont="1" applyBorder="1" applyAlignment="1">
      <alignment horizontal="center" vertical="center" wrapText="1"/>
    </xf>
    <xf fontId="16" fillId="0" borderId="7" numFmtId="0" xfId="0" applyFont="1" applyBorder="1" applyAlignment="1">
      <alignment horizontal="center" vertical="center" wrapText="1"/>
    </xf>
    <xf fontId="16" fillId="0" borderId="8" numFmtId="0" xfId="0" applyFont="1" applyBorder="1" applyAlignment="1">
      <alignment horizontal="center" vertical="center" wrapText="1"/>
    </xf>
    <xf fontId="33" fillId="0" borderId="6" numFmtId="0" xfId="0" applyFont="1" applyBorder="1" applyAlignment="1">
      <alignment horizontal="center" vertical="center" wrapText="1"/>
    </xf>
    <xf fontId="33" fillId="0" borderId="8" numFmtId="0" xfId="0" applyFont="1" applyBorder="1" applyAlignment="1">
      <alignment horizontal="center" vertical="center" wrapText="1"/>
    </xf>
    <xf fontId="12" fillId="0" borderId="6" numFmtId="0" xfId="0" applyFont="1" applyBorder="1" applyAlignment="1">
      <alignment horizontal="center" vertical="center" wrapText="1"/>
    </xf>
    <xf fontId="12" fillId="0" borderId="8" numFmtId="0" xfId="0" applyFont="1" applyBorder="1" applyAlignment="1">
      <alignment horizontal="center" vertical="center" wrapText="1"/>
    </xf>
    <xf fontId="23" fillId="13" borderId="6" numFmtId="0" xfId="0" applyFont="1" applyFill="1" applyBorder="1" applyAlignment="1">
      <alignment horizontal="center" vertical="center" wrapText="1"/>
    </xf>
    <xf fontId="21" fillId="13" borderId="7" numFmtId="0" xfId="0" applyFont="1" applyFill="1" applyBorder="1" applyAlignment="1">
      <alignment horizontal="center" vertical="center" wrapText="1"/>
    </xf>
    <xf fontId="23" fillId="13" borderId="31" numFmtId="2" xfId="0" applyNumberFormat="1" applyFont="1" applyFill="1" applyBorder="1" applyAlignment="1" quotePrefix="1">
      <alignment horizontal="center" vertical="center" wrapText="1"/>
    </xf>
    <xf fontId="23" fillId="13" borderId="31" numFmtId="0" xfId="0" applyFont="1" applyFill="1" applyBorder="1" applyAlignment="1" quotePrefix="1">
      <alignment horizontal="center" vertical="center" wrapText="1"/>
    </xf>
    <xf fontId="21" fillId="13" borderId="8" numFmtId="0" xfId="0" applyFont="1" applyFill="1" applyBorder="1" applyAlignment="1">
      <alignment horizontal="center" vertical="center" wrapText="1"/>
    </xf>
    <xf fontId="21" fillId="13" borderId="12" numFmtId="2" xfId="0" applyNumberFormat="1" applyFont="1" applyFill="1" applyBorder="1" applyAlignment="1">
      <alignment horizontal="center" vertical="center" wrapText="1"/>
    </xf>
    <xf fontId="31" fillId="3" borderId="12" numFmtId="0" xfId="4" applyFont="1" applyFill="1" applyBorder="1" applyAlignment="1">
      <alignment horizontal="center" vertical="top"/>
    </xf>
    <xf fontId="10" fillId="0" borderId="12" numFmtId="0" xfId="4" applyFont="1" applyBorder="1" applyAlignment="1">
      <alignment horizontal="left" vertical="center"/>
    </xf>
    <xf fontId="35" fillId="13" borderId="12" numFmtId="0" xfId="7" applyFont="1" applyFill="1" applyBorder="1" applyAlignment="1">
      <alignment horizontal="center" vertical="center"/>
    </xf>
    <xf fontId="35" fillId="13" borderId="12" numFmtId="166" xfId="7" applyNumberFormat="1" applyFont="1" applyFill="1" applyBorder="1" applyAlignment="1">
      <alignment horizontal="center" vertical="center"/>
    </xf>
    <xf fontId="35" fillId="16" borderId="12" numFmtId="0" xfId="7" applyFont="1" applyFill="1" applyBorder="1" applyAlignment="1">
      <alignment horizontal="center" vertical="center"/>
    </xf>
    <xf fontId="35" fillId="16" borderId="12" numFmtId="166" xfId="7" applyNumberFormat="1" applyFont="1" applyFill="1" applyBorder="1" applyAlignment="1">
      <alignment horizontal="center" vertical="center"/>
    </xf>
    <xf fontId="35" fillId="16" borderId="12" numFmtId="0" xfId="7" applyFont="1" applyFill="1" applyBorder="1" applyAlignment="1">
      <alignment horizontal="center" vertical="center" wrapText="1"/>
    </xf>
    <xf fontId="35" fillId="16" borderId="12" numFmtId="169" xfId="13" applyNumberFormat="1" applyFont="1" applyFill="1" applyBorder="1" applyAlignment="1">
      <alignment horizontal="center" vertical="center"/>
    </xf>
    <xf fontId="35" fillId="0" borderId="0" numFmtId="0" xfId="7" applyFont="1" applyAlignment="1">
      <alignment horizontal="center" vertical="center" wrapText="1"/>
    </xf>
    <xf fontId="35" fillId="0" borderId="0" numFmtId="170" xfId="7" applyNumberFormat="1" applyFont="1" applyAlignment="1">
      <alignment horizontal="center" vertical="center"/>
    </xf>
    <xf fontId="36" fillId="4" borderId="12" numFmtId="0" xfId="7" applyFont="1" applyFill="1" applyBorder="1" applyAlignment="1">
      <alignment horizontal="center" vertical="center" wrapText="1"/>
    </xf>
    <xf fontId="35" fillId="16" borderId="12" numFmtId="162" xfId="14" applyNumberFormat="1" applyFont="1" applyFill="1" applyBorder="1" applyAlignment="1">
      <alignment horizontal="center" vertical="center"/>
    </xf>
    <xf fontId="0" fillId="0" borderId="0" numFmtId="171" xfId="9" applyNumberFormat="1" applyAlignment="1">
      <alignment horizontal="left" vertical="top"/>
    </xf>
    <xf fontId="35" fillId="16" borderId="0" numFmtId="166" xfId="7" applyNumberFormat="1" applyFont="1" applyFill="1" applyAlignment="1">
      <alignment horizontal="center" vertical="center"/>
    </xf>
    <xf fontId="35" fillId="16" borderId="12" numFmtId="169" xfId="14" applyNumberFormat="1" applyFont="1" applyFill="1" applyBorder="1" applyAlignment="1">
      <alignment horizontal="center" vertical="center"/>
    </xf>
  </cellXfs>
  <cellStyles count="15">
    <cellStyle name="Moeda 2" xfId="1"/>
    <cellStyle name="Normal" xfId="0" builtinId="0"/>
    <cellStyle name="Normal 2" xfId="2"/>
    <cellStyle name="Normal 2 2" xfId="3"/>
    <cellStyle name="Normal 3" xfId="4"/>
    <cellStyle name="Normal 3 3" xfId="5"/>
    <cellStyle name="Normal 4" xfId="6"/>
    <cellStyle name="Normal 4 3" xfId="7"/>
    <cellStyle name="Normal 5" xfId="8"/>
    <cellStyle name="Porcentagem" xfId="9" builtinId="5"/>
    <cellStyle name="Porcentagem 2" xfId="10"/>
    <cellStyle name="Porcentagem 3" xfId="11"/>
    <cellStyle name="Separador de milhares 4" xfId="12"/>
    <cellStyle name="Vírgula" xfId="13" builtinId="3"/>
    <cellStyle name="Vírgula 2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3" Type="http://schemas.openxmlformats.org/officeDocument/2006/relationships/worksheet" Target="worksheets/sheet11.xml"/><Relationship  Id="rId11" Type="http://schemas.openxmlformats.org/officeDocument/2006/relationships/worksheet" Target="worksheets/sheet9.xml"/><Relationship  Id="rId10" Type="http://schemas.openxmlformats.org/officeDocument/2006/relationships/worksheet" Target="worksheets/sheet8.xml"/><Relationship  Id="rId15" Type="http://schemas.openxmlformats.org/officeDocument/2006/relationships/sharedStrings" Target="sharedStrings.xml"/><Relationship  Id="rId9" Type="http://schemas.openxmlformats.org/officeDocument/2006/relationships/worksheet" Target="worksheets/sheet7.xml"/><Relationship  Id="rId8" Type="http://schemas.openxmlformats.org/officeDocument/2006/relationships/worksheet" Target="worksheets/sheet6.xml"/><Relationship  Id="rId7" Type="http://schemas.openxmlformats.org/officeDocument/2006/relationships/worksheet" Target="worksheets/sheet5.xml"/><Relationship  Id="rId14" Type="http://schemas.openxmlformats.org/officeDocument/2006/relationships/theme" Target="theme/theme1.xml"/><Relationship  Id="rId6" Type="http://schemas.openxmlformats.org/officeDocument/2006/relationships/worksheet" Target="worksheets/sheet4.xml"/><Relationship  Id="rId5" Type="http://schemas.openxmlformats.org/officeDocument/2006/relationships/worksheet" Target="worksheets/sheet3.xml"/><Relationship  Id="rId16" Type="http://schemas.openxmlformats.org/officeDocument/2006/relationships/styles" Target="styles.xml"/><Relationship  Id="rId4" Type="http://schemas.openxmlformats.org/officeDocument/2006/relationships/worksheet" Target="worksheets/sheet2.xml"/><Relationship  Id="rId12" Type="http://schemas.openxmlformats.org/officeDocument/2006/relationships/worksheet" Target="worksheets/sheet10.xml"/><Relationship  Id="rId3" Type="http://schemas.openxmlformats.org/officeDocument/2006/relationships/worksheet" Target="worksheets/sheet1.xml"/><Relationship  Id="rId2" Type="http://schemas.openxmlformats.org/officeDocument/2006/relationships/externalLink" Target="externalLinks/externalLink2.xml"/><Relationship  Id="rId1" Type="http://schemas.openxmlformats.org/officeDocument/2006/relationships/externalLink" Target="externalLinks/externalLink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2.jpg"/><Relationship Id="rId2" Type="http://schemas.openxmlformats.org/officeDocument/2006/relationships/image" Target="../media/image3.pn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2.jpg"/><Relationship Id="rId2" Type="http://schemas.openxmlformats.org/officeDocument/2006/relationships/image" Target="../media/image3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2.jpg"/><Relationship Id="rId2" Type="http://schemas.openxmlformats.org/officeDocument/2006/relationships/image" Target="../media/image3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4.jpg"/><Relationship Id="rId2" Type="http://schemas.openxmlformats.org/officeDocument/2006/relationships/image" Target="../media/image3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5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2.jpg"/><Relationship Id="rId2" Type="http://schemas.openxmlformats.org/officeDocument/2006/relationships/image" Target="../media/image3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2.jpg"/><Relationship Id="rId2" Type="http://schemas.openxmlformats.org/officeDocument/2006/relationships/image" Target="../media/image3.pn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2.jpg"/><Relationship Id="rId2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8</xdr:col>
      <xdr:colOff>134469</xdr:colOff>
      <xdr:row>0</xdr:row>
      <xdr:rowOff>63725</xdr:rowOff>
    </xdr:from>
    <xdr:to>
      <xdr:col>9</xdr:col>
      <xdr:colOff>488575</xdr:colOff>
      <xdr:row>6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r:embed="rId1"/>
        <a:stretch/>
      </xdr:blipFill>
      <xdr:spPr bwMode="auto">
        <a:xfrm>
          <a:off x="11911852" y="63725"/>
          <a:ext cx="959223" cy="106806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372999</xdr:colOff>
      <xdr:row>0</xdr:row>
      <xdr:rowOff>39516</xdr:rowOff>
    </xdr:from>
    <xdr:ext cx="828547" cy="629412"/>
    <xdr:pic>
      <xdr:nvPicPr>
        <xdr:cNvPr id="2" name="image1.jpeg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372999" y="39516"/>
          <a:ext cx="828547" cy="629412"/>
        </a:xfrm>
        <a:prstGeom prst="rect">
          <a:avLst/>
        </a:prstGeom>
      </xdr:spPr>
    </xdr:pic>
    <xdr:clientData/>
  </xdr:oneCellAnchor>
  <xdr:twoCellAnchor editAs="oneCell">
    <xdr:from>
      <xdr:col>7</xdr:col>
      <xdr:colOff>121920</xdr:colOff>
      <xdr:row>0</xdr:row>
      <xdr:rowOff>30480</xdr:rowOff>
    </xdr:from>
    <xdr:to>
      <xdr:col>9</xdr:col>
      <xdr:colOff>619</xdr:colOff>
      <xdr:row>0</xdr:row>
      <xdr:rowOff>716280</xdr:rowOff>
    </xdr:to>
    <xdr:pic>
      <xdr:nvPicPr>
        <xdr:cNvPr id="3" name="Imagem 2" descr="Prefeitura Municipal de São Cristóvão - SE"/>
        <xdr:cNvPicPr>
          <a:picLocks noChangeAspect="1" noChangeArrowheads="1"/>
        </xdr:cNvPicPr>
      </xdr:nvPicPr>
      <xdr:blipFill>
        <a:blip r:embed="rId2"/>
        <a:stretch/>
      </xdr:blipFill>
      <xdr:spPr bwMode="auto">
        <a:xfrm>
          <a:off x="4855845" y="30480"/>
          <a:ext cx="1612249" cy="685800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3</xdr:col>
      <xdr:colOff>173876</xdr:colOff>
      <xdr:row>0</xdr:row>
      <xdr:rowOff>67236</xdr:rowOff>
    </xdr:from>
    <xdr:to>
      <xdr:col>3</xdr:col>
      <xdr:colOff>1344706</xdr:colOff>
      <xdr:row>3</xdr:row>
      <xdr:rowOff>313765</xdr:rowOff>
    </xdr:to>
    <xdr:pic>
      <xdr:nvPicPr>
        <xdr:cNvPr id="2" name="Picture 1"/>
        <xdr:cNvPicPr>
          <a:picLocks noChangeAspect="1" noChangeArrowheads="1"/>
        </xdr:cNvPicPr>
      </xdr:nvPicPr>
      <xdr:blipFill>
        <a:blip r:embed="rId1"/>
        <a:stretch/>
      </xdr:blipFill>
      <xdr:spPr bwMode="auto">
        <a:xfrm>
          <a:off x="5978523" y="67236"/>
          <a:ext cx="1170830" cy="7171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15</xdr:col>
      <xdr:colOff>667408</xdr:colOff>
      <xdr:row>0</xdr:row>
      <xdr:rowOff>62752</xdr:rowOff>
    </xdr:from>
    <xdr:to>
      <xdr:col>16</xdr:col>
      <xdr:colOff>736439</xdr:colOff>
      <xdr:row>4</xdr:row>
      <xdr:rowOff>326571</xdr:rowOff>
    </xdr:to>
    <xdr:pic>
      <xdr:nvPicPr>
        <xdr:cNvPr id="4" name="Picture 1"/>
        <xdr:cNvPicPr>
          <a:picLocks noChangeAspect="1" noChangeArrowheads="1"/>
        </xdr:cNvPicPr>
      </xdr:nvPicPr>
      <xdr:blipFill>
        <a:blip r:embed="rId1"/>
        <a:stretch/>
      </xdr:blipFill>
      <xdr:spPr bwMode="auto">
        <a:xfrm>
          <a:off x="18220622" y="62753"/>
          <a:ext cx="1320888" cy="91696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291466</xdr:colOff>
      <xdr:row>0</xdr:row>
      <xdr:rowOff>62865</xdr:rowOff>
    </xdr:from>
    <xdr:ext cx="1203958" cy="613410"/>
    <xdr:pic>
      <xdr:nvPicPr>
        <xdr:cNvPr id="2" name="image1.jpeg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291466" y="62865"/>
          <a:ext cx="1203959" cy="613410"/>
        </a:xfrm>
        <a:prstGeom prst="rect">
          <a:avLst/>
        </a:prstGeom>
      </xdr:spPr>
    </xdr:pic>
    <xdr:clientData/>
  </xdr:oneCellAnchor>
  <xdr:twoCellAnchor editAs="oneCell">
    <xdr:from>
      <xdr:col>6</xdr:col>
      <xdr:colOff>8282</xdr:colOff>
      <xdr:row>0</xdr:row>
      <xdr:rowOff>106155</xdr:rowOff>
    </xdr:from>
    <xdr:to>
      <xdr:col>7</xdr:col>
      <xdr:colOff>576923</xdr:colOff>
      <xdr:row>0</xdr:row>
      <xdr:rowOff>637761</xdr:rowOff>
    </xdr:to>
    <xdr:pic>
      <xdr:nvPicPr>
        <xdr:cNvPr id="3" name="Imagem 2" descr="Prefeitura Municipal de São Cristóvão - SE"/>
        <xdr:cNvPicPr>
          <a:picLocks noChangeAspect="1" noChangeArrowheads="1"/>
        </xdr:cNvPicPr>
      </xdr:nvPicPr>
      <xdr:blipFill>
        <a:blip r:embed="rId2"/>
        <a:stretch/>
      </xdr:blipFill>
      <xdr:spPr bwMode="auto">
        <a:xfrm>
          <a:off x="4580282" y="106156"/>
          <a:ext cx="1305793" cy="53160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291466</xdr:colOff>
      <xdr:row>0</xdr:row>
      <xdr:rowOff>62865</xdr:rowOff>
    </xdr:from>
    <xdr:ext cx="1203958" cy="613410"/>
    <xdr:pic>
      <xdr:nvPicPr>
        <xdr:cNvPr id="2" name="image1.jpeg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291466" y="62865"/>
          <a:ext cx="1203959" cy="613410"/>
        </a:xfrm>
        <a:prstGeom prst="rect">
          <a:avLst/>
        </a:prstGeom>
      </xdr:spPr>
    </xdr:pic>
    <xdr:clientData/>
  </xdr:oneCellAnchor>
  <xdr:twoCellAnchor editAs="oneCell">
    <xdr:from>
      <xdr:col>6</xdr:col>
      <xdr:colOff>8282</xdr:colOff>
      <xdr:row>0</xdr:row>
      <xdr:rowOff>106155</xdr:rowOff>
    </xdr:from>
    <xdr:to>
      <xdr:col>7</xdr:col>
      <xdr:colOff>576923</xdr:colOff>
      <xdr:row>0</xdr:row>
      <xdr:rowOff>637761</xdr:rowOff>
    </xdr:to>
    <xdr:pic>
      <xdr:nvPicPr>
        <xdr:cNvPr id="3" name="Imagem 2" descr="Prefeitura Municipal de São Cristóvão - SE"/>
        <xdr:cNvPicPr>
          <a:picLocks noChangeAspect="1" noChangeArrowheads="1"/>
        </xdr:cNvPicPr>
      </xdr:nvPicPr>
      <xdr:blipFill>
        <a:blip r:embed="rId2"/>
        <a:stretch/>
      </xdr:blipFill>
      <xdr:spPr bwMode="auto">
        <a:xfrm>
          <a:off x="4113557" y="106156"/>
          <a:ext cx="1302066" cy="53160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28575</xdr:colOff>
      <xdr:row>0</xdr:row>
      <xdr:rowOff>28575</xdr:rowOff>
    </xdr:from>
    <xdr:ext cx="628649" cy="425823"/>
    <xdr:pic>
      <xdr:nvPicPr>
        <xdr:cNvPr id="2" name="image1.jpeg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28575" y="28575"/>
          <a:ext cx="628650" cy="425824"/>
        </a:xfrm>
        <a:prstGeom prst="rect">
          <a:avLst/>
        </a:prstGeom>
      </xdr:spPr>
    </xdr:pic>
    <xdr:clientData/>
  </xdr:oneCellAnchor>
  <xdr:twoCellAnchor editAs="oneCell">
    <xdr:from>
      <xdr:col>7</xdr:col>
      <xdr:colOff>390525</xdr:colOff>
      <xdr:row>0</xdr:row>
      <xdr:rowOff>38100</xdr:rowOff>
    </xdr:from>
    <xdr:to>
      <xdr:col>7</xdr:col>
      <xdr:colOff>1066115</xdr:colOff>
      <xdr:row>2</xdr:row>
      <xdr:rowOff>116370</xdr:rowOff>
    </xdr:to>
    <xdr:pic>
      <xdr:nvPicPr>
        <xdr:cNvPr id="3" name="Imagem 2" descr="Prefeitura Municipal de São Cristóvão - SE"/>
        <xdr:cNvPicPr>
          <a:picLocks noChangeAspect="1" noChangeArrowheads="1"/>
        </xdr:cNvPicPr>
      </xdr:nvPicPr>
      <xdr:blipFill>
        <a:blip r:embed="rId2"/>
        <a:stretch/>
      </xdr:blipFill>
      <xdr:spPr bwMode="auto">
        <a:xfrm>
          <a:off x="6943725" y="38100"/>
          <a:ext cx="732740" cy="40212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3</xdr:col>
      <xdr:colOff>173876</xdr:colOff>
      <xdr:row>0</xdr:row>
      <xdr:rowOff>67236</xdr:rowOff>
    </xdr:from>
    <xdr:to>
      <xdr:col>3</xdr:col>
      <xdr:colOff>1094519</xdr:colOff>
      <xdr:row>3</xdr:row>
      <xdr:rowOff>313765</xdr:rowOff>
    </xdr:to>
    <xdr:pic>
      <xdr:nvPicPr>
        <xdr:cNvPr id="2" name="Picture 1"/>
        <xdr:cNvPicPr>
          <a:picLocks noChangeAspect="1" noChangeArrowheads="1"/>
        </xdr:cNvPicPr>
      </xdr:nvPicPr>
      <xdr:blipFill>
        <a:blip r:embed="rId1"/>
        <a:stretch/>
      </xdr:blipFill>
      <xdr:spPr bwMode="auto">
        <a:xfrm>
          <a:off x="5926976" y="67236"/>
          <a:ext cx="920643" cy="73230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78439</xdr:colOff>
      <xdr:row>9</xdr:row>
      <xdr:rowOff>0</xdr:rowOff>
    </xdr:from>
    <xdr:to>
      <xdr:col>3</xdr:col>
      <xdr:colOff>459440</xdr:colOff>
      <xdr:row>29</xdr:row>
      <xdr:rowOff>145676</xdr:rowOff>
    </xdr:to>
    <xdr:pic>
      <xdr:nvPicPr>
        <xdr:cNvPr id="3" name="Imagem 2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78440" y="1847850"/>
          <a:ext cx="6134101" cy="338417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372999</xdr:colOff>
      <xdr:row>0</xdr:row>
      <xdr:rowOff>39516</xdr:rowOff>
    </xdr:from>
    <xdr:ext cx="828547" cy="629412"/>
    <xdr:pic>
      <xdr:nvPicPr>
        <xdr:cNvPr id="2" name="image1.jpeg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372999" y="39516"/>
          <a:ext cx="828547" cy="629412"/>
        </a:xfrm>
        <a:prstGeom prst="rect">
          <a:avLst/>
        </a:prstGeom>
      </xdr:spPr>
    </xdr:pic>
    <xdr:clientData/>
  </xdr:oneCellAnchor>
  <xdr:twoCellAnchor editAs="oneCell">
    <xdr:from>
      <xdr:col>7</xdr:col>
      <xdr:colOff>121920</xdr:colOff>
      <xdr:row>0</xdr:row>
      <xdr:rowOff>106680</xdr:rowOff>
    </xdr:from>
    <xdr:to>
      <xdr:col>9</xdr:col>
      <xdr:colOff>619</xdr:colOff>
      <xdr:row>0</xdr:row>
      <xdr:rowOff>716280</xdr:rowOff>
    </xdr:to>
    <xdr:pic>
      <xdr:nvPicPr>
        <xdr:cNvPr id="3" name="Imagem 2" descr="Prefeitura Municipal de São Cristóvão - SE"/>
        <xdr:cNvPicPr>
          <a:picLocks noChangeAspect="1" noChangeArrowheads="1"/>
        </xdr:cNvPicPr>
      </xdr:nvPicPr>
      <xdr:blipFill>
        <a:blip r:embed="rId2"/>
        <a:stretch/>
      </xdr:blipFill>
      <xdr:spPr bwMode="auto">
        <a:xfrm>
          <a:off x="4855845" y="106680"/>
          <a:ext cx="1612249" cy="60960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372999</xdr:colOff>
      <xdr:row>0</xdr:row>
      <xdr:rowOff>39516</xdr:rowOff>
    </xdr:from>
    <xdr:ext cx="828547" cy="629412"/>
    <xdr:pic>
      <xdr:nvPicPr>
        <xdr:cNvPr id="2" name="image1.jpeg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372999" y="39516"/>
          <a:ext cx="828547" cy="629412"/>
        </a:xfrm>
        <a:prstGeom prst="rect">
          <a:avLst/>
        </a:prstGeom>
      </xdr:spPr>
    </xdr:pic>
    <xdr:clientData/>
  </xdr:oneCellAnchor>
  <xdr:twoCellAnchor editAs="oneCell">
    <xdr:from>
      <xdr:col>7</xdr:col>
      <xdr:colOff>121920</xdr:colOff>
      <xdr:row>0</xdr:row>
      <xdr:rowOff>106680</xdr:rowOff>
    </xdr:from>
    <xdr:to>
      <xdr:col>9</xdr:col>
      <xdr:colOff>619</xdr:colOff>
      <xdr:row>0</xdr:row>
      <xdr:rowOff>716280</xdr:rowOff>
    </xdr:to>
    <xdr:pic>
      <xdr:nvPicPr>
        <xdr:cNvPr id="3" name="Imagem 2" descr="Prefeitura Municipal de São Cristóvão - SE"/>
        <xdr:cNvPicPr>
          <a:picLocks noChangeAspect="1" noChangeArrowheads="1"/>
        </xdr:cNvPicPr>
      </xdr:nvPicPr>
      <xdr:blipFill>
        <a:blip r:embed="rId2"/>
        <a:stretch/>
      </xdr:blipFill>
      <xdr:spPr bwMode="auto">
        <a:xfrm>
          <a:off x="4855845" y="106680"/>
          <a:ext cx="1612249" cy="609600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372999</xdr:colOff>
      <xdr:row>0</xdr:row>
      <xdr:rowOff>39516</xdr:rowOff>
    </xdr:from>
    <xdr:ext cx="828547" cy="629412"/>
    <xdr:pic>
      <xdr:nvPicPr>
        <xdr:cNvPr id="2" name="image1.jpeg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372999" y="39516"/>
          <a:ext cx="828547" cy="629412"/>
        </a:xfrm>
        <a:prstGeom prst="rect">
          <a:avLst/>
        </a:prstGeom>
      </xdr:spPr>
    </xdr:pic>
    <xdr:clientData/>
  </xdr:oneCellAnchor>
  <xdr:twoCellAnchor editAs="oneCell">
    <xdr:from>
      <xdr:col>7</xdr:col>
      <xdr:colOff>121920</xdr:colOff>
      <xdr:row>0</xdr:row>
      <xdr:rowOff>30480</xdr:rowOff>
    </xdr:from>
    <xdr:to>
      <xdr:col>9</xdr:col>
      <xdr:colOff>619</xdr:colOff>
      <xdr:row>0</xdr:row>
      <xdr:rowOff>716280</xdr:rowOff>
    </xdr:to>
    <xdr:pic>
      <xdr:nvPicPr>
        <xdr:cNvPr id="3" name="Imagem 2" descr="Prefeitura Municipal de São Cristóvão - SE"/>
        <xdr:cNvPicPr>
          <a:picLocks noChangeAspect="1" noChangeArrowheads="1"/>
        </xdr:cNvPicPr>
      </xdr:nvPicPr>
      <xdr:blipFill>
        <a:blip r:embed="rId2"/>
        <a:stretch/>
      </xdr:blipFill>
      <xdr:spPr bwMode="auto">
        <a:xfrm>
          <a:off x="4855845" y="30480"/>
          <a:ext cx="1612249" cy="68580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 Id="rId1" Type="http://schemas.openxmlformats.org/officeDocument/2006/relationships/externalLinkPath" Target="file:///A:/Meus%20documentos/Gerencia%20Obra/DNER/Ic&#243;/Pato%20BR%20116%20Ic&#243;%20para%20licitacao.xls" TargetMode="External"/></Relationships>
</file>

<file path=xl/externalLinks/_rels/externalLink2.xml.rels><?xml version="1.0" encoding="UTF-8" standalone="yes"?><Relationships xmlns="http://schemas.openxmlformats.org/package/2006/relationships"><Relationship  Id="rId1" Type="http://schemas.openxmlformats.org/officeDocument/2006/relationships/externalLinkPath" Target="file:///E:/Augusta/Atp/Documents%20and%20Settings/Renato/Desktop/Pre&#231;os%20Revisados-OAE-SEPLANE-(25-11-04)-final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Orçamento por serv princ"/>
      <sheetName val="Orçamento"/>
      <sheetName val="PATO"/>
      <sheetName val="Transp basc 5m3"/>
      <sheetName val="Transp carroceria"/>
      <sheetName val="Transp carroceria com"/>
      <sheetName val="Transp Mat. para Remendos"/>
      <sheetName val="Consumo e Tansp. mat. bet."/>
      <sheetName val="CRONOGRAMA"/>
      <sheetName val="Gráfico"/>
      <sheetName val="02.510.01"/>
      <sheetName val="02.511.01"/>
      <sheetName val="02.530.01"/>
      <sheetName val="03.329.00"/>
      <sheetName val="08.404.00"/>
      <sheetName val="E412"/>
      <sheetName val="Simulação"/>
      <sheetName val="dez00"/>
      <sheetName val="Mão de Obra"/>
      <sheetName val="Material"/>
      <sheetName val="EQUIPAMENTO"/>
      <sheetName val="Consumo e Tansp. mat. bet.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1">
          <cell r="F1">
            <v>36861</v>
          </cell>
        </row>
        <row r="3">
          <cell r="A3" t="str">
            <v xml:space="preserve">1 A 01 170 02</v>
          </cell>
          <cell r="B3" t="str">
            <v xml:space="preserve">Areia extraída com trator e carregadeira</v>
          </cell>
          <cell r="C3" t="str">
            <v>m3</v>
          </cell>
          <cell r="D3">
            <v>2.63</v>
          </cell>
          <cell r="E3">
            <v>0</v>
          </cell>
          <cell r="F3">
            <v>2.63</v>
          </cell>
        </row>
        <row r="4">
          <cell r="A4" t="str">
            <v xml:space="preserve">3 S 01 200 00</v>
          </cell>
          <cell r="B4" t="str">
            <v xml:space="preserve">Escavação e carga mat. jazida (consv)</v>
          </cell>
          <cell r="C4" t="str">
            <v>m3</v>
          </cell>
          <cell r="D4">
            <v>3.59</v>
          </cell>
          <cell r="E4">
            <v>1.17</v>
          </cell>
          <cell r="F4">
            <v>4.76</v>
          </cell>
        </row>
        <row r="5">
          <cell r="A5" t="str">
            <v xml:space="preserve">3 S 01 401 00</v>
          </cell>
          <cell r="B5" t="str">
            <v xml:space="preserve">Recomposição de revestimento primário</v>
          </cell>
          <cell r="C5" t="str">
            <v>m3</v>
          </cell>
          <cell r="D5">
            <v>5.37</v>
          </cell>
          <cell r="E5">
            <v>1.75</v>
          </cell>
          <cell r="F5">
            <v>7.12</v>
          </cell>
        </row>
        <row r="6">
          <cell r="A6" t="str">
            <v xml:space="preserve">3 S 01 930 00</v>
          </cell>
          <cell r="B6" t="str">
            <v xml:space="preserve">Regularização mecânica da faixa de domínio</v>
          </cell>
          <cell r="C6" t="str">
            <v>m2</v>
          </cell>
          <cell r="D6">
            <v>0.08</v>
          </cell>
          <cell r="E6">
            <v>0.02</v>
          </cell>
          <cell r="F6">
            <v>0.11</v>
          </cell>
        </row>
        <row r="7">
          <cell r="A7" t="str">
            <v xml:space="preserve">3 S 02 200 00</v>
          </cell>
          <cell r="B7" t="str">
            <v xml:space="preserve">Solo p/ base de remendo profundo</v>
          </cell>
          <cell r="C7" t="str">
            <v>m3</v>
          </cell>
          <cell r="D7">
            <v>4.13</v>
          </cell>
          <cell r="E7">
            <v>1.34</v>
          </cell>
          <cell r="F7">
            <v>5.48</v>
          </cell>
        </row>
        <row r="8">
          <cell r="A8" t="str">
            <v xml:space="preserve">3 S 02 200 01</v>
          </cell>
          <cell r="B8" t="str">
            <v xml:space="preserve">Recomposição de camada granular do pavimento</v>
          </cell>
          <cell r="C8" t="str">
            <v>m3</v>
          </cell>
          <cell r="D8">
            <v>6.28</v>
          </cell>
          <cell r="E8">
            <v>2.04</v>
          </cell>
          <cell r="F8">
            <v>8.33</v>
          </cell>
        </row>
        <row r="9">
          <cell r="A9" t="str">
            <v xml:space="preserve">3 S 02 220 00</v>
          </cell>
          <cell r="B9" t="str">
            <v xml:space="preserve">Solo brita p/ base de rem. profundo</v>
          </cell>
          <cell r="C9" t="str">
            <v>m3</v>
          </cell>
          <cell r="D9">
            <v>9.9600000000000009</v>
          </cell>
          <cell r="E9">
            <v>3.24</v>
          </cell>
          <cell r="F9">
            <v>13.21</v>
          </cell>
        </row>
        <row r="10">
          <cell r="A10" t="str">
            <v xml:space="preserve">3 S 02 230 00</v>
          </cell>
          <cell r="B10" t="str">
            <v xml:space="preserve">Brita para base de remendo profundo</v>
          </cell>
          <cell r="C10" t="str">
            <v>m3</v>
          </cell>
          <cell r="D10">
            <v>22.27</v>
          </cell>
          <cell r="E10">
            <v>7.24</v>
          </cell>
          <cell r="F10">
            <v>29.51</v>
          </cell>
        </row>
        <row r="11">
          <cell r="A11" t="str">
            <v xml:space="preserve">3 S 02 241 00</v>
          </cell>
          <cell r="B11" t="str">
            <v xml:space="preserve">Solo melhorado c/ cimento p/ base rem. profundo</v>
          </cell>
          <cell r="C11" t="str">
            <v>m3</v>
          </cell>
          <cell r="D11">
            <v>16.32</v>
          </cell>
          <cell r="E11">
            <v>5.31</v>
          </cell>
          <cell r="F11">
            <v>21.64</v>
          </cell>
        </row>
        <row r="12">
          <cell r="A12" t="str">
            <v xml:space="preserve">3 S 02 300 00</v>
          </cell>
          <cell r="B12" t="str">
            <v>Imprimação</v>
          </cell>
          <cell r="C12" t="str">
            <v>m2</v>
          </cell>
          <cell r="D12">
            <v>0.06</v>
          </cell>
          <cell r="E12">
            <v>0.02</v>
          </cell>
          <cell r="F12">
            <v>0.09</v>
          </cell>
        </row>
        <row r="13">
          <cell r="A13" t="str">
            <v xml:space="preserve">3 S 02 400 00</v>
          </cell>
          <cell r="B13" t="str">
            <v xml:space="preserve">Pintura de ligação</v>
          </cell>
          <cell r="C13" t="str">
            <v>m2</v>
          </cell>
          <cell r="D13">
            <v>0.04</v>
          </cell>
          <cell r="E13">
            <v>0.01</v>
          </cell>
          <cell r="F13">
            <v>0.06</v>
          </cell>
        </row>
        <row r="14">
          <cell r="A14" t="str">
            <v xml:space="preserve">3 S 02 500 00</v>
          </cell>
          <cell r="B14" t="str">
            <v xml:space="preserve">Capa selante com pedrisco</v>
          </cell>
          <cell r="C14" t="str">
            <v>m2</v>
          </cell>
          <cell r="D14">
            <v>0.19</v>
          </cell>
          <cell r="E14">
            <v>0.06</v>
          </cell>
          <cell r="F14">
            <v>0.25</v>
          </cell>
        </row>
        <row r="15">
          <cell r="A15" t="str">
            <v xml:space="preserve">3 S 02 500 01</v>
          </cell>
          <cell r="B15" t="str">
            <v xml:space="preserve">Capa selante com areia</v>
          </cell>
          <cell r="C15" t="str">
            <v>m2</v>
          </cell>
          <cell r="D15">
            <v>0.1</v>
          </cell>
          <cell r="E15">
            <v>0.03</v>
          </cell>
          <cell r="F15">
            <v>0.13</v>
          </cell>
        </row>
        <row r="16">
          <cell r="A16" t="str">
            <v xml:space="preserve">3 S 02 500 02</v>
          </cell>
          <cell r="B16" t="str">
            <v xml:space="preserve">Tratamento superficial simples com CAP</v>
          </cell>
          <cell r="C16" t="str">
            <v>m2</v>
          </cell>
          <cell r="D16">
            <v>0.27</v>
          </cell>
          <cell r="E16">
            <v>0.08</v>
          </cell>
          <cell r="F16">
            <v>0.36</v>
          </cell>
        </row>
        <row r="17">
          <cell r="A17" t="str">
            <v xml:space="preserve">3 S 02 500 03</v>
          </cell>
          <cell r="B17" t="str">
            <v xml:space="preserve">Tratamento superficial simples com emulsão</v>
          </cell>
          <cell r="C17" t="str">
            <v>m2</v>
          </cell>
          <cell r="D17">
            <v>0.25</v>
          </cell>
          <cell r="E17">
            <v>0.08</v>
          </cell>
          <cell r="F17">
            <v>0.34</v>
          </cell>
        </row>
        <row r="18">
          <cell r="A18" t="str">
            <v xml:space="preserve">3 S 02 500 04</v>
          </cell>
          <cell r="B18" t="str">
            <v xml:space="preserve">Tratamento superficial simples c/ banho diluído</v>
          </cell>
          <cell r="C18" t="str">
            <v>m2</v>
          </cell>
          <cell r="D18">
            <v>0.28000000000000003</v>
          </cell>
          <cell r="E18">
            <v>0.09</v>
          </cell>
          <cell r="F18">
            <v>0.38</v>
          </cell>
        </row>
        <row r="19">
          <cell r="A19" t="str">
            <v xml:space="preserve">3 S 02 501 00</v>
          </cell>
          <cell r="B19" t="str">
            <v xml:space="preserve">Tratamento superficial duplo c/ CAP</v>
          </cell>
          <cell r="C19" t="str">
            <v>m2</v>
          </cell>
          <cell r="D19">
            <v>0.81</v>
          </cell>
          <cell r="E19">
            <v>0.26</v>
          </cell>
          <cell r="F19">
            <v>1.08</v>
          </cell>
        </row>
        <row r="20">
          <cell r="A20" t="str">
            <v xml:space="preserve">3 S 02 501 01</v>
          </cell>
          <cell r="B20" t="str">
            <v xml:space="preserve">Tratamento superficial duplo com emulsão</v>
          </cell>
          <cell r="C20" t="str">
            <v>m2</v>
          </cell>
          <cell r="D20">
            <v>0.81</v>
          </cell>
          <cell r="E20">
            <v>0.26</v>
          </cell>
          <cell r="F20">
            <v>1.07</v>
          </cell>
        </row>
        <row r="21">
          <cell r="A21" t="str">
            <v xml:space="preserve">3 S 02 501 02</v>
          </cell>
          <cell r="B21" t="str">
            <v xml:space="preserve">Tratamento superficial duplo com banho diluído</v>
          </cell>
          <cell r="C21" t="str">
            <v>m2</v>
          </cell>
          <cell r="D21">
            <v>0.87</v>
          </cell>
          <cell r="E21">
            <v>0.28000000000000003</v>
          </cell>
          <cell r="F21">
            <v>1.1599999999999999</v>
          </cell>
        </row>
        <row r="22">
          <cell r="A22" t="str">
            <v xml:space="preserve">3 S 02 502 00</v>
          </cell>
          <cell r="B22" t="str">
            <v xml:space="preserve">Tratamento superficial triplo com CAP</v>
          </cell>
          <cell r="C22" t="str">
            <v>m2</v>
          </cell>
          <cell r="D22">
            <v>1.1499999999999999</v>
          </cell>
          <cell r="E22">
            <v>0.37</v>
          </cell>
          <cell r="F22">
            <v>1.53</v>
          </cell>
        </row>
        <row r="23">
          <cell r="A23" t="str">
            <v xml:space="preserve">3 S 02 502 01</v>
          </cell>
          <cell r="B23" t="str">
            <v xml:space="preserve">Tratamento superficial triplo com emulsão</v>
          </cell>
          <cell r="C23" t="str">
            <v>m2</v>
          </cell>
          <cell r="D23">
            <v>1.17</v>
          </cell>
          <cell r="E23">
            <v>0.38</v>
          </cell>
          <cell r="F23">
            <v>1.55</v>
          </cell>
        </row>
        <row r="24">
          <cell r="A24" t="str">
            <v xml:space="preserve">3 S 02 502 02</v>
          </cell>
          <cell r="B24" t="str">
            <v xml:space="preserve">Tratamento superficial triplo com banho diluído</v>
          </cell>
          <cell r="C24" t="str">
            <v>m2</v>
          </cell>
          <cell r="D24">
            <v>1.24</v>
          </cell>
          <cell r="E24">
            <v>0.4</v>
          </cell>
          <cell r="F24">
            <v>1.65</v>
          </cell>
        </row>
        <row r="25">
          <cell r="A25" t="str">
            <v xml:space="preserve">3 S 02 510 00</v>
          </cell>
          <cell r="B25" t="str">
            <v xml:space="preserve">Lama asfáltica fina (granulometrias I e II )</v>
          </cell>
          <cell r="C25" t="str">
            <v>m2</v>
          </cell>
          <cell r="D25">
            <v>0.28000000000000003</v>
          </cell>
          <cell r="E25">
            <v>0.09</v>
          </cell>
          <cell r="F25">
            <v>0.37</v>
          </cell>
        </row>
        <row r="26">
          <cell r="A26" t="str">
            <v xml:space="preserve">3 S 02 510 01</v>
          </cell>
          <cell r="B26" t="str">
            <v xml:space="preserve">Lama asfáltica grossa (granulometrias III e IV)</v>
          </cell>
          <cell r="C26" t="str">
            <v>m2</v>
          </cell>
          <cell r="D26">
            <v>0.5</v>
          </cell>
          <cell r="E26">
            <v>0.16</v>
          </cell>
          <cell r="F26">
            <v>0.67</v>
          </cell>
        </row>
        <row r="27">
          <cell r="A27" t="str">
            <v xml:space="preserve">3 S 02 520 00</v>
          </cell>
          <cell r="B27" t="str">
            <v xml:space="preserve">Mistura areia-asfalto em betoneira</v>
          </cell>
          <cell r="C27" t="str">
            <v>m3</v>
          </cell>
          <cell r="D27">
            <v>14.69</v>
          </cell>
          <cell r="E27">
            <v>4.78</v>
          </cell>
          <cell r="F27">
            <v>19.47</v>
          </cell>
        </row>
        <row r="28">
          <cell r="A28" t="str">
            <v xml:space="preserve">3 S 02 520 01</v>
          </cell>
          <cell r="B28" t="str">
            <v xml:space="preserve">Mistura areia-asfalto usinada a frio</v>
          </cell>
          <cell r="C28" t="str">
            <v>m3</v>
          </cell>
          <cell r="D28">
            <v>9.6</v>
          </cell>
          <cell r="E28">
            <v>3.12</v>
          </cell>
          <cell r="F28">
            <v>12.72</v>
          </cell>
        </row>
        <row r="29">
          <cell r="A29" t="str">
            <v xml:space="preserve">3 S 02 520 02</v>
          </cell>
          <cell r="B29" t="str">
            <v xml:space="preserve">Rec.do rev. com areia asfalto a frio</v>
          </cell>
          <cell r="C29" t="str">
            <v>m3</v>
          </cell>
          <cell r="D29">
            <v>11.17</v>
          </cell>
          <cell r="E29">
            <v>3.63</v>
          </cell>
          <cell r="F29">
            <v>14.8</v>
          </cell>
        </row>
        <row r="30">
          <cell r="A30" t="str">
            <v xml:space="preserve">3 S 02 521 00</v>
          </cell>
          <cell r="B30" t="str">
            <v xml:space="preserve">Mistura areia-asfalto usinada a quente</v>
          </cell>
          <cell r="C30" t="str">
            <v>m3</v>
          </cell>
          <cell r="D30">
            <v>27.74</v>
          </cell>
          <cell r="E30">
            <v>9.02</v>
          </cell>
          <cell r="F30">
            <v>36.770000000000003</v>
          </cell>
        </row>
        <row r="31">
          <cell r="A31" t="str">
            <v xml:space="preserve">3 S 02 521 01</v>
          </cell>
          <cell r="B31" t="str">
            <v xml:space="preserve">Rec. do rev. com areia asfalto a quente</v>
          </cell>
          <cell r="C31" t="str">
            <v>m3</v>
          </cell>
          <cell r="D31">
            <v>7.67</v>
          </cell>
          <cell r="E31">
            <v>2.4900000000000002</v>
          </cell>
          <cell r="F31">
            <v>10.16</v>
          </cell>
        </row>
        <row r="32">
          <cell r="A32" t="str">
            <v xml:space="preserve">3 S 02 530 00</v>
          </cell>
          <cell r="B32" t="str">
            <v xml:space="preserve">Mistura betuminosa em betoneira</v>
          </cell>
          <cell r="C32" t="str">
            <v>m3</v>
          </cell>
          <cell r="D32">
            <v>21.48</v>
          </cell>
          <cell r="E32">
            <v>6.99</v>
          </cell>
          <cell r="F32">
            <v>28.47</v>
          </cell>
        </row>
        <row r="33">
          <cell r="A33" t="str">
            <v xml:space="preserve">3 S 02 530 01</v>
          </cell>
          <cell r="B33" t="str">
            <v xml:space="preserve">Mistura betuminosa usinada a frio</v>
          </cell>
          <cell r="C33" t="str">
            <v>m3</v>
          </cell>
          <cell r="D33">
            <v>20.29</v>
          </cell>
          <cell r="E33">
            <v>6.6</v>
          </cell>
          <cell r="F33">
            <v>26.89</v>
          </cell>
        </row>
        <row r="34">
          <cell r="A34" t="str">
            <v xml:space="preserve">3 S 02 530 02</v>
          </cell>
          <cell r="B34" t="str">
            <v xml:space="preserve">Rec.do rev. com mistura betuminosa a frio</v>
          </cell>
          <cell r="C34" t="str">
            <v>m3</v>
          </cell>
          <cell r="D34">
            <v>12.63</v>
          </cell>
          <cell r="E34">
            <v>4.1100000000000003</v>
          </cell>
          <cell r="F34">
            <v>16.739999999999998</v>
          </cell>
        </row>
        <row r="35">
          <cell r="A35" t="str">
            <v xml:space="preserve">3 S 02 540 00</v>
          </cell>
          <cell r="B35" t="str">
            <v xml:space="preserve">Mistura betuminosa usinada a quente</v>
          </cell>
          <cell r="C35" t="str">
            <v>m3</v>
          </cell>
          <cell r="D35">
            <v>42.89</v>
          </cell>
          <cell r="E35">
            <v>13.96</v>
          </cell>
          <cell r="F35">
            <v>56.85</v>
          </cell>
        </row>
        <row r="36">
          <cell r="A36" t="str">
            <v xml:space="preserve">3 S 02 540 01</v>
          </cell>
          <cell r="B36" t="str">
            <v xml:space="preserve">Rec.do rev.com mistura betuminosa a quente</v>
          </cell>
          <cell r="C36" t="str">
            <v>m3</v>
          </cell>
          <cell r="D36">
            <v>8.8699999999999992</v>
          </cell>
          <cell r="E36">
            <v>2.88</v>
          </cell>
          <cell r="F36">
            <v>11.76</v>
          </cell>
        </row>
        <row r="37">
          <cell r="A37" t="str">
            <v xml:space="preserve">3 S 02 601 00</v>
          </cell>
          <cell r="B37" t="str">
            <v xml:space="preserve">Recomposição de placa de concreto</v>
          </cell>
          <cell r="C37" t="str">
            <v>m3</v>
          </cell>
          <cell r="D37">
            <v>102.55</v>
          </cell>
          <cell r="E37">
            <v>33.380000000000003</v>
          </cell>
          <cell r="F37">
            <v>135.94</v>
          </cell>
        </row>
        <row r="38">
          <cell r="A38" t="str">
            <v xml:space="preserve">3 S 02 900 00</v>
          </cell>
          <cell r="B38" t="str">
            <v xml:space="preserve">Remoção mecanizada de revestimento betuminoso</v>
          </cell>
          <cell r="C38" t="str">
            <v>m3</v>
          </cell>
          <cell r="D38">
            <v>2.95</v>
          </cell>
          <cell r="E38">
            <v>0.96</v>
          </cell>
          <cell r="F38">
            <v>3.92</v>
          </cell>
        </row>
        <row r="39">
          <cell r="A39" t="str">
            <v xml:space="preserve">3 S 02 901 00</v>
          </cell>
          <cell r="B39" t="str">
            <v xml:space="preserve">Remoção manual de revestimento betuminoso</v>
          </cell>
          <cell r="C39" t="str">
            <v>m3</v>
          </cell>
          <cell r="D39">
            <v>47.07</v>
          </cell>
          <cell r="E39">
            <v>15.32</v>
          </cell>
          <cell r="F39">
            <v>62.39</v>
          </cell>
        </row>
        <row r="40">
          <cell r="A40" t="str">
            <v xml:space="preserve">3 S 02 902 00</v>
          </cell>
          <cell r="B40" t="str">
            <v xml:space="preserve">Remoção mecanizada da camada granular do pavimento</v>
          </cell>
          <cell r="C40" t="str">
            <v>m3</v>
          </cell>
          <cell r="D40">
            <v>1.9</v>
          </cell>
          <cell r="E40">
            <v>0.61</v>
          </cell>
          <cell r="F40">
            <v>2.52</v>
          </cell>
        </row>
        <row r="41">
          <cell r="A41" t="str">
            <v xml:space="preserve">3 S 02 903 00</v>
          </cell>
          <cell r="B41" t="str">
            <v xml:space="preserve">Remoção manual da camada granular do pavimento</v>
          </cell>
          <cell r="C41" t="str">
            <v>m3</v>
          </cell>
          <cell r="D41">
            <v>25.09</v>
          </cell>
          <cell r="E41">
            <v>8.16</v>
          </cell>
          <cell r="F41">
            <v>33.25</v>
          </cell>
        </row>
        <row r="42">
          <cell r="A42" t="str">
            <v xml:space="preserve">3 S 02 999 00</v>
          </cell>
          <cell r="B42" t="str">
            <v>Peneiramento</v>
          </cell>
          <cell r="C42" t="str">
            <v>m3</v>
          </cell>
          <cell r="D42">
            <v>3.03</v>
          </cell>
          <cell r="E42">
            <v>0.98</v>
          </cell>
          <cell r="F42">
            <v>4.0199999999999996</v>
          </cell>
        </row>
        <row r="43">
          <cell r="A43" t="str">
            <v xml:space="preserve">3 S 03 310 00</v>
          </cell>
          <cell r="B43" t="str">
            <v xml:space="preserve">Concreto ciclópico</v>
          </cell>
          <cell r="C43" t="str">
            <v>m3</v>
          </cell>
          <cell r="D43">
            <v>78.209999999999994</v>
          </cell>
          <cell r="E43">
            <v>25.45</v>
          </cell>
          <cell r="F43">
            <v>103.67</v>
          </cell>
        </row>
        <row r="44">
          <cell r="A44" t="str">
            <v xml:space="preserve">3 S 03 329 00</v>
          </cell>
          <cell r="B44" t="str">
            <v xml:space="preserve">Concreto de cimento (confecção e lançamento)</v>
          </cell>
          <cell r="C44" t="str">
            <v>m3</v>
          </cell>
          <cell r="D44">
            <v>96.73</v>
          </cell>
          <cell r="E44">
            <v>31.48</v>
          </cell>
          <cell r="F44">
            <v>128.21</v>
          </cell>
        </row>
        <row r="45">
          <cell r="A45" t="str">
            <v xml:space="preserve">3 S 03 329 01</v>
          </cell>
          <cell r="B45" t="str">
            <v xml:space="preserve">Concreto de cimento(confecção manual e lançamento)</v>
          </cell>
          <cell r="C45" t="str">
            <v>m3</v>
          </cell>
          <cell r="D45">
            <v>112.94</v>
          </cell>
          <cell r="E45">
            <v>36.76</v>
          </cell>
          <cell r="F45">
            <v>149.69999999999999</v>
          </cell>
        </row>
        <row r="46">
          <cell r="A46" t="str">
            <v xml:space="preserve">3 S 03 340 02</v>
          </cell>
          <cell r="B46" t="str">
            <v xml:space="preserve">Argamassa cimento areia 1-6</v>
          </cell>
          <cell r="C46" t="str">
            <v>m3</v>
          </cell>
          <cell r="D46">
            <v>81.86</v>
          </cell>
          <cell r="E46">
            <v>26.64</v>
          </cell>
          <cell r="F46">
            <v>108.51</v>
          </cell>
        </row>
        <row r="47">
          <cell r="A47" t="str">
            <v xml:space="preserve">3 S 03 340 03</v>
          </cell>
          <cell r="B47" t="str">
            <v xml:space="preserve">Argamassa cimento solo 1:10</v>
          </cell>
          <cell r="C47" t="str">
            <v>m3</v>
          </cell>
          <cell r="D47">
            <v>53.21</v>
          </cell>
          <cell r="E47">
            <v>17.32</v>
          </cell>
          <cell r="F47">
            <v>70.53</v>
          </cell>
        </row>
        <row r="48">
          <cell r="A48" t="str">
            <v xml:space="preserve">3 S 03 353 00</v>
          </cell>
          <cell r="B48" t="str">
            <v xml:space="preserve">Dobragem e colocação de armadura</v>
          </cell>
          <cell r="C48" t="str">
            <v>kg</v>
          </cell>
          <cell r="D48">
            <v>1.68</v>
          </cell>
          <cell r="E48">
            <v>0.54</v>
          </cell>
          <cell r="F48">
            <v>2.23</v>
          </cell>
        </row>
        <row r="49">
          <cell r="A49" t="str">
            <v xml:space="preserve">3 S 03 370 00</v>
          </cell>
          <cell r="B49" t="str">
            <v xml:space="preserve">Forma comum de madeira</v>
          </cell>
          <cell r="C49" t="str">
            <v>m2</v>
          </cell>
          <cell r="D49">
            <v>17.96</v>
          </cell>
          <cell r="E49">
            <v>5.84</v>
          </cell>
          <cell r="F49">
            <v>23.81</v>
          </cell>
        </row>
        <row r="50">
          <cell r="A50" t="str">
            <v xml:space="preserve">3 S 03 940 01</v>
          </cell>
          <cell r="B50" t="str">
            <v xml:space="preserve">Reaterro e compactação p/ bueiro</v>
          </cell>
          <cell r="C50" t="str">
            <v>m3</v>
          </cell>
          <cell r="D50">
            <v>6.99</v>
          </cell>
          <cell r="E50">
            <v>2.27</v>
          </cell>
          <cell r="F50">
            <v>9.26</v>
          </cell>
        </row>
        <row r="51">
          <cell r="A51" t="str">
            <v xml:space="preserve">3 S 03 940 02</v>
          </cell>
          <cell r="B51" t="str">
            <v xml:space="preserve">Reaterro apiloado</v>
          </cell>
          <cell r="C51" t="str">
            <v>m3</v>
          </cell>
          <cell r="D51">
            <v>4.46</v>
          </cell>
          <cell r="E51">
            <v>1.45</v>
          </cell>
          <cell r="F51">
            <v>5.92</v>
          </cell>
        </row>
        <row r="52">
          <cell r="A52" t="str">
            <v xml:space="preserve">3 S 03 950 00</v>
          </cell>
          <cell r="B52" t="str">
            <v xml:space="preserve">Limpeza de ponte</v>
          </cell>
          <cell r="C52" t="str">
            <v>m</v>
          </cell>
          <cell r="D52">
            <v>1.1299999999999999</v>
          </cell>
          <cell r="E52">
            <v>0.37</v>
          </cell>
          <cell r="F52">
            <v>1.5</v>
          </cell>
        </row>
        <row r="53">
          <cell r="A53" t="str">
            <v xml:space="preserve">3 S 04 000 00</v>
          </cell>
          <cell r="B53" t="str">
            <v xml:space="preserve">Escavação manual em material de 1a categoria</v>
          </cell>
          <cell r="C53" t="str">
            <v>m3</v>
          </cell>
          <cell r="D53">
            <v>8.07</v>
          </cell>
          <cell r="E53">
            <v>2.62</v>
          </cell>
          <cell r="F53">
            <v>10.7</v>
          </cell>
        </row>
        <row r="54">
          <cell r="A54" t="str">
            <v xml:space="preserve">3 S 04 000 01</v>
          </cell>
          <cell r="B54" t="str">
            <v xml:space="preserve">Escavação manual em material de 2a categoria</v>
          </cell>
          <cell r="C54" t="str">
            <v>m3</v>
          </cell>
          <cell r="D54">
            <v>10.76</v>
          </cell>
          <cell r="E54">
            <v>3.5</v>
          </cell>
          <cell r="F54">
            <v>14.26</v>
          </cell>
        </row>
        <row r="55">
          <cell r="A55" t="str">
            <v xml:space="preserve">3 S 04 001 00</v>
          </cell>
          <cell r="B55" t="str">
            <v xml:space="preserve">Escavação mecaniz. de vala em mater. de 1a cat.</v>
          </cell>
          <cell r="C55" t="str">
            <v>m3</v>
          </cell>
          <cell r="D55">
            <v>2.37</v>
          </cell>
          <cell r="E55">
            <v>0.77</v>
          </cell>
          <cell r="F55">
            <v>3.14</v>
          </cell>
        </row>
        <row r="56">
          <cell r="A56" t="str">
            <v xml:space="preserve">3 S 04 010 00</v>
          </cell>
          <cell r="B56" t="str">
            <v xml:space="preserve">Escavação mecaniz.de vala em material de 2a cat.</v>
          </cell>
          <cell r="C56" t="str">
            <v>m3</v>
          </cell>
          <cell r="D56">
            <v>2.96</v>
          </cell>
          <cell r="E56">
            <v>0.96</v>
          </cell>
          <cell r="F56">
            <v>3.93</v>
          </cell>
        </row>
        <row r="57">
          <cell r="A57" t="str">
            <v xml:space="preserve">3 S 04 020 00</v>
          </cell>
          <cell r="B57" t="str">
            <v xml:space="preserve">Escavação e carga de material de 3a cat. em valas</v>
          </cell>
          <cell r="C57" t="str">
            <v>m3</v>
          </cell>
          <cell r="D57">
            <v>22.81</v>
          </cell>
          <cell r="E57">
            <v>7.42</v>
          </cell>
          <cell r="F57">
            <v>30.24</v>
          </cell>
        </row>
        <row r="58">
          <cell r="A58" t="str">
            <v xml:space="preserve">3 S 04 300 16</v>
          </cell>
          <cell r="B58" t="str">
            <v xml:space="preserve">Bueiro met. chapa múltipla D=1,60m galv.</v>
          </cell>
          <cell r="C58" t="str">
            <v>m</v>
          </cell>
          <cell r="D58">
            <v>1077.76</v>
          </cell>
          <cell r="E58">
            <v>350.81</v>
          </cell>
          <cell r="F58">
            <v>1428.58</v>
          </cell>
        </row>
        <row r="59">
          <cell r="A59" t="str">
            <v xml:space="preserve">3 S 04 300 20</v>
          </cell>
          <cell r="B59" t="str">
            <v xml:space="preserve">Bueiro met. chapa múltipla D=2,00m galv.</v>
          </cell>
          <cell r="C59" t="str">
            <v>m</v>
          </cell>
          <cell r="D59">
            <v>1350.4</v>
          </cell>
          <cell r="E59">
            <v>439.55</v>
          </cell>
          <cell r="F59">
            <v>1789.96</v>
          </cell>
        </row>
        <row r="60">
          <cell r="A60" t="str">
            <v xml:space="preserve">3 S 04 301 16</v>
          </cell>
          <cell r="B60" t="str">
            <v xml:space="preserve">Bueiro met.chapas múlt. D=1,60 m rev. epoxy</v>
          </cell>
          <cell r="C60" t="str">
            <v>m</v>
          </cell>
          <cell r="D60">
            <v>1157.76</v>
          </cell>
          <cell r="E60">
            <v>376.85</v>
          </cell>
          <cell r="F60">
            <v>1534.62</v>
          </cell>
        </row>
        <row r="61">
          <cell r="A61" t="str">
            <v xml:space="preserve">3 S 04 301 20</v>
          </cell>
          <cell r="B61" t="str">
            <v xml:space="preserve">Bueiro met. chapas múlt. D=2,00 m rev. epoxy</v>
          </cell>
          <cell r="C61" t="str">
            <v>m</v>
          </cell>
          <cell r="D61">
            <v>1450.4</v>
          </cell>
          <cell r="E61">
            <v>472.1</v>
          </cell>
          <cell r="F61">
            <v>1922.51</v>
          </cell>
        </row>
        <row r="62">
          <cell r="A62" t="str">
            <v xml:space="preserve">3 S 04 310 16</v>
          </cell>
          <cell r="B62" t="str">
            <v xml:space="preserve">Bueiro met. s/interrupção tráf. D=1,60 m galv.</v>
          </cell>
          <cell r="C62" t="str">
            <v>m</v>
          </cell>
          <cell r="D62">
            <v>922.74</v>
          </cell>
          <cell r="E62">
            <v>300.35000000000002</v>
          </cell>
          <cell r="F62">
            <v>1223.0999999999999</v>
          </cell>
        </row>
        <row r="63">
          <cell r="A63" t="str">
            <v xml:space="preserve">3 S 04 310 20</v>
          </cell>
          <cell r="B63" t="str">
            <v xml:space="preserve">Bueiro met. s/interrupção tráf. D=2,00 m galv.</v>
          </cell>
          <cell r="C63" t="str">
            <v>m</v>
          </cell>
          <cell r="D63">
            <v>1146.29</v>
          </cell>
          <cell r="E63">
            <v>373.11</v>
          </cell>
          <cell r="F63">
            <v>1519.4</v>
          </cell>
        </row>
        <row r="64">
          <cell r="A64" t="str">
            <v xml:space="preserve">3 S 04 311 16</v>
          </cell>
          <cell r="B64" t="str">
            <v xml:space="preserve">Bueiro met.s/interrupção tráf. D=1,60 m rev. epoxy</v>
          </cell>
          <cell r="C64" t="str">
            <v>m</v>
          </cell>
          <cell r="D64">
            <v>1388.54</v>
          </cell>
          <cell r="E64">
            <v>451.97</v>
          </cell>
          <cell r="F64">
            <v>1840.52</v>
          </cell>
        </row>
        <row r="65">
          <cell r="A65" t="str">
            <v xml:space="preserve">3 S 04 311 20</v>
          </cell>
          <cell r="B65" t="str">
            <v xml:space="preserve">Bueiro met.s/interrupção tráf. D=2,00 m rev. epoxy</v>
          </cell>
          <cell r="C65" t="str">
            <v>m</v>
          </cell>
          <cell r="D65">
            <v>1227.29</v>
          </cell>
          <cell r="E65">
            <v>399.48</v>
          </cell>
          <cell r="F65">
            <v>1626.77</v>
          </cell>
        </row>
        <row r="66">
          <cell r="A66" t="str">
            <v xml:space="preserve">3 S 04 590 00</v>
          </cell>
          <cell r="B66" t="str">
            <v xml:space="preserve">Assentamento de dreno profundo</v>
          </cell>
          <cell r="C66" t="str">
            <v>m</v>
          </cell>
          <cell r="D66">
            <v>18.61</v>
          </cell>
          <cell r="E66">
            <v>6.06</v>
          </cell>
          <cell r="F66">
            <v>24.67</v>
          </cell>
        </row>
        <row r="67">
          <cell r="A67" t="str">
            <v xml:space="preserve">3 S 04 999 08</v>
          </cell>
          <cell r="B67" t="str">
            <v xml:space="preserve">Selo de argila apiloado com solo local</v>
          </cell>
          <cell r="C67" t="str">
            <v>m3</v>
          </cell>
          <cell r="D67">
            <v>4.46</v>
          </cell>
          <cell r="E67">
            <v>1.45</v>
          </cell>
          <cell r="F67">
            <v>5.92</v>
          </cell>
        </row>
        <row r="68">
          <cell r="A68" t="str">
            <v xml:space="preserve">3 S 05 000 00</v>
          </cell>
          <cell r="B68" t="str">
            <v xml:space="preserve">Enrocamento de pedra arrumada</v>
          </cell>
          <cell r="C68" t="str">
            <v>m3</v>
          </cell>
          <cell r="D68">
            <v>32.64</v>
          </cell>
          <cell r="E68">
            <v>10.62</v>
          </cell>
          <cell r="F68">
            <v>43.27</v>
          </cell>
        </row>
        <row r="69">
          <cell r="A69" t="str">
            <v xml:space="preserve">3 S 05 001 00</v>
          </cell>
          <cell r="B69" t="str">
            <v xml:space="preserve">Enrocamento de pedra jogada</v>
          </cell>
          <cell r="C69" t="str">
            <v>m3</v>
          </cell>
          <cell r="D69">
            <v>21.93</v>
          </cell>
          <cell r="E69">
            <v>7.13</v>
          </cell>
          <cell r="F69">
            <v>29.07</v>
          </cell>
        </row>
        <row r="70">
          <cell r="A70" t="str">
            <v xml:space="preserve">3 S 05 101 01</v>
          </cell>
          <cell r="B70" t="str">
            <v xml:space="preserve">Revestimento vegetal com mudas</v>
          </cell>
          <cell r="C70" t="str">
            <v>m2</v>
          </cell>
          <cell r="D70">
            <v>1.51</v>
          </cell>
          <cell r="E70">
            <v>0.49</v>
          </cell>
          <cell r="F70">
            <v>2.0099999999999998</v>
          </cell>
        </row>
        <row r="71">
          <cell r="A71" t="str">
            <v xml:space="preserve">3 S 05 101 02</v>
          </cell>
          <cell r="B71" t="str">
            <v xml:space="preserve">Revestimento vegetal com grama em leivas</v>
          </cell>
          <cell r="C71" t="str">
            <v>m2</v>
          </cell>
          <cell r="D71">
            <v>1.62</v>
          </cell>
          <cell r="E71">
            <v>0.53</v>
          </cell>
          <cell r="F71">
            <v>2.15</v>
          </cell>
        </row>
        <row r="72">
          <cell r="A72" t="str">
            <v xml:space="preserve">3 S 08 001 00</v>
          </cell>
          <cell r="B72" t="str">
            <v xml:space="preserve">Reconformação da plataforma</v>
          </cell>
          <cell r="C72" t="str">
            <v>ha</v>
          </cell>
          <cell r="D72">
            <v>55.22</v>
          </cell>
          <cell r="E72">
            <v>17.97</v>
          </cell>
          <cell r="F72">
            <v>73.19</v>
          </cell>
        </row>
        <row r="73">
          <cell r="A73" t="str">
            <v xml:space="preserve">3 S 08 100 00</v>
          </cell>
          <cell r="B73" t="str">
            <v xml:space="preserve">Tapa buraco</v>
          </cell>
          <cell r="C73" t="str">
            <v>m3</v>
          </cell>
          <cell r="D73">
            <v>49.27</v>
          </cell>
          <cell r="E73">
            <v>16.04</v>
          </cell>
          <cell r="F73">
            <v>65.31</v>
          </cell>
        </row>
        <row r="74">
          <cell r="A74" t="str">
            <v xml:space="preserve">3 S 08 101 01</v>
          </cell>
          <cell r="B74" t="str">
            <v xml:space="preserve">Remendo profundo com demolição manual</v>
          </cell>
          <cell r="C74" t="str">
            <v>m3</v>
          </cell>
          <cell r="D74">
            <v>57.84</v>
          </cell>
          <cell r="E74">
            <v>18.82</v>
          </cell>
          <cell r="F74">
            <v>76.67</v>
          </cell>
        </row>
        <row r="75">
          <cell r="A75" t="str">
            <v xml:space="preserve">3 S 08 101 02</v>
          </cell>
          <cell r="B75" t="str">
            <v xml:space="preserve">Remendo profundo com demolição mecanizada</v>
          </cell>
          <cell r="C75" t="str">
            <v>m3</v>
          </cell>
          <cell r="D75">
            <v>42.59</v>
          </cell>
          <cell r="E75">
            <v>13.86</v>
          </cell>
          <cell r="F75">
            <v>56.45</v>
          </cell>
        </row>
        <row r="76">
          <cell r="A76" t="str">
            <v xml:space="preserve">3 S 08 102 00</v>
          </cell>
          <cell r="B76" t="str">
            <v xml:space="preserve">Limpeza ench. juntas pav. concr. a quente (consv)</v>
          </cell>
          <cell r="C76" t="str">
            <v>m</v>
          </cell>
          <cell r="D76">
            <v>0.68</v>
          </cell>
          <cell r="E76">
            <v>0.22</v>
          </cell>
          <cell r="F76">
            <v>0.91</v>
          </cell>
        </row>
        <row r="77">
          <cell r="A77" t="str">
            <v xml:space="preserve">3 S 08 102 01</v>
          </cell>
          <cell r="B77" t="str">
            <v xml:space="preserve">Limpeza ench. juntas pav. concr. a frio (consv)</v>
          </cell>
          <cell r="C77" t="str">
            <v>m</v>
          </cell>
          <cell r="D77">
            <v>0.56999999999999995</v>
          </cell>
          <cell r="E77">
            <v>0.18</v>
          </cell>
          <cell r="F77">
            <v>0.76</v>
          </cell>
        </row>
        <row r="78">
          <cell r="A78" t="str">
            <v xml:space="preserve">3 S 08 103 00</v>
          </cell>
          <cell r="B78" t="str">
            <v xml:space="preserve">Selagem de trinca</v>
          </cell>
          <cell r="C78" t="str">
            <v>l</v>
          </cell>
          <cell r="D78">
            <v>0.43</v>
          </cell>
          <cell r="E78">
            <v>0.14000000000000001</v>
          </cell>
          <cell r="F78">
            <v>0.56999999999999995</v>
          </cell>
        </row>
        <row r="79">
          <cell r="A79" t="str">
            <v xml:space="preserve">3 S 08 104 01</v>
          </cell>
          <cell r="B79" t="str">
            <v xml:space="preserve">Combate à exsudação com areia</v>
          </cell>
          <cell r="C79" t="str">
            <v>m2</v>
          </cell>
          <cell r="D79">
            <v>0.15</v>
          </cell>
          <cell r="E79">
            <v>0.04</v>
          </cell>
          <cell r="F79">
            <v>0.2</v>
          </cell>
        </row>
        <row r="80">
          <cell r="A80" t="str">
            <v xml:space="preserve">3 S 08 104 02</v>
          </cell>
          <cell r="B80" t="str">
            <v xml:space="preserve">Combate à exsudação com pedrisco</v>
          </cell>
          <cell r="C80" t="str">
            <v>m2</v>
          </cell>
          <cell r="D80">
            <v>0.18</v>
          </cell>
          <cell r="E80">
            <v>0.06</v>
          </cell>
          <cell r="F80">
            <v>0.24</v>
          </cell>
        </row>
        <row r="81">
          <cell r="A81" t="str">
            <v xml:space="preserve">3 S 08 109 00</v>
          </cell>
          <cell r="B81" t="str">
            <v xml:space="preserve">Correção de defeitos com mistura betuminosa</v>
          </cell>
          <cell r="C81" t="str">
            <v>m3</v>
          </cell>
          <cell r="D81">
            <v>30.73</v>
          </cell>
          <cell r="E81">
            <v>10</v>
          </cell>
          <cell r="F81">
            <v>40.74</v>
          </cell>
        </row>
        <row r="82">
          <cell r="A82" t="str">
            <v xml:space="preserve">3 S 08 109 12</v>
          </cell>
          <cell r="B82" t="str">
            <v xml:space="preserve">Correção de defeitos por fresagem descontínua</v>
          </cell>
          <cell r="C82" t="str">
            <v>m3</v>
          </cell>
          <cell r="D82">
            <v>64.209999999999994</v>
          </cell>
          <cell r="E82">
            <v>20.9</v>
          </cell>
          <cell r="F82">
            <v>85.11</v>
          </cell>
        </row>
        <row r="83">
          <cell r="A83" t="str">
            <v xml:space="preserve">3 S 08 110 00</v>
          </cell>
          <cell r="B83" t="str">
            <v xml:space="preserve">Correção de defeitos por penetração</v>
          </cell>
          <cell r="C83" t="str">
            <v>m2</v>
          </cell>
          <cell r="D83">
            <v>3.4</v>
          </cell>
          <cell r="E83">
            <v>1.1000000000000001</v>
          </cell>
          <cell r="F83">
            <v>4.51</v>
          </cell>
        </row>
        <row r="84">
          <cell r="A84" t="str">
            <v xml:space="preserve">3 S 08 200 00</v>
          </cell>
          <cell r="B84" t="str">
            <v xml:space="preserve">Recomp. de guarda corpo</v>
          </cell>
          <cell r="C84" t="str">
            <v>m</v>
          </cell>
          <cell r="D84">
            <v>28.12</v>
          </cell>
          <cell r="E84">
            <v>9.15</v>
          </cell>
          <cell r="F84">
            <v>37.270000000000003</v>
          </cell>
        </row>
        <row r="85">
          <cell r="A85" t="str">
            <v xml:space="preserve">3 S 08 200 01</v>
          </cell>
          <cell r="B85" t="str">
            <v xml:space="preserve">Recomposição de sarjeta em alvenaria de tijolo</v>
          </cell>
          <cell r="C85" t="str">
            <v>m2</v>
          </cell>
          <cell r="D85">
            <v>13.37</v>
          </cell>
          <cell r="E85">
            <v>4.3499999999999996</v>
          </cell>
          <cell r="F85">
            <v>17.72</v>
          </cell>
        </row>
        <row r="86">
          <cell r="A86" t="str">
            <v xml:space="preserve">3 S 08 300 01</v>
          </cell>
          <cell r="B86" t="str">
            <v xml:space="preserve">Limpeza de sarjeta e meio fio</v>
          </cell>
          <cell r="C86" t="str">
            <v>m</v>
          </cell>
          <cell r="D86">
            <v>0.09</v>
          </cell>
          <cell r="E86">
            <v>0.02</v>
          </cell>
          <cell r="F86">
            <v>0.12</v>
          </cell>
        </row>
        <row r="87">
          <cell r="A87" t="str">
            <v xml:space="preserve">3 S 08 301 01</v>
          </cell>
          <cell r="B87" t="str">
            <v xml:space="preserve">Limpeza de valeta de corte</v>
          </cell>
          <cell r="C87" t="str">
            <v>m</v>
          </cell>
          <cell r="D87">
            <v>0.13</v>
          </cell>
          <cell r="E87">
            <v>0.04</v>
          </cell>
          <cell r="F87">
            <v>0.18</v>
          </cell>
        </row>
        <row r="88">
          <cell r="A88" t="str">
            <v xml:space="preserve">3 S 08 301 02</v>
          </cell>
          <cell r="B88" t="str">
            <v xml:space="preserve">Limpeza de vala de drenagem</v>
          </cell>
          <cell r="C88" t="str">
            <v>m</v>
          </cell>
          <cell r="D88">
            <v>0.54</v>
          </cell>
          <cell r="E88">
            <v>0.17</v>
          </cell>
          <cell r="F88">
            <v>0.72</v>
          </cell>
        </row>
        <row r="89">
          <cell r="A89" t="str">
            <v xml:space="preserve">3 S 08 301 03</v>
          </cell>
          <cell r="B89" t="str">
            <v xml:space="preserve">Limpeza de descida d'água</v>
          </cell>
          <cell r="C89" t="str">
            <v>m</v>
          </cell>
          <cell r="D89">
            <v>0.18</v>
          </cell>
          <cell r="E89">
            <v>0.05</v>
          </cell>
          <cell r="F89">
            <v>0.24</v>
          </cell>
        </row>
        <row r="90">
          <cell r="A90" t="str">
            <v xml:space="preserve">3 S 08 302 01</v>
          </cell>
          <cell r="B90" t="str">
            <v xml:space="preserve">Limpeza de bueiro</v>
          </cell>
          <cell r="C90" t="str">
            <v>m3</v>
          </cell>
          <cell r="D90">
            <v>3.03</v>
          </cell>
          <cell r="E90">
            <v>0.98</v>
          </cell>
          <cell r="F90">
            <v>4.0199999999999996</v>
          </cell>
        </row>
        <row r="91">
          <cell r="A91" t="str">
            <v xml:space="preserve">3 S 08 302 02</v>
          </cell>
          <cell r="B91" t="str">
            <v xml:space="preserve">Desobstrução de bueiro</v>
          </cell>
          <cell r="C91" t="str">
            <v>m3</v>
          </cell>
          <cell r="D91">
            <v>8.8000000000000007</v>
          </cell>
          <cell r="E91">
            <v>2.86</v>
          </cell>
          <cell r="F91">
            <v>11.67</v>
          </cell>
        </row>
        <row r="92">
          <cell r="A92" t="str">
            <v xml:space="preserve">3 S 08 302 03</v>
          </cell>
          <cell r="B92" t="str">
            <v xml:space="preserve">Assentamento de tubo D=0,60 m</v>
          </cell>
          <cell r="C92" t="str">
            <v>m</v>
          </cell>
          <cell r="D92">
            <v>55.31</v>
          </cell>
          <cell r="E92">
            <v>18</v>
          </cell>
          <cell r="F92">
            <v>73.319999999999993</v>
          </cell>
        </row>
        <row r="93">
          <cell r="A93" t="str">
            <v xml:space="preserve">3 S 08 302 04</v>
          </cell>
          <cell r="B93" t="str">
            <v xml:space="preserve">Assentamento de tubo D=0,80 m</v>
          </cell>
          <cell r="C93" t="str">
            <v>m</v>
          </cell>
          <cell r="D93">
            <v>83.26</v>
          </cell>
          <cell r="E93">
            <v>27.1</v>
          </cell>
          <cell r="F93">
            <v>110.36</v>
          </cell>
        </row>
        <row r="94">
          <cell r="A94" t="str">
            <v xml:space="preserve">3 S 08 302 05</v>
          </cell>
          <cell r="B94" t="str">
            <v xml:space="preserve">Assentamento de tubo D=1,0 m</v>
          </cell>
          <cell r="C94" t="str">
            <v>m</v>
          </cell>
          <cell r="D94">
            <v>122.24</v>
          </cell>
          <cell r="E94">
            <v>39.78</v>
          </cell>
          <cell r="F94">
            <v>162.03</v>
          </cell>
        </row>
        <row r="95">
          <cell r="A95" t="str">
            <v xml:space="preserve">3 S 08 302 06</v>
          </cell>
          <cell r="B95" t="str">
            <v xml:space="preserve">Assentamento de tubo D=1,20 m</v>
          </cell>
          <cell r="C95" t="str">
            <v>m</v>
          </cell>
          <cell r="D95">
            <v>176.45</v>
          </cell>
          <cell r="E95">
            <v>57.43</v>
          </cell>
          <cell r="F95">
            <v>233.89</v>
          </cell>
        </row>
        <row r="96">
          <cell r="A96" t="str">
            <v xml:space="preserve">3 S 08 400 00</v>
          </cell>
          <cell r="B96" t="str">
            <v xml:space="preserve">Limpeza de placa de sinalização</v>
          </cell>
          <cell r="C96" t="str">
            <v>m2</v>
          </cell>
          <cell r="D96">
            <v>1.4</v>
          </cell>
          <cell r="E96">
            <v>0.45</v>
          </cell>
          <cell r="F96">
            <v>1.85</v>
          </cell>
        </row>
        <row r="97">
          <cell r="A97" t="str">
            <v xml:space="preserve">3 S 08 400 01</v>
          </cell>
          <cell r="B97" t="str">
            <v xml:space="preserve">Recomposição placa de sinalização</v>
          </cell>
          <cell r="C97" t="str">
            <v>m2</v>
          </cell>
          <cell r="D97">
            <v>5.81</v>
          </cell>
          <cell r="E97">
            <v>1.89</v>
          </cell>
          <cell r="F97">
            <v>7.71</v>
          </cell>
        </row>
        <row r="98">
          <cell r="A98" t="str">
            <v xml:space="preserve">3 S 08 400 02</v>
          </cell>
          <cell r="B98" t="str">
            <v xml:space="preserve">Substituição de balizador</v>
          </cell>
          <cell r="C98" t="str">
            <v>un</v>
          </cell>
          <cell r="D98">
            <v>7.5</v>
          </cell>
          <cell r="E98">
            <v>2.44</v>
          </cell>
          <cell r="F98">
            <v>9.94</v>
          </cell>
        </row>
        <row r="99">
          <cell r="A99" t="str">
            <v xml:space="preserve">3 S 08 401 00</v>
          </cell>
          <cell r="B99" t="str">
            <v xml:space="preserve">Recomposição de defensa metálica</v>
          </cell>
          <cell r="C99" t="str">
            <v>m</v>
          </cell>
          <cell r="D99">
            <v>92.42</v>
          </cell>
          <cell r="E99">
            <v>30.08</v>
          </cell>
          <cell r="F99">
            <v>122.5</v>
          </cell>
        </row>
        <row r="100">
          <cell r="A100" t="str">
            <v xml:space="preserve">3 S 08 402 00</v>
          </cell>
          <cell r="B100" t="str">
            <v>Caiação</v>
          </cell>
          <cell r="C100" t="str">
            <v>m2</v>
          </cell>
          <cell r="D100">
            <v>0.45</v>
          </cell>
          <cell r="E100">
            <v>0.14000000000000001</v>
          </cell>
          <cell r="F100">
            <v>0.59</v>
          </cell>
        </row>
        <row r="101">
          <cell r="A101" t="str">
            <v xml:space="preserve">3 S 08 403 00</v>
          </cell>
          <cell r="B101" t="str">
            <v xml:space="preserve">Renovação de sinalização horizontal</v>
          </cell>
          <cell r="C101" t="str">
            <v>m2</v>
          </cell>
          <cell r="D101">
            <v>10.43</v>
          </cell>
          <cell r="E101">
            <v>3.39</v>
          </cell>
          <cell r="F101">
            <v>13.83</v>
          </cell>
        </row>
        <row r="102">
          <cell r="A102" t="str">
            <v xml:space="preserve">3 S 08 404 00</v>
          </cell>
          <cell r="B102" t="str">
            <v xml:space="preserve">Recomp. tot. cerca c/ mourão de conc. secção quad.</v>
          </cell>
          <cell r="C102" t="str">
            <v>m</v>
          </cell>
          <cell r="D102">
            <v>5.61</v>
          </cell>
          <cell r="E102">
            <v>1.82</v>
          </cell>
          <cell r="F102">
            <v>7.43</v>
          </cell>
        </row>
        <row r="103">
          <cell r="A103" t="str">
            <v xml:space="preserve">3 S 08 404 01</v>
          </cell>
          <cell r="B103" t="str">
            <v xml:space="preserve">Recomp. parc. cerca de conc. seção quad. - mourão</v>
          </cell>
          <cell r="C103" t="str">
            <v>m</v>
          </cell>
          <cell r="D103">
            <v>4.7</v>
          </cell>
          <cell r="E103">
            <v>1.53</v>
          </cell>
          <cell r="F103">
            <v>6.24</v>
          </cell>
        </row>
        <row r="104">
          <cell r="A104" t="str">
            <v xml:space="preserve">3 S 08 404 02</v>
          </cell>
          <cell r="B104" t="str">
            <v xml:space="preserve">Recomp. parc. cerca c/ mourão de concr.-arame</v>
          </cell>
          <cell r="C104" t="str">
            <v>m</v>
          </cell>
          <cell r="D104">
            <v>1.17</v>
          </cell>
          <cell r="E104">
            <v>0.38</v>
          </cell>
          <cell r="F104">
            <v>1.55</v>
          </cell>
        </row>
        <row r="105">
          <cell r="A105" t="str">
            <v xml:space="preserve">3 S 08 404 03</v>
          </cell>
          <cell r="B105" t="str">
            <v xml:space="preserve">Recomp. tot. cerca c/ mourão concr. seção triang.</v>
          </cell>
          <cell r="C105" t="str">
            <v>m</v>
          </cell>
          <cell r="D105">
            <v>4.82</v>
          </cell>
          <cell r="E105">
            <v>1.57</v>
          </cell>
          <cell r="F105">
            <v>6.4</v>
          </cell>
        </row>
        <row r="106">
          <cell r="A106" t="str">
            <v xml:space="preserve">3 S 08 404 04</v>
          </cell>
          <cell r="B106" t="str">
            <v xml:space="preserve">Recomp. parc. cerca c/ mourão concr. seção triang.</v>
          </cell>
          <cell r="C106" t="str">
            <v>m</v>
          </cell>
          <cell r="D106">
            <v>4.03</v>
          </cell>
          <cell r="E106">
            <v>1.31</v>
          </cell>
          <cell r="F106">
            <v>5.34</v>
          </cell>
        </row>
        <row r="107">
          <cell r="A107" t="str">
            <v xml:space="preserve">3 S 08 414 00</v>
          </cell>
          <cell r="B107" t="str">
            <v xml:space="preserve">Recomposição total de cerca com mourão de madeira</v>
          </cell>
          <cell r="C107" t="str">
            <v>m</v>
          </cell>
          <cell r="D107">
            <v>3.35</v>
          </cell>
          <cell r="E107">
            <v>1.0900000000000001</v>
          </cell>
          <cell r="F107">
            <v>4.4400000000000004</v>
          </cell>
        </row>
        <row r="108">
          <cell r="A108" t="str">
            <v xml:space="preserve">3 S 08 414 01</v>
          </cell>
          <cell r="B108" t="str">
            <v xml:space="preserve">Recomposição parcial cerca de madeira - mourão</v>
          </cell>
          <cell r="C108" t="str">
            <v>m</v>
          </cell>
          <cell r="D108">
            <v>2.81</v>
          </cell>
          <cell r="E108">
            <v>0.91</v>
          </cell>
          <cell r="F108">
            <v>3.73</v>
          </cell>
        </row>
        <row r="109">
          <cell r="A109" t="str">
            <v xml:space="preserve">3 S 08 414 02</v>
          </cell>
          <cell r="B109" t="str">
            <v xml:space="preserve">Recomp. parcial cerca c/ mourão de madeira - arame</v>
          </cell>
          <cell r="C109" t="str">
            <v>m</v>
          </cell>
          <cell r="D109">
            <v>0.9</v>
          </cell>
          <cell r="E109">
            <v>0.28999999999999998</v>
          </cell>
          <cell r="F109">
            <v>1.19</v>
          </cell>
        </row>
        <row r="110">
          <cell r="A110" t="str">
            <v xml:space="preserve">3 S 08 500 00</v>
          </cell>
          <cell r="B110" t="str">
            <v xml:space="preserve">Recomposição manual de aterro</v>
          </cell>
          <cell r="C110" t="str">
            <v>m3</v>
          </cell>
          <cell r="D110">
            <v>23.96</v>
          </cell>
          <cell r="E110">
            <v>7.8</v>
          </cell>
          <cell r="F110">
            <v>31.76</v>
          </cell>
        </row>
        <row r="111">
          <cell r="A111" t="str">
            <v xml:space="preserve">3 S 08 501 00</v>
          </cell>
          <cell r="B111" t="str">
            <v xml:space="preserve">Recomposição mecanizada de aterro</v>
          </cell>
          <cell r="C111" t="str">
            <v>m3</v>
          </cell>
          <cell r="D111">
            <v>7.79</v>
          </cell>
          <cell r="E111">
            <v>2.5299999999999998</v>
          </cell>
          <cell r="F111">
            <v>10.33</v>
          </cell>
        </row>
        <row r="112">
          <cell r="A112" t="str">
            <v xml:space="preserve">3 S 08 510 00</v>
          </cell>
          <cell r="B112" t="str">
            <v xml:space="preserve">Remoção manual de barreira em solo</v>
          </cell>
          <cell r="C112" t="str">
            <v>m3</v>
          </cell>
          <cell r="D112">
            <v>5.96</v>
          </cell>
          <cell r="E112">
            <v>1.94</v>
          </cell>
          <cell r="F112">
            <v>7.9</v>
          </cell>
        </row>
        <row r="113">
          <cell r="A113" t="str">
            <v xml:space="preserve">3 S 08 510 01</v>
          </cell>
          <cell r="B113" t="str">
            <v xml:space="preserve">Remoção manual de barreira em rocha</v>
          </cell>
          <cell r="C113" t="str">
            <v>m3</v>
          </cell>
          <cell r="D113">
            <v>7.45</v>
          </cell>
          <cell r="E113">
            <v>2.42</v>
          </cell>
          <cell r="F113">
            <v>9.8699999999999992</v>
          </cell>
        </row>
        <row r="114">
          <cell r="A114" t="str">
            <v xml:space="preserve">3 S 08 511 00</v>
          </cell>
          <cell r="B114" t="str">
            <v xml:space="preserve">Remoção mecanizada de barreira - solo</v>
          </cell>
          <cell r="C114" t="str">
            <v>m3</v>
          </cell>
          <cell r="D114">
            <v>1.49</v>
          </cell>
          <cell r="E114">
            <v>0.48</v>
          </cell>
          <cell r="F114">
            <v>1.98</v>
          </cell>
        </row>
        <row r="115">
          <cell r="A115" t="str">
            <v xml:space="preserve">3 S 08 512 00</v>
          </cell>
          <cell r="B115" t="str">
            <v xml:space="preserve">Remoção mecanizada de barreira - rocha</v>
          </cell>
          <cell r="C115" t="str">
            <v>m3</v>
          </cell>
          <cell r="D115">
            <v>2.29</v>
          </cell>
          <cell r="E115">
            <v>0.74</v>
          </cell>
          <cell r="F115">
            <v>3.03</v>
          </cell>
        </row>
        <row r="116">
          <cell r="A116" t="str">
            <v xml:space="preserve">3 S 08 513 00</v>
          </cell>
          <cell r="B116" t="str">
            <v xml:space="preserve">Remoção de matacões</v>
          </cell>
          <cell r="C116" t="str">
            <v>m3</v>
          </cell>
          <cell r="D116">
            <v>19.13</v>
          </cell>
          <cell r="E116">
            <v>6.22</v>
          </cell>
          <cell r="F116">
            <v>25.36</v>
          </cell>
        </row>
        <row r="117">
          <cell r="A117" t="str">
            <v xml:space="preserve">3 S 08 900 00</v>
          </cell>
          <cell r="B117" t="str">
            <v xml:space="preserve">Roçada manual</v>
          </cell>
          <cell r="C117" t="str">
            <v>ha</v>
          </cell>
          <cell r="D117">
            <v>252.79</v>
          </cell>
          <cell r="E117">
            <v>82.28</v>
          </cell>
          <cell r="F117">
            <v>335.07</v>
          </cell>
        </row>
        <row r="118">
          <cell r="A118" t="str">
            <v xml:space="preserve">3 S 08 900 01</v>
          </cell>
          <cell r="B118" t="str">
            <v xml:space="preserve">Roçada de capim colonião</v>
          </cell>
          <cell r="C118" t="str">
            <v>ha</v>
          </cell>
          <cell r="D118">
            <v>606.70000000000005</v>
          </cell>
          <cell r="E118">
            <v>197.48</v>
          </cell>
          <cell r="F118">
            <v>804.18</v>
          </cell>
        </row>
        <row r="119">
          <cell r="A119" t="str">
            <v xml:space="preserve">3 S 08 901 00</v>
          </cell>
          <cell r="B119" t="str">
            <v xml:space="preserve">Roçada mecanizada</v>
          </cell>
          <cell r="C119" t="str">
            <v>ha</v>
          </cell>
          <cell r="D119">
            <v>83</v>
          </cell>
          <cell r="E119">
            <v>27.01</v>
          </cell>
          <cell r="F119">
            <v>110.02</v>
          </cell>
        </row>
        <row r="120">
          <cell r="A120" t="str">
            <v xml:space="preserve">3 S 08 901 01</v>
          </cell>
          <cell r="B120" t="str">
            <v xml:space="preserve">Corte e limpeza de áreas gramadas</v>
          </cell>
          <cell r="C120" t="str">
            <v>m2</v>
          </cell>
          <cell r="D120">
            <v>0.02</v>
          </cell>
          <cell r="E120">
            <v>0</v>
          </cell>
          <cell r="F120">
            <v>0.03</v>
          </cell>
        </row>
        <row r="121">
          <cell r="A121" t="str">
            <v xml:space="preserve">3 S 08 910 00</v>
          </cell>
          <cell r="B121" t="str">
            <v xml:space="preserve">Capina manual</v>
          </cell>
          <cell r="C121" t="str">
            <v>m2</v>
          </cell>
          <cell r="D121">
            <v>0.1</v>
          </cell>
          <cell r="E121">
            <v>0.03</v>
          </cell>
          <cell r="F121">
            <v>0.13</v>
          </cell>
        </row>
        <row r="122">
          <cell r="A122" t="str">
            <v xml:space="preserve">3 S 09 001 00</v>
          </cell>
          <cell r="B122" t="str">
            <v xml:space="preserve">Transporte local c/ basc. 5m3 em rodov. não pav.</v>
          </cell>
          <cell r="C122" t="str">
            <v>tkm</v>
          </cell>
          <cell r="D122">
            <v>0.25</v>
          </cell>
          <cell r="E122">
            <v>0.08</v>
          </cell>
          <cell r="F122">
            <v>0.33</v>
          </cell>
        </row>
        <row r="123">
          <cell r="A123" t="str">
            <v xml:space="preserve">3 S 09 001 06</v>
          </cell>
          <cell r="B123" t="str">
            <v xml:space="preserve">Transporte local c/ basc. 10m3 em rodov. não pav.</v>
          </cell>
          <cell r="C123" t="str">
            <v>tkm</v>
          </cell>
          <cell r="D123">
            <v>0.23</v>
          </cell>
          <cell r="E123">
            <v>7.0000000000000007E-2</v>
          </cell>
          <cell r="F123">
            <v>0.3</v>
          </cell>
        </row>
        <row r="124">
          <cell r="A124" t="str">
            <v xml:space="preserve">3 S 09 001 41</v>
          </cell>
          <cell r="B124" t="str">
            <v xml:space="preserve">Transp. local c/ carroceria 4t em rodov. não pav.</v>
          </cell>
          <cell r="C124" t="str">
            <v>tkm</v>
          </cell>
          <cell r="D124">
            <v>0.35</v>
          </cell>
          <cell r="E124">
            <v>0.11</v>
          </cell>
          <cell r="F124">
            <v>0.46</v>
          </cell>
        </row>
        <row r="125">
          <cell r="A125" t="str">
            <v xml:space="preserve">3 S 09 001 90</v>
          </cell>
          <cell r="B125" t="str">
            <v xml:space="preserve">Transporte comercial c/ carroc. rodov. não pav.</v>
          </cell>
          <cell r="C125" t="str">
            <v>tkm</v>
          </cell>
          <cell r="D125">
            <v>0.15</v>
          </cell>
          <cell r="E125">
            <v>0.04</v>
          </cell>
          <cell r="F125">
            <v>0.2</v>
          </cell>
        </row>
        <row r="126">
          <cell r="A126" t="str">
            <v xml:space="preserve">3 S 09 002 00</v>
          </cell>
          <cell r="B126" t="str">
            <v xml:space="preserve">Transporte local basc. 5m3 em rodov. pav.</v>
          </cell>
          <cell r="C126" t="str">
            <v>tkm</v>
          </cell>
          <cell r="D126">
            <v>0.2</v>
          </cell>
          <cell r="E126">
            <v>0.06</v>
          </cell>
          <cell r="F126">
            <v>0.26</v>
          </cell>
        </row>
        <row r="127">
          <cell r="A127" t="str">
            <v xml:space="preserve">3 S 09 002 03</v>
          </cell>
          <cell r="B127" t="str">
            <v xml:space="preserve">Transporte local de material para remendos</v>
          </cell>
          <cell r="C127" t="str">
            <v>tkm</v>
          </cell>
          <cell r="D127">
            <v>0.3</v>
          </cell>
          <cell r="E127">
            <v>0.09</v>
          </cell>
          <cell r="F127">
            <v>0.4</v>
          </cell>
        </row>
        <row r="128">
          <cell r="A128" t="str">
            <v xml:space="preserve">3 S 09 002 06</v>
          </cell>
          <cell r="B128" t="str">
            <v xml:space="preserve">Transporte local c/ basc. 10m3 em rodov. pav.</v>
          </cell>
          <cell r="C128" t="str">
            <v>tkm</v>
          </cell>
          <cell r="D128">
            <v>0.17</v>
          </cell>
          <cell r="E128">
            <v>0.05</v>
          </cell>
          <cell r="F128">
            <v>0.23</v>
          </cell>
        </row>
        <row r="129">
          <cell r="A129" t="str">
            <v xml:space="preserve">3 S 09 002 41</v>
          </cell>
          <cell r="B129" t="str">
            <v xml:space="preserve">Transp. local c/ carroceria 4t em rodov. pav.</v>
          </cell>
          <cell r="C129" t="str">
            <v>tkm</v>
          </cell>
          <cell r="D129">
            <v>0.27</v>
          </cell>
          <cell r="E129">
            <v>0.09</v>
          </cell>
          <cell r="F129">
            <v>0.36</v>
          </cell>
        </row>
        <row r="130">
          <cell r="A130" t="str">
            <v xml:space="preserve">3 S 09 002 90</v>
          </cell>
          <cell r="B130" t="str">
            <v xml:space="preserve">Transporte comercial c/ carroceria rodov. pav.</v>
          </cell>
          <cell r="C130" t="str">
            <v>tkm</v>
          </cell>
          <cell r="D130">
            <v>0.1</v>
          </cell>
          <cell r="E130">
            <v>0.03</v>
          </cell>
          <cell r="F130">
            <v>0.13</v>
          </cell>
        </row>
        <row r="131">
          <cell r="A131" t="str">
            <v xml:space="preserve">3 S 09 102 00</v>
          </cell>
          <cell r="B131" t="str">
            <v xml:space="preserve">Transporte local material betuminoso</v>
          </cell>
          <cell r="C131" t="str">
            <v>tkm</v>
          </cell>
          <cell r="D131">
            <v>0.5</v>
          </cell>
          <cell r="E131">
            <v>0.16</v>
          </cell>
          <cell r="F131">
            <v>0.66</v>
          </cell>
        </row>
        <row r="132">
          <cell r="A132" t="str">
            <v xml:space="preserve">3 S 09 201 70</v>
          </cell>
          <cell r="B132" t="str">
            <v xml:space="preserve">Transp. local água c/ cam. tanque rodov. não pav.</v>
          </cell>
          <cell r="C132" t="str">
            <v>tkm</v>
          </cell>
          <cell r="D132">
            <v>0.48</v>
          </cell>
          <cell r="E132">
            <v>0.15</v>
          </cell>
          <cell r="F132">
            <v>0.64</v>
          </cell>
        </row>
        <row r="133">
          <cell r="A133" t="str">
            <v xml:space="preserve">3 S 09 202 70</v>
          </cell>
          <cell r="B133" t="str">
            <v xml:space="preserve">Transp. local água c/ cam. tanque em rodov. pav.</v>
          </cell>
          <cell r="C133" t="str">
            <v>tkm</v>
          </cell>
          <cell r="D133">
            <v>0.38</v>
          </cell>
          <cell r="E133">
            <v>0.12</v>
          </cell>
          <cell r="F133">
            <v>0.5</v>
          </cell>
        </row>
        <row r="134">
          <cell r="A134" t="str">
            <v xml:space="preserve">5 S 02 511 01</v>
          </cell>
          <cell r="B134" t="str">
            <v xml:space="preserve">Micro-revestimento a frio - Microflex 0,8cm</v>
          </cell>
          <cell r="C134" t="str">
            <v>m2</v>
          </cell>
          <cell r="D134">
            <v>0.62</v>
          </cell>
          <cell r="E134">
            <v>0.2</v>
          </cell>
          <cell r="F134">
            <v>0.82</v>
          </cell>
        </row>
      </sheetData>
      <sheetData sheetId="18" refreshError="1"/>
      <sheetData sheetId="19" refreshError="1">
        <row r="3">
          <cell r="A3" t="str">
            <v>AM01</v>
          </cell>
          <cell r="B3" t="str">
            <v xml:space="preserve">Aço D=4,2 mm CA 25</v>
          </cell>
          <cell r="C3" t="str">
            <v>kg</v>
          </cell>
          <cell r="D3">
            <v>0.95</v>
          </cell>
          <cell r="E3" t="str">
            <v>kg</v>
          </cell>
          <cell r="F3">
            <v>0.95</v>
          </cell>
        </row>
        <row r="4">
          <cell r="A4" t="str">
            <v>AM02</v>
          </cell>
          <cell r="B4" t="str">
            <v xml:space="preserve">Aço D=6,3 mm CA 25</v>
          </cell>
          <cell r="C4" t="str">
            <v>kg</v>
          </cell>
          <cell r="D4">
            <v>0.9</v>
          </cell>
          <cell r="E4" t="str">
            <v>kg</v>
          </cell>
          <cell r="F4">
            <v>0.9</v>
          </cell>
        </row>
        <row r="5">
          <cell r="A5" t="str">
            <v>AM03</v>
          </cell>
          <cell r="B5" t="str">
            <v xml:space="preserve">Aço D=10 mm CA 25</v>
          </cell>
          <cell r="C5" t="str">
            <v>kg</v>
          </cell>
          <cell r="D5">
            <v>0.84</v>
          </cell>
          <cell r="E5" t="str">
            <v>kg</v>
          </cell>
          <cell r="F5">
            <v>0.84</v>
          </cell>
        </row>
        <row r="6">
          <cell r="A6" t="str">
            <v>AM04</v>
          </cell>
          <cell r="B6" t="str">
            <v xml:space="preserve">Aço D=6,3 mm CA 50</v>
          </cell>
          <cell r="C6" t="str">
            <v>kg</v>
          </cell>
          <cell r="D6">
            <v>0.95</v>
          </cell>
          <cell r="E6" t="str">
            <v>kg</v>
          </cell>
          <cell r="F6">
            <v>0.95</v>
          </cell>
        </row>
        <row r="7">
          <cell r="A7" t="str">
            <v>AM05</v>
          </cell>
          <cell r="B7" t="str">
            <v xml:space="preserve">Aço D=10 mm CA 50</v>
          </cell>
          <cell r="C7" t="str">
            <v>kg</v>
          </cell>
          <cell r="D7">
            <v>0.84</v>
          </cell>
          <cell r="E7" t="str">
            <v>kg</v>
          </cell>
          <cell r="F7">
            <v>0.84</v>
          </cell>
        </row>
        <row r="8">
          <cell r="A8" t="str">
            <v>AM06</v>
          </cell>
          <cell r="B8" t="str">
            <v xml:space="preserve">Aço D=4,2 mm CA 60</v>
          </cell>
          <cell r="C8" t="str">
            <v>kg</v>
          </cell>
          <cell r="D8">
            <v>0.98</v>
          </cell>
          <cell r="E8" t="str">
            <v>kg</v>
          </cell>
          <cell r="F8">
            <v>0.98</v>
          </cell>
        </row>
        <row r="9">
          <cell r="A9" t="str">
            <v>AM07</v>
          </cell>
          <cell r="B9" t="str">
            <v xml:space="preserve">Aço D=5,0 mm CA 60</v>
          </cell>
          <cell r="C9" t="str">
            <v>kg</v>
          </cell>
          <cell r="D9">
            <v>0.97</v>
          </cell>
          <cell r="E9" t="str">
            <v>kg</v>
          </cell>
          <cell r="F9">
            <v>0.97</v>
          </cell>
        </row>
        <row r="10">
          <cell r="A10" t="str">
            <v>AM08</v>
          </cell>
          <cell r="B10" t="str">
            <v xml:space="preserve">Aço D=6,0 mm CA 60</v>
          </cell>
          <cell r="C10" t="str">
            <v>kg</v>
          </cell>
          <cell r="D10">
            <v>0.97</v>
          </cell>
          <cell r="E10" t="str">
            <v>kg</v>
          </cell>
          <cell r="F10">
            <v>0.97</v>
          </cell>
        </row>
        <row r="11">
          <cell r="A11" t="str">
            <v>AM09</v>
          </cell>
          <cell r="B11" t="str">
            <v xml:space="preserve">Mandíbula móvel p/ britador 6240C</v>
          </cell>
          <cell r="C11" t="str">
            <v>un</v>
          </cell>
          <cell r="D11">
            <v>991.2</v>
          </cell>
          <cell r="E11" t="str">
            <v>u/h</v>
          </cell>
          <cell r="F11">
            <v>4.5888999999999998</v>
          </cell>
        </row>
        <row r="12">
          <cell r="A12" t="str">
            <v>AM10</v>
          </cell>
          <cell r="B12" t="str">
            <v xml:space="preserve">Mandíbula fixa p/ britador 6240C</v>
          </cell>
          <cell r="C12" t="str">
            <v>un</v>
          </cell>
          <cell r="D12">
            <v>1050</v>
          </cell>
          <cell r="E12" t="str">
            <v>u/h</v>
          </cell>
          <cell r="F12">
            <v>7.8947000000000003</v>
          </cell>
        </row>
        <row r="13">
          <cell r="A13" t="str">
            <v>AM11</v>
          </cell>
          <cell r="B13" t="str">
            <v xml:space="preserve">Revestimento móvel p/ britador 60TS</v>
          </cell>
          <cell r="C13" t="str">
            <v>un</v>
          </cell>
          <cell r="D13">
            <v>904.04</v>
          </cell>
          <cell r="E13" t="str">
            <v>u/h</v>
          </cell>
          <cell r="F13">
            <v>2.3727999999999998</v>
          </cell>
        </row>
        <row r="14">
          <cell r="A14" t="str">
            <v>AM12</v>
          </cell>
          <cell r="B14" t="str">
            <v xml:space="preserve">Revestimento fixo p/ britador 60TS</v>
          </cell>
          <cell r="C14" t="str">
            <v>un</v>
          </cell>
          <cell r="D14">
            <v>1214.8599999999999</v>
          </cell>
          <cell r="E14" t="str">
            <v>u/h</v>
          </cell>
          <cell r="F14">
            <v>3.0756000000000001</v>
          </cell>
        </row>
        <row r="15">
          <cell r="A15" t="str">
            <v>AM19</v>
          </cell>
          <cell r="B15" t="str">
            <v xml:space="preserve">Mandíbula fixa p/ britador 4230</v>
          </cell>
          <cell r="C15" t="str">
            <v>un</v>
          </cell>
          <cell r="D15">
            <v>476.7</v>
          </cell>
          <cell r="E15" t="str">
            <v>u/h</v>
          </cell>
          <cell r="F15">
            <v>3.1779999999999999</v>
          </cell>
        </row>
        <row r="16">
          <cell r="A16" t="str">
            <v>AM20</v>
          </cell>
          <cell r="B16" t="str">
            <v xml:space="preserve">Mandíbula móvel p/ britador 4230</v>
          </cell>
          <cell r="C16" t="str">
            <v>un</v>
          </cell>
          <cell r="D16">
            <v>476.7</v>
          </cell>
          <cell r="E16" t="str">
            <v>u/h</v>
          </cell>
          <cell r="F16">
            <v>4.7670000000000003</v>
          </cell>
        </row>
        <row r="17">
          <cell r="A17" t="str">
            <v>AM25</v>
          </cell>
          <cell r="B17" t="str">
            <v xml:space="preserve">Mandíbula móvel para britador 80x50</v>
          </cell>
          <cell r="C17" t="str">
            <v>un</v>
          </cell>
          <cell r="D17">
            <v>2415</v>
          </cell>
          <cell r="E17" t="str">
            <v>u/h</v>
          </cell>
          <cell r="F17">
            <v>9.66</v>
          </cell>
        </row>
        <row r="18">
          <cell r="A18" t="str">
            <v>AM26</v>
          </cell>
          <cell r="B18" t="str">
            <v xml:space="preserve">Mandíbula fixa para britador 80x50</v>
          </cell>
          <cell r="C18" t="str">
            <v>un</v>
          </cell>
          <cell r="D18">
            <v>2261.69</v>
          </cell>
          <cell r="E18" t="str">
            <v>u/h</v>
          </cell>
          <cell r="F18">
            <v>5.1755000000000004</v>
          </cell>
        </row>
        <row r="19">
          <cell r="A19" t="str">
            <v>AM27</v>
          </cell>
          <cell r="B19" t="str">
            <v xml:space="preserve">Revestimento móvel p/ britador 90TS</v>
          </cell>
          <cell r="C19" t="str">
            <v>un</v>
          </cell>
          <cell r="D19">
            <v>1653.77</v>
          </cell>
          <cell r="E19" t="str">
            <v>u/h</v>
          </cell>
          <cell r="F19">
            <v>4.8928000000000003</v>
          </cell>
        </row>
        <row r="20">
          <cell r="A20" t="str">
            <v>AM28</v>
          </cell>
          <cell r="B20" t="str">
            <v xml:space="preserve">Revestimento fixo p/ britador 90TS</v>
          </cell>
          <cell r="C20" t="str">
            <v>un</v>
          </cell>
          <cell r="D20">
            <v>2144.12</v>
          </cell>
          <cell r="E20" t="str">
            <v>u/h</v>
          </cell>
          <cell r="F20">
            <v>4.8730000000000002</v>
          </cell>
        </row>
        <row r="21">
          <cell r="A21" t="str">
            <v>AM29</v>
          </cell>
          <cell r="B21" t="str">
            <v xml:space="preserve">Revestimento móvel p/ britador 90TF</v>
          </cell>
          <cell r="C21" t="str">
            <v>un</v>
          </cell>
          <cell r="D21">
            <v>1417.5</v>
          </cell>
          <cell r="E21" t="str">
            <v>u/h</v>
          </cell>
          <cell r="F21">
            <v>14.318199999999999</v>
          </cell>
        </row>
        <row r="22">
          <cell r="A22" t="str">
            <v>AM30</v>
          </cell>
          <cell r="B22" t="str">
            <v xml:space="preserve">Revestimento fixo p/ britador 90TF</v>
          </cell>
          <cell r="C22" t="str">
            <v>un</v>
          </cell>
          <cell r="D22">
            <v>1375.5</v>
          </cell>
          <cell r="E22" t="str">
            <v>u/h</v>
          </cell>
          <cell r="F22">
            <v>11.004</v>
          </cell>
        </row>
        <row r="23">
          <cell r="A23" t="str">
            <v>AM35</v>
          </cell>
          <cell r="B23" t="str">
            <v xml:space="preserve">Brita 1</v>
          </cell>
          <cell r="C23" t="str">
            <v>m3</v>
          </cell>
          <cell r="D23">
            <v>25</v>
          </cell>
          <cell r="E23" t="str">
            <v>m3</v>
          </cell>
          <cell r="F23">
            <v>25</v>
          </cell>
        </row>
        <row r="24">
          <cell r="A24" t="str">
            <v>AM36</v>
          </cell>
          <cell r="B24" t="str">
            <v xml:space="preserve">Brita 2</v>
          </cell>
          <cell r="C24" t="str">
            <v>m3</v>
          </cell>
          <cell r="D24">
            <v>25</v>
          </cell>
          <cell r="E24" t="str">
            <v>m3</v>
          </cell>
          <cell r="F24">
            <v>25</v>
          </cell>
        </row>
        <row r="25">
          <cell r="A25" t="str">
            <v>AM37</v>
          </cell>
          <cell r="B25" t="str">
            <v xml:space="preserve">Brita 3</v>
          </cell>
          <cell r="C25" t="str">
            <v>m3</v>
          </cell>
          <cell r="D25">
            <v>25</v>
          </cell>
          <cell r="E25" t="str">
            <v>m3</v>
          </cell>
          <cell r="F25">
            <v>25</v>
          </cell>
        </row>
        <row r="26">
          <cell r="A26" t="str">
            <v>F801</v>
          </cell>
          <cell r="B26" t="str">
            <v xml:space="preserve">Bomba hidráulica alta pressão MAC</v>
          </cell>
          <cell r="C26" t="str">
            <v>dia</v>
          </cell>
          <cell r="D26">
            <v>288</v>
          </cell>
          <cell r="E26" t="str">
            <v>h</v>
          </cell>
          <cell r="F26">
            <v>36</v>
          </cell>
        </row>
        <row r="27">
          <cell r="A27" t="str">
            <v>F802</v>
          </cell>
          <cell r="B27" t="str">
            <v xml:space="preserve">Bomba eletr p/ injeção de nata MAC</v>
          </cell>
          <cell r="C27" t="str">
            <v>dia</v>
          </cell>
          <cell r="D27">
            <v>203.52</v>
          </cell>
          <cell r="E27" t="str">
            <v>h</v>
          </cell>
          <cell r="F27">
            <v>25.44</v>
          </cell>
        </row>
        <row r="28">
          <cell r="A28" t="str">
            <v>F803</v>
          </cell>
          <cell r="B28" t="str">
            <v xml:space="preserve">Macaco p/ protensão MAC 7</v>
          </cell>
          <cell r="C28" t="str">
            <v>dia</v>
          </cell>
          <cell r="D28">
            <v>186.97</v>
          </cell>
          <cell r="E28" t="str">
            <v>h</v>
          </cell>
          <cell r="F28">
            <v>23.371200000000002</v>
          </cell>
        </row>
        <row r="29">
          <cell r="A29" t="str">
            <v>F804</v>
          </cell>
          <cell r="B29" t="str">
            <v xml:space="preserve">Macaco p/ protensão MAC 12</v>
          </cell>
          <cell r="C29" t="str">
            <v>dia</v>
          </cell>
          <cell r="D29">
            <v>186.41</v>
          </cell>
          <cell r="E29" t="str">
            <v>h</v>
          </cell>
          <cell r="F29">
            <v>23.301200000000001</v>
          </cell>
        </row>
        <row r="30">
          <cell r="A30" t="str">
            <v>F805</v>
          </cell>
          <cell r="B30" t="str">
            <v xml:space="preserve">Macaco p/ protensão MAC 4</v>
          </cell>
          <cell r="C30" t="str">
            <v>dia</v>
          </cell>
          <cell r="D30">
            <v>183.45</v>
          </cell>
          <cell r="E30" t="str">
            <v>h</v>
          </cell>
          <cell r="F30">
            <v>22.9312</v>
          </cell>
        </row>
        <row r="31">
          <cell r="A31" t="str">
            <v>F807</v>
          </cell>
          <cell r="B31" t="str">
            <v xml:space="preserve">Bomba hidr. alta pressão STUP</v>
          </cell>
          <cell r="C31" t="str">
            <v>dia</v>
          </cell>
          <cell r="D31">
            <v>375</v>
          </cell>
          <cell r="E31" t="str">
            <v>h</v>
          </cell>
          <cell r="F31">
            <v>46.875</v>
          </cell>
        </row>
        <row r="32">
          <cell r="A32" t="str">
            <v>F808</v>
          </cell>
          <cell r="B32" t="str">
            <v xml:space="preserve">Bomba eletr. injeção de nata STUP</v>
          </cell>
          <cell r="C32" t="str">
            <v>dia</v>
          </cell>
          <cell r="D32">
            <v>385</v>
          </cell>
          <cell r="E32" t="str">
            <v>h</v>
          </cell>
          <cell r="F32">
            <v>48.125</v>
          </cell>
        </row>
        <row r="33">
          <cell r="A33" t="str">
            <v>F809</v>
          </cell>
          <cell r="B33" t="str">
            <v xml:space="preserve">Macaco p/ protensão STUP</v>
          </cell>
          <cell r="C33" t="str">
            <v>dia</v>
          </cell>
          <cell r="D33">
            <v>368</v>
          </cell>
          <cell r="E33" t="str">
            <v>h</v>
          </cell>
          <cell r="F33">
            <v>46</v>
          </cell>
        </row>
        <row r="34">
          <cell r="A34" t="str">
            <v>F810</v>
          </cell>
          <cell r="B34" t="str">
            <v xml:space="preserve">Macaco p/ protensão STUP</v>
          </cell>
          <cell r="C34" t="str">
            <v>dia</v>
          </cell>
          <cell r="D34">
            <v>378</v>
          </cell>
          <cell r="E34" t="str">
            <v>h</v>
          </cell>
          <cell r="F34">
            <v>47.25</v>
          </cell>
        </row>
        <row r="35">
          <cell r="A35" t="str">
            <v>F811</v>
          </cell>
          <cell r="B35" t="str">
            <v xml:space="preserve">Macaco p/ protensão STUP</v>
          </cell>
          <cell r="C35" t="str">
            <v>dia</v>
          </cell>
          <cell r="D35">
            <v>426</v>
          </cell>
          <cell r="E35" t="str">
            <v>h</v>
          </cell>
          <cell r="F35">
            <v>53.25</v>
          </cell>
        </row>
        <row r="36">
          <cell r="A36" t="str">
            <v>F812</v>
          </cell>
          <cell r="B36" t="str">
            <v xml:space="preserve">Macaco p/ protensão STUP</v>
          </cell>
          <cell r="C36" t="str">
            <v>dia</v>
          </cell>
          <cell r="D36">
            <v>352</v>
          </cell>
          <cell r="E36" t="str">
            <v>h</v>
          </cell>
          <cell r="F36">
            <v>44</v>
          </cell>
        </row>
        <row r="37">
          <cell r="A37" t="str">
            <v>F813</v>
          </cell>
          <cell r="B37" t="str">
            <v xml:space="preserve">Macaco p/ prot. de tirante D=32mm</v>
          </cell>
          <cell r="C37" t="str">
            <v>dia</v>
          </cell>
          <cell r="D37">
            <v>36.75</v>
          </cell>
          <cell r="E37" t="str">
            <v>h</v>
          </cell>
          <cell r="F37">
            <v>4.5937999999999999</v>
          </cell>
        </row>
        <row r="38">
          <cell r="A38" t="str">
            <v>F814</v>
          </cell>
          <cell r="B38" t="str">
            <v xml:space="preserve">Injeção de nata de cimento</v>
          </cell>
          <cell r="C38" t="str">
            <v>m</v>
          </cell>
          <cell r="D38">
            <v>4.09</v>
          </cell>
          <cell r="E38" t="str">
            <v>m</v>
          </cell>
          <cell r="F38">
            <v>4.09</v>
          </cell>
        </row>
        <row r="39">
          <cell r="A39" t="str">
            <v>F943</v>
          </cell>
          <cell r="B39" t="str">
            <v xml:space="preserve">Terra Armada - moldes metálicos</v>
          </cell>
          <cell r="C39" t="str">
            <v>cj</v>
          </cell>
          <cell r="D39">
            <v>0.51</v>
          </cell>
          <cell r="E39" t="str">
            <v>cj</v>
          </cell>
          <cell r="F39">
            <v>0.51</v>
          </cell>
        </row>
        <row r="40">
          <cell r="A40" t="str">
            <v>M001</v>
          </cell>
          <cell r="B40" t="str">
            <v>Gasolina</v>
          </cell>
          <cell r="C40" t="str">
            <v>l</v>
          </cell>
          <cell r="D40">
            <v>1.66</v>
          </cell>
          <cell r="E40" t="str">
            <v>l</v>
          </cell>
          <cell r="F40">
            <v>1.66</v>
          </cell>
        </row>
        <row r="41">
          <cell r="A41" t="str">
            <v>M002</v>
          </cell>
          <cell r="B41" t="str">
            <v>Diesel</v>
          </cell>
          <cell r="C41" t="str">
            <v>l</v>
          </cell>
          <cell r="D41">
            <v>0.87</v>
          </cell>
          <cell r="E41" t="str">
            <v>l</v>
          </cell>
          <cell r="F41">
            <v>0.87</v>
          </cell>
        </row>
        <row r="42">
          <cell r="A42" t="str">
            <v>M003</v>
          </cell>
          <cell r="B42" t="str">
            <v xml:space="preserve">Óleo combustível 1A</v>
          </cell>
          <cell r="C42" t="str">
            <v>l</v>
          </cell>
          <cell r="D42">
            <v>0.46</v>
          </cell>
          <cell r="E42" t="str">
            <v>l</v>
          </cell>
          <cell r="F42">
            <v>0.46479999999999999</v>
          </cell>
        </row>
        <row r="43">
          <cell r="A43" t="str">
            <v>M004</v>
          </cell>
          <cell r="B43" t="str">
            <v>Álcool</v>
          </cell>
          <cell r="C43" t="str">
            <v>l</v>
          </cell>
          <cell r="D43">
            <v>1.19</v>
          </cell>
          <cell r="E43" t="str">
            <v>l</v>
          </cell>
          <cell r="F43">
            <v>1.19</v>
          </cell>
        </row>
        <row r="44">
          <cell r="A44" t="str">
            <v>M005</v>
          </cell>
          <cell r="B44" t="str">
            <v xml:space="preserve">Energia elétrica</v>
          </cell>
          <cell r="C44" t="str">
            <v>kwh</v>
          </cell>
          <cell r="D44">
            <v>0.21</v>
          </cell>
          <cell r="E44" t="str">
            <v>kwh</v>
          </cell>
          <cell r="F44">
            <v>0.21010000000000001</v>
          </cell>
        </row>
        <row r="45">
          <cell r="A45" t="str">
            <v>M101</v>
          </cell>
          <cell r="B45" t="str">
            <v xml:space="preserve">Cimento asfáltico CAP-20</v>
          </cell>
          <cell r="C45" t="str">
            <v>t</v>
          </cell>
          <cell r="D45">
            <v>0</v>
          </cell>
          <cell r="E45" t="str">
            <v>t</v>
          </cell>
          <cell r="F45">
            <v>0</v>
          </cell>
        </row>
        <row r="46">
          <cell r="A46" t="str">
            <v>M102</v>
          </cell>
          <cell r="B46" t="str">
            <v xml:space="preserve">Cimento asfáltico CAP-40</v>
          </cell>
          <cell r="C46" t="str">
            <v>t</v>
          </cell>
          <cell r="D46">
            <v>0</v>
          </cell>
          <cell r="E46" t="str">
            <v>t</v>
          </cell>
          <cell r="F46">
            <v>0</v>
          </cell>
        </row>
        <row r="47">
          <cell r="A47" t="str">
            <v>M103</v>
          </cell>
          <cell r="B47" t="str">
            <v xml:space="preserve">Asfalto diluído CM-30</v>
          </cell>
          <cell r="C47" t="str">
            <v>t</v>
          </cell>
          <cell r="D47">
            <v>784.1</v>
          </cell>
          <cell r="E47" t="str">
            <v>t</v>
          </cell>
          <cell r="F47">
            <v>0</v>
          </cell>
        </row>
        <row r="48">
          <cell r="A48" t="str">
            <v>M104</v>
          </cell>
          <cell r="B48" t="str">
            <v xml:space="preserve">Emulsão asfáltica RR-1C</v>
          </cell>
          <cell r="C48" t="str">
            <v>t</v>
          </cell>
          <cell r="D48">
            <v>484.1</v>
          </cell>
          <cell r="E48" t="str">
            <v>t</v>
          </cell>
          <cell r="F48">
            <v>0</v>
          </cell>
        </row>
        <row r="49">
          <cell r="A49" t="str">
            <v>M105</v>
          </cell>
          <cell r="B49" t="str">
            <v xml:space="preserve">Emulsão asfáltica RR-2C</v>
          </cell>
          <cell r="C49" t="str">
            <v>t</v>
          </cell>
          <cell r="D49">
            <v>0</v>
          </cell>
          <cell r="E49" t="str">
            <v>t</v>
          </cell>
          <cell r="F49">
            <v>0</v>
          </cell>
        </row>
        <row r="50">
          <cell r="A50" t="str">
            <v>M106</v>
          </cell>
          <cell r="B50" t="str">
            <v xml:space="preserve">Cimento asfáltico CAP 7</v>
          </cell>
          <cell r="C50" t="str">
            <v>t</v>
          </cell>
          <cell r="D50">
            <v>0</v>
          </cell>
          <cell r="E50" t="str">
            <v>t</v>
          </cell>
          <cell r="F50">
            <v>0</v>
          </cell>
        </row>
        <row r="51">
          <cell r="A51" t="str">
            <v>M107</v>
          </cell>
          <cell r="B51" t="str">
            <v xml:space="preserve">Emulsão asfáltica RM-1C</v>
          </cell>
          <cell r="C51" t="str">
            <v>t</v>
          </cell>
          <cell r="D51">
            <v>617.9</v>
          </cell>
          <cell r="E51" t="str">
            <v>t</v>
          </cell>
          <cell r="F51">
            <v>0</v>
          </cell>
        </row>
        <row r="52">
          <cell r="A52" t="str">
            <v>M108</v>
          </cell>
          <cell r="B52" t="str">
            <v xml:space="preserve">Emulsão asfáltica RM-2C</v>
          </cell>
          <cell r="C52" t="str">
            <v>t</v>
          </cell>
          <cell r="D52">
            <v>662.8</v>
          </cell>
          <cell r="E52" t="str">
            <v>t</v>
          </cell>
          <cell r="F52">
            <v>0</v>
          </cell>
        </row>
        <row r="53">
          <cell r="A53" t="str">
            <v>M109</v>
          </cell>
          <cell r="B53" t="str">
            <v xml:space="preserve">Emulsão asfáltica RL-1C</v>
          </cell>
          <cell r="C53" t="str">
            <v>t</v>
          </cell>
          <cell r="D53">
            <v>615</v>
          </cell>
          <cell r="E53" t="str">
            <v>t</v>
          </cell>
          <cell r="F53">
            <v>0</v>
          </cell>
        </row>
        <row r="54">
          <cell r="A54" t="str">
            <v>M110</v>
          </cell>
          <cell r="B54" t="str">
            <v xml:space="preserve">Emulsão polim. p/ micro-rev. a frio</v>
          </cell>
          <cell r="C54" t="str">
            <v>t</v>
          </cell>
          <cell r="D54">
            <v>0</v>
          </cell>
          <cell r="E54" t="str">
            <v>t</v>
          </cell>
          <cell r="F54">
            <v>0</v>
          </cell>
        </row>
        <row r="55">
          <cell r="A55" t="str">
            <v>M111</v>
          </cell>
          <cell r="B55" t="str">
            <v xml:space="preserve">Aditivo p/ controle de ruptura</v>
          </cell>
          <cell r="C55" t="str">
            <v>kg</v>
          </cell>
          <cell r="D55">
            <v>1.5</v>
          </cell>
          <cell r="E55" t="str">
            <v>kg</v>
          </cell>
          <cell r="F55">
            <v>1.5</v>
          </cell>
        </row>
        <row r="56">
          <cell r="A56" t="str">
            <v>M112</v>
          </cell>
          <cell r="B56" t="str">
            <v xml:space="preserve">Aditivo sólido (fibras)</v>
          </cell>
          <cell r="C56" t="str">
            <v>kg</v>
          </cell>
          <cell r="D56">
            <v>2.2000000000000002</v>
          </cell>
          <cell r="E56" t="str">
            <v>kg</v>
          </cell>
          <cell r="F56">
            <v>2.2000000000000002</v>
          </cell>
        </row>
        <row r="57">
          <cell r="A57" t="str">
            <v>M114</v>
          </cell>
          <cell r="B57" t="str">
            <v xml:space="preserve">Agente rejuv. p/ recicl. a quente</v>
          </cell>
          <cell r="C57" t="str">
            <v>t</v>
          </cell>
          <cell r="D57">
            <v>0</v>
          </cell>
          <cell r="E57" t="str">
            <v>t</v>
          </cell>
          <cell r="F57">
            <v>0</v>
          </cell>
        </row>
        <row r="58">
          <cell r="A58" t="str">
            <v>M201</v>
          </cell>
          <cell r="B58" t="str">
            <v xml:space="preserve">Cimento portland CP-32 (a granel)</v>
          </cell>
          <cell r="C58" t="str">
            <v>kg</v>
          </cell>
          <cell r="D58">
            <v>0.158</v>
          </cell>
          <cell r="E58" t="str">
            <v>kg</v>
          </cell>
          <cell r="F58">
            <v>0.2</v>
          </cell>
        </row>
        <row r="59">
          <cell r="A59" t="str">
            <v>M202</v>
          </cell>
          <cell r="B59" t="str">
            <v xml:space="preserve">Cimento portland CP-32</v>
          </cell>
          <cell r="C59" t="str">
            <v>kg</v>
          </cell>
          <cell r="D59">
            <v>0.20319999999999999</v>
          </cell>
          <cell r="E59" t="str">
            <v>sc</v>
          </cell>
          <cell r="F59">
            <v>10.16</v>
          </cell>
        </row>
        <row r="60">
          <cell r="A60" t="str">
            <v>M307</v>
          </cell>
          <cell r="B60" t="str">
            <v xml:space="preserve">Cordoalha CP-190 RB D=12,7mm</v>
          </cell>
          <cell r="C60" t="str">
            <v>kg</v>
          </cell>
          <cell r="D60">
            <v>2</v>
          </cell>
          <cell r="E60" t="str">
            <v>kg</v>
          </cell>
          <cell r="F60">
            <v>2</v>
          </cell>
        </row>
        <row r="61">
          <cell r="A61" t="str">
            <v>M319</v>
          </cell>
          <cell r="B61" t="str">
            <v xml:space="preserve">Arame recozido nº. 18</v>
          </cell>
          <cell r="C61" t="str">
            <v>kg</v>
          </cell>
          <cell r="D61">
            <v>1.72</v>
          </cell>
          <cell r="E61" t="str">
            <v>kg</v>
          </cell>
          <cell r="F61">
            <v>1.72</v>
          </cell>
        </row>
        <row r="62">
          <cell r="A62" t="str">
            <v>M320</v>
          </cell>
          <cell r="B62" t="str">
            <v xml:space="preserve">Pregos (18x30)</v>
          </cell>
          <cell r="C62" t="str">
            <v>kg</v>
          </cell>
          <cell r="D62">
            <v>1.46</v>
          </cell>
          <cell r="E62" t="str">
            <v>kg</v>
          </cell>
          <cell r="F62">
            <v>1.46</v>
          </cell>
        </row>
        <row r="63">
          <cell r="A63" t="str">
            <v>M321</v>
          </cell>
          <cell r="B63" t="str">
            <v xml:space="preserve">Arame farpado nº. 16 galv. simples</v>
          </cell>
          <cell r="C63" t="str">
            <v>m</v>
          </cell>
          <cell r="D63">
            <v>0.09</v>
          </cell>
          <cell r="E63" t="str">
            <v>rl</v>
          </cell>
          <cell r="F63">
            <v>22.5</v>
          </cell>
        </row>
        <row r="64">
          <cell r="A64" t="str">
            <v>M322</v>
          </cell>
          <cell r="B64" t="str">
            <v xml:space="preserve">Grampo para cerca galvanizado 1 x 9</v>
          </cell>
          <cell r="C64" t="str">
            <v>kg</v>
          </cell>
          <cell r="D64">
            <v>1.85</v>
          </cell>
          <cell r="E64" t="str">
            <v>kg</v>
          </cell>
          <cell r="F64">
            <v>1.85</v>
          </cell>
        </row>
        <row r="65">
          <cell r="A65" t="str">
            <v>M323</v>
          </cell>
          <cell r="B65" t="str">
            <v xml:space="preserve">Cantoneira de aço 4" x 4" x 3/8"</v>
          </cell>
          <cell r="C65" t="str">
            <v>kg</v>
          </cell>
          <cell r="D65">
            <v>0.88</v>
          </cell>
          <cell r="E65" t="str">
            <v>kg</v>
          </cell>
          <cell r="F65">
            <v>0.88</v>
          </cell>
        </row>
        <row r="66">
          <cell r="A66" t="str">
            <v>M324</v>
          </cell>
          <cell r="B66" t="str">
            <v xml:space="preserve">Pórtico metálico (15 a 17m de vão)</v>
          </cell>
          <cell r="C66" t="str">
            <v>un</v>
          </cell>
          <cell r="D66">
            <v>13500</v>
          </cell>
          <cell r="E66" t="str">
            <v>un</v>
          </cell>
          <cell r="F66">
            <v>13500</v>
          </cell>
        </row>
        <row r="67">
          <cell r="A67" t="str">
            <v>M325</v>
          </cell>
          <cell r="B67" t="str">
            <v xml:space="preserve">Trilho metálico TR-37 (usado)</v>
          </cell>
          <cell r="C67" t="str">
            <v>kg</v>
          </cell>
          <cell r="D67">
            <v>0.65</v>
          </cell>
          <cell r="E67" t="str">
            <v>kg</v>
          </cell>
          <cell r="F67">
            <v>0.65</v>
          </cell>
        </row>
        <row r="68">
          <cell r="A68" t="str">
            <v>M326</v>
          </cell>
          <cell r="B68" t="str">
            <v xml:space="preserve">Série de brocas S-12 D=22 mm</v>
          </cell>
          <cell r="C68" t="str">
            <v>un</v>
          </cell>
          <cell r="D68">
            <v>1121.06</v>
          </cell>
          <cell r="E68" t="str">
            <v>un</v>
          </cell>
          <cell r="F68">
            <v>1121.06</v>
          </cell>
        </row>
        <row r="69">
          <cell r="A69" t="str">
            <v>M328</v>
          </cell>
          <cell r="B69" t="str">
            <v xml:space="preserve">Luva de emenda D=32mm</v>
          </cell>
          <cell r="C69" t="str">
            <v>un</v>
          </cell>
          <cell r="D69">
            <v>23.65</v>
          </cell>
          <cell r="E69" t="str">
            <v>un</v>
          </cell>
          <cell r="F69">
            <v>23.65</v>
          </cell>
        </row>
        <row r="70">
          <cell r="A70" t="str">
            <v>M330</v>
          </cell>
          <cell r="B70" t="str">
            <v xml:space="preserve">Calha met. semicircular D=40 cm</v>
          </cell>
          <cell r="C70" t="str">
            <v>m</v>
          </cell>
          <cell r="D70">
            <v>55</v>
          </cell>
          <cell r="E70" t="str">
            <v>m</v>
          </cell>
          <cell r="F70">
            <v>55</v>
          </cell>
        </row>
        <row r="71">
          <cell r="A71" t="str">
            <v>M331</v>
          </cell>
          <cell r="B71" t="str">
            <v xml:space="preserve">Paraf. fixação calha met. (1/2"x1")</v>
          </cell>
          <cell r="C71" t="str">
            <v>un</v>
          </cell>
          <cell r="D71">
            <v>0.42</v>
          </cell>
          <cell r="E71" t="str">
            <v>un</v>
          </cell>
          <cell r="F71">
            <v>0.42</v>
          </cell>
        </row>
        <row r="72">
          <cell r="A72" t="str">
            <v>M332</v>
          </cell>
          <cell r="B72" t="str">
            <v xml:space="preserve">Paraf. forma de madeira (1/2"x3")</v>
          </cell>
          <cell r="C72" t="str">
            <v>kg</v>
          </cell>
          <cell r="D72">
            <v>12.6</v>
          </cell>
          <cell r="E72" t="str">
            <v>kg</v>
          </cell>
          <cell r="F72">
            <v>12.6</v>
          </cell>
        </row>
        <row r="73">
          <cell r="A73" t="str">
            <v>M334</v>
          </cell>
          <cell r="B73" t="str">
            <v xml:space="preserve">Paraf. zinc. c/ fenda 1 1/2"x3/16"</v>
          </cell>
          <cell r="C73" t="str">
            <v>un</v>
          </cell>
          <cell r="D73">
            <v>0.06</v>
          </cell>
          <cell r="E73" t="str">
            <v>un</v>
          </cell>
          <cell r="F73">
            <v>0.06</v>
          </cell>
        </row>
        <row r="74">
          <cell r="A74" t="str">
            <v>M335</v>
          </cell>
          <cell r="B74" t="str">
            <v xml:space="preserve">Paraf. zincado francês 4" x 5/16"</v>
          </cell>
          <cell r="C74" t="str">
            <v>un</v>
          </cell>
          <cell r="D74">
            <v>0.33</v>
          </cell>
          <cell r="E74" t="str">
            <v>un</v>
          </cell>
          <cell r="F74">
            <v>0.33</v>
          </cell>
        </row>
        <row r="75">
          <cell r="A75" t="str">
            <v>M338</v>
          </cell>
          <cell r="B75" t="str">
            <v xml:space="preserve">Cano de ferro D=3/4"</v>
          </cell>
          <cell r="C75" t="str">
            <v>m</v>
          </cell>
          <cell r="D75">
            <v>1.92</v>
          </cell>
          <cell r="E75" t="str">
            <v>pç</v>
          </cell>
          <cell r="F75">
            <v>11.52</v>
          </cell>
        </row>
        <row r="76">
          <cell r="A76" t="str">
            <v>M339</v>
          </cell>
          <cell r="B76" t="str">
            <v xml:space="preserve">Cantoneira ferro (3,0"x3,0"x3/8")</v>
          </cell>
          <cell r="C76" t="str">
            <v>kg</v>
          </cell>
          <cell r="D76">
            <v>0.86</v>
          </cell>
          <cell r="E76" t="str">
            <v>kg</v>
          </cell>
          <cell r="F76">
            <v>0.86</v>
          </cell>
        </row>
        <row r="77">
          <cell r="A77" t="str">
            <v>M340</v>
          </cell>
          <cell r="B77" t="str">
            <v xml:space="preserve">Tampão de ferro fundido</v>
          </cell>
          <cell r="C77" t="str">
            <v>un</v>
          </cell>
          <cell r="D77">
            <v>135.31</v>
          </cell>
          <cell r="E77" t="str">
            <v>un</v>
          </cell>
          <cell r="F77">
            <v>135.31</v>
          </cell>
        </row>
        <row r="78">
          <cell r="A78" t="str">
            <v>M341</v>
          </cell>
          <cell r="B78" t="str">
            <v xml:space="preserve">Defensa met. maleável simples</v>
          </cell>
          <cell r="C78" t="str">
            <v>mod</v>
          </cell>
          <cell r="D78">
            <v>546</v>
          </cell>
          <cell r="E78" t="str">
            <v>mod</v>
          </cell>
          <cell r="F78">
            <v>546</v>
          </cell>
        </row>
        <row r="79">
          <cell r="A79" t="str">
            <v>M342</v>
          </cell>
          <cell r="B79" t="str">
            <v xml:space="preserve">Defensa met. maleável dupla</v>
          </cell>
          <cell r="C79" t="str">
            <v>mod</v>
          </cell>
          <cell r="D79">
            <v>680</v>
          </cell>
          <cell r="E79" t="str">
            <v>mod</v>
          </cell>
          <cell r="F79">
            <v>680</v>
          </cell>
        </row>
        <row r="80">
          <cell r="A80" t="str">
            <v>M343</v>
          </cell>
          <cell r="B80" t="str">
            <v xml:space="preserve">Defensa met. semi-maleável simples</v>
          </cell>
          <cell r="C80" t="str">
            <v>mod</v>
          </cell>
          <cell r="D80">
            <v>360</v>
          </cell>
          <cell r="E80" t="str">
            <v>mod</v>
          </cell>
          <cell r="F80">
            <v>360</v>
          </cell>
        </row>
        <row r="81">
          <cell r="A81" t="str">
            <v>M344</v>
          </cell>
          <cell r="B81" t="str">
            <v xml:space="preserve">Defensa met. semi-maleável dupla</v>
          </cell>
          <cell r="C81" t="str">
            <v>mod</v>
          </cell>
          <cell r="D81">
            <v>618</v>
          </cell>
          <cell r="E81" t="str">
            <v>mod</v>
          </cell>
          <cell r="F81">
            <v>618</v>
          </cell>
        </row>
        <row r="82">
          <cell r="A82" t="str">
            <v>M345</v>
          </cell>
          <cell r="B82" t="str">
            <v xml:space="preserve">Chapa de aço n. 28 (fina)</v>
          </cell>
          <cell r="C82" t="str">
            <v>kg</v>
          </cell>
          <cell r="D82">
            <v>1.665</v>
          </cell>
          <cell r="E82" t="str">
            <v>kg</v>
          </cell>
          <cell r="F82">
            <v>1.67</v>
          </cell>
        </row>
        <row r="83">
          <cell r="A83" t="str">
            <v>M346</v>
          </cell>
          <cell r="B83" t="str">
            <v xml:space="preserve">Chapa de aço n. 16 (tratada)</v>
          </cell>
          <cell r="C83" t="str">
            <v>m2</v>
          </cell>
          <cell r="D83">
            <v>17.5</v>
          </cell>
          <cell r="E83" t="str">
            <v>m2</v>
          </cell>
          <cell r="F83">
            <v>17.5</v>
          </cell>
        </row>
        <row r="84">
          <cell r="A84" t="str">
            <v>M347</v>
          </cell>
          <cell r="B84" t="str">
            <v xml:space="preserve">Dente p/ fresadora 1000 C</v>
          </cell>
          <cell r="C84" t="str">
            <v>un</v>
          </cell>
          <cell r="D84">
            <v>19.260000000000002</v>
          </cell>
          <cell r="E84" t="str">
            <v>un</v>
          </cell>
          <cell r="F84">
            <v>19.260000000000002</v>
          </cell>
        </row>
        <row r="85">
          <cell r="A85" t="str">
            <v>M348</v>
          </cell>
          <cell r="B85" t="str">
            <v xml:space="preserve">Porta dente p/ fresadora 1000 C</v>
          </cell>
          <cell r="C85" t="str">
            <v>un</v>
          </cell>
          <cell r="D85">
            <v>42.94</v>
          </cell>
          <cell r="E85" t="str">
            <v>un</v>
          </cell>
          <cell r="F85">
            <v>42.94</v>
          </cell>
        </row>
        <row r="86">
          <cell r="A86" t="str">
            <v>M349</v>
          </cell>
          <cell r="B86" t="str">
            <v xml:space="preserve">Dente p/ fresadora 2000 DC</v>
          </cell>
          <cell r="C86" t="str">
            <v>un</v>
          </cell>
          <cell r="D86">
            <v>19.260000000000002</v>
          </cell>
          <cell r="E86" t="str">
            <v>un</v>
          </cell>
          <cell r="F86">
            <v>19.260000000000002</v>
          </cell>
        </row>
        <row r="87">
          <cell r="A87" t="str">
            <v>M350</v>
          </cell>
          <cell r="B87" t="str">
            <v xml:space="preserve">Porta dente p/ fresadora 2000 DC</v>
          </cell>
          <cell r="C87" t="str">
            <v>un</v>
          </cell>
          <cell r="D87">
            <v>68.8</v>
          </cell>
          <cell r="E87" t="str">
            <v>un</v>
          </cell>
          <cell r="F87">
            <v>68.8</v>
          </cell>
        </row>
        <row r="88">
          <cell r="A88" t="str">
            <v>M351</v>
          </cell>
          <cell r="B88" t="str">
            <v xml:space="preserve">Estrut. (tunnel liner) D=1,6m galv.</v>
          </cell>
          <cell r="C88" t="str">
            <v>m</v>
          </cell>
          <cell r="D88">
            <v>827</v>
          </cell>
          <cell r="E88" t="str">
            <v>m</v>
          </cell>
          <cell r="F88">
            <v>827</v>
          </cell>
        </row>
        <row r="89">
          <cell r="A89" t="str">
            <v>M352</v>
          </cell>
          <cell r="B89" t="str">
            <v xml:space="preserve">Estrut. (tunnel liner) D=2,0m galv.</v>
          </cell>
          <cell r="C89" t="str">
            <v>m</v>
          </cell>
          <cell r="D89">
            <v>1036</v>
          </cell>
          <cell r="E89" t="str">
            <v>m</v>
          </cell>
          <cell r="F89">
            <v>1036</v>
          </cell>
        </row>
        <row r="90">
          <cell r="A90" t="str">
            <v>M353</v>
          </cell>
          <cell r="B90" t="str">
            <v xml:space="preserve">Estrut. (tunnel liner) D=1,6m epoxy</v>
          </cell>
          <cell r="C90" t="str">
            <v>m</v>
          </cell>
          <cell r="D90">
            <v>1296</v>
          </cell>
          <cell r="E90" t="str">
            <v>m</v>
          </cell>
          <cell r="F90">
            <v>1296</v>
          </cell>
        </row>
        <row r="91">
          <cell r="A91" t="str">
            <v>M354</v>
          </cell>
          <cell r="B91" t="str">
            <v xml:space="preserve">Estrut, (tunnel liner) D=2,0m epoxy</v>
          </cell>
          <cell r="C91" t="str">
            <v>m</v>
          </cell>
          <cell r="D91">
            <v>1117</v>
          </cell>
          <cell r="E91" t="str">
            <v>m</v>
          </cell>
          <cell r="F91">
            <v>1117</v>
          </cell>
        </row>
        <row r="92">
          <cell r="A92" t="str">
            <v>M355</v>
          </cell>
          <cell r="B92" t="str">
            <v xml:space="preserve">Chapa mult. D=1,60 m rev. galv.</v>
          </cell>
          <cell r="C92" t="str">
            <v>m</v>
          </cell>
          <cell r="D92">
            <v>980</v>
          </cell>
          <cell r="E92" t="str">
            <v>m</v>
          </cell>
          <cell r="F92">
            <v>980</v>
          </cell>
        </row>
        <row r="93">
          <cell r="A93" t="str">
            <v>M356</v>
          </cell>
          <cell r="B93" t="str">
            <v xml:space="preserve">Chapa mult. D=2,00 m rev. galv.</v>
          </cell>
          <cell r="C93" t="str">
            <v>m</v>
          </cell>
          <cell r="D93">
            <v>1225</v>
          </cell>
          <cell r="E93" t="str">
            <v>m</v>
          </cell>
          <cell r="F93">
            <v>1225</v>
          </cell>
        </row>
        <row r="94">
          <cell r="A94" t="str">
            <v>M357</v>
          </cell>
          <cell r="B94" t="str">
            <v xml:space="preserve">Chapa mult. D=1,60 m rev. epoxy</v>
          </cell>
          <cell r="C94" t="str">
            <v>m</v>
          </cell>
          <cell r="D94">
            <v>1060</v>
          </cell>
          <cell r="E94" t="str">
            <v>m</v>
          </cell>
          <cell r="F94">
            <v>1060</v>
          </cell>
        </row>
        <row r="95">
          <cell r="A95" t="str">
            <v>M358</v>
          </cell>
          <cell r="B95" t="str">
            <v xml:space="preserve">Chapa mult. D=2,00 m rev. epoxy</v>
          </cell>
          <cell r="C95" t="str">
            <v>m</v>
          </cell>
          <cell r="D95">
            <v>1325</v>
          </cell>
          <cell r="E95" t="str">
            <v>m</v>
          </cell>
          <cell r="F95">
            <v>1325</v>
          </cell>
        </row>
        <row r="96">
          <cell r="A96" t="str">
            <v>M359</v>
          </cell>
          <cell r="B96" t="str">
            <v xml:space="preserve">Vigas "I" 254 x 117,5mm - 1ª alma</v>
          </cell>
          <cell r="C96" t="str">
            <v>kg</v>
          </cell>
          <cell r="D96">
            <v>1.45</v>
          </cell>
          <cell r="E96" t="str">
            <v>kg</v>
          </cell>
          <cell r="F96">
            <v>1.45</v>
          </cell>
        </row>
        <row r="97">
          <cell r="A97" t="str">
            <v>M370</v>
          </cell>
          <cell r="B97" t="str">
            <v xml:space="preserve">Bainha metálica diam. int.=45mm MAC</v>
          </cell>
          <cell r="C97" t="str">
            <v>m</v>
          </cell>
          <cell r="D97">
            <v>6.44</v>
          </cell>
          <cell r="E97" t="str">
            <v>m</v>
          </cell>
          <cell r="F97">
            <v>6.44</v>
          </cell>
        </row>
        <row r="98">
          <cell r="A98" t="str">
            <v>M371</v>
          </cell>
          <cell r="B98" t="str">
            <v xml:space="preserve">Bainha metálica diam. int.=60mm MAC</v>
          </cell>
          <cell r="C98" t="str">
            <v>m</v>
          </cell>
          <cell r="D98">
            <v>9.82</v>
          </cell>
          <cell r="E98" t="str">
            <v>m</v>
          </cell>
          <cell r="F98">
            <v>9.82</v>
          </cell>
        </row>
        <row r="99">
          <cell r="A99" t="str">
            <v>M372</v>
          </cell>
          <cell r="B99" t="str">
            <v xml:space="preserve">Bainha metálica diam. int.=55mm MAC</v>
          </cell>
          <cell r="C99" t="str">
            <v>m</v>
          </cell>
          <cell r="D99">
            <v>8.42</v>
          </cell>
          <cell r="E99" t="str">
            <v>m</v>
          </cell>
          <cell r="F99">
            <v>8.42</v>
          </cell>
        </row>
        <row r="100">
          <cell r="A100" t="str">
            <v>M373</v>
          </cell>
          <cell r="B100" t="str">
            <v xml:space="preserve">Bainha metálica diam. int.=70mm MAC</v>
          </cell>
          <cell r="C100" t="str">
            <v>m</v>
          </cell>
          <cell r="D100">
            <v>11.04</v>
          </cell>
          <cell r="E100" t="str">
            <v>m</v>
          </cell>
          <cell r="F100">
            <v>11.04</v>
          </cell>
        </row>
        <row r="101">
          <cell r="A101" t="str">
            <v>M374</v>
          </cell>
          <cell r="B101" t="str">
            <v xml:space="preserve">Ancoragem p/ cabo 4V D=1/2" MAC 4a</v>
          </cell>
          <cell r="C101" t="str">
            <v>cj</v>
          </cell>
          <cell r="D101">
            <v>142.43</v>
          </cell>
          <cell r="E101" t="str">
            <v>cj</v>
          </cell>
          <cell r="F101">
            <v>142.43</v>
          </cell>
        </row>
        <row r="102">
          <cell r="A102" t="str">
            <v>M375</v>
          </cell>
          <cell r="B102" t="str">
            <v xml:space="preserve">Ancoragem p/ cabo 6V D=1/2" MAC 6ac</v>
          </cell>
          <cell r="C102" t="str">
            <v>cj</v>
          </cell>
          <cell r="D102">
            <v>223.36</v>
          </cell>
          <cell r="E102" t="str">
            <v>cj</v>
          </cell>
          <cell r="F102">
            <v>223.36</v>
          </cell>
        </row>
        <row r="103">
          <cell r="A103" t="str">
            <v>M376</v>
          </cell>
          <cell r="B103" t="str">
            <v xml:space="preserve">Ancoragem p/ cabo 7V D=1/2" MAC 7a</v>
          </cell>
          <cell r="C103" t="str">
            <v>cj</v>
          </cell>
          <cell r="D103">
            <v>431.11</v>
          </cell>
          <cell r="E103" t="str">
            <v>cj</v>
          </cell>
          <cell r="F103">
            <v>431.11</v>
          </cell>
        </row>
        <row r="104">
          <cell r="A104" t="str">
            <v>M377</v>
          </cell>
          <cell r="B104" t="str">
            <v xml:space="preserve">Ancoragem p/ cabo 12V D=1/2" MAC 12</v>
          </cell>
          <cell r="C104" t="str">
            <v>cj</v>
          </cell>
          <cell r="D104">
            <v>452.67</v>
          </cell>
          <cell r="E104" t="str">
            <v>cj</v>
          </cell>
          <cell r="F104">
            <v>452.67</v>
          </cell>
        </row>
        <row r="105">
          <cell r="A105" t="str">
            <v>M378</v>
          </cell>
          <cell r="B105" t="str">
            <v xml:space="preserve">Apoio do porta dente frezad. 2000DC</v>
          </cell>
          <cell r="C105" t="str">
            <v>un</v>
          </cell>
          <cell r="D105">
            <v>145.94999999999999</v>
          </cell>
          <cell r="E105" t="str">
            <v>un</v>
          </cell>
          <cell r="F105">
            <v>145.94999999999999</v>
          </cell>
        </row>
        <row r="106">
          <cell r="A106" t="str">
            <v>M380</v>
          </cell>
          <cell r="B106" t="str">
            <v xml:space="preserve">Bainha metálica D=45mm STUP</v>
          </cell>
          <cell r="C106" t="str">
            <v>m</v>
          </cell>
          <cell r="D106">
            <v>7.4</v>
          </cell>
          <cell r="E106" t="str">
            <v>m</v>
          </cell>
          <cell r="F106">
            <v>7.4</v>
          </cell>
        </row>
        <row r="107">
          <cell r="A107" t="str">
            <v>M381</v>
          </cell>
          <cell r="B107" t="str">
            <v xml:space="preserve">Bainha metálica D=60mm STUP</v>
          </cell>
          <cell r="C107" t="str">
            <v>m</v>
          </cell>
          <cell r="D107">
            <v>8.9</v>
          </cell>
          <cell r="E107" t="str">
            <v>m</v>
          </cell>
          <cell r="F107">
            <v>8.9</v>
          </cell>
        </row>
        <row r="108">
          <cell r="A108" t="str">
            <v>M382</v>
          </cell>
          <cell r="B108" t="str">
            <v xml:space="preserve">Bainha metálica D=55mm STUP</v>
          </cell>
          <cell r="C108" t="str">
            <v>m</v>
          </cell>
          <cell r="D108">
            <v>8.6</v>
          </cell>
          <cell r="E108" t="str">
            <v>m</v>
          </cell>
          <cell r="F108">
            <v>8.6</v>
          </cell>
        </row>
        <row r="109">
          <cell r="A109" t="str">
            <v>M383</v>
          </cell>
          <cell r="B109" t="str">
            <v xml:space="preserve">Bainha metálica D=70mm STUP</v>
          </cell>
          <cell r="C109" t="str">
            <v>m</v>
          </cell>
          <cell r="D109">
            <v>9.8000000000000007</v>
          </cell>
          <cell r="E109" t="str">
            <v>m</v>
          </cell>
          <cell r="F109">
            <v>9.8000000000000007</v>
          </cell>
        </row>
        <row r="110">
          <cell r="A110" t="str">
            <v>M384</v>
          </cell>
          <cell r="B110" t="str">
            <v xml:space="preserve">Ancoragem p/ cabo 4V D=1/2" STUP</v>
          </cell>
          <cell r="C110" t="str">
            <v>cj</v>
          </cell>
          <cell r="D110">
            <v>117</v>
          </cell>
          <cell r="E110" t="str">
            <v>cj</v>
          </cell>
          <cell r="F110">
            <v>117</v>
          </cell>
        </row>
        <row r="111">
          <cell r="A111" t="str">
            <v>M385</v>
          </cell>
          <cell r="B111" t="str">
            <v xml:space="preserve">Ancoragem p/ cabo 6V D=1/2" STUP</v>
          </cell>
          <cell r="C111" t="str">
            <v>cj</v>
          </cell>
          <cell r="D111">
            <v>175</v>
          </cell>
          <cell r="E111" t="str">
            <v>cj</v>
          </cell>
          <cell r="F111">
            <v>175</v>
          </cell>
        </row>
        <row r="112">
          <cell r="A112" t="str">
            <v>M386</v>
          </cell>
          <cell r="B112" t="str">
            <v xml:space="preserve">Ancoragem p/ cabo 7V D=1/2" STUP</v>
          </cell>
          <cell r="C112" t="str">
            <v>cj</v>
          </cell>
          <cell r="D112">
            <v>209</v>
          </cell>
          <cell r="E112" t="str">
            <v>cj</v>
          </cell>
          <cell r="F112">
            <v>209</v>
          </cell>
        </row>
        <row r="113">
          <cell r="A113" t="str">
            <v>M387</v>
          </cell>
          <cell r="B113" t="str">
            <v xml:space="preserve">Ancoragem p/ cabo 12V D=1/2" STUP</v>
          </cell>
          <cell r="C113" t="str">
            <v>cj</v>
          </cell>
          <cell r="D113">
            <v>415</v>
          </cell>
          <cell r="E113" t="str">
            <v>cj</v>
          </cell>
          <cell r="F113">
            <v>415</v>
          </cell>
        </row>
        <row r="114">
          <cell r="A114" t="str">
            <v>M390</v>
          </cell>
          <cell r="B114" t="str">
            <v xml:space="preserve">Porca de ancoragem D=32mm</v>
          </cell>
          <cell r="C114" t="str">
            <v>un</v>
          </cell>
          <cell r="D114">
            <v>14.3</v>
          </cell>
          <cell r="E114" t="str">
            <v>un</v>
          </cell>
          <cell r="F114">
            <v>14.3</v>
          </cell>
        </row>
        <row r="115">
          <cell r="A115" t="str">
            <v>M391</v>
          </cell>
          <cell r="B115" t="str">
            <v xml:space="preserve">Contra porca h=35mm D=32mm</v>
          </cell>
          <cell r="C115" t="str">
            <v>un</v>
          </cell>
          <cell r="D115">
            <v>10.45</v>
          </cell>
          <cell r="E115" t="str">
            <v>un</v>
          </cell>
          <cell r="F115">
            <v>10.45</v>
          </cell>
        </row>
        <row r="116">
          <cell r="A116" t="str">
            <v>M392</v>
          </cell>
          <cell r="B116" t="str">
            <v xml:space="preserve">Aço ST 85/105 D=32mm</v>
          </cell>
          <cell r="C116" t="str">
            <v>m</v>
          </cell>
          <cell r="D116">
            <v>21.52</v>
          </cell>
          <cell r="E116" t="str">
            <v>m</v>
          </cell>
          <cell r="F116">
            <v>21.52</v>
          </cell>
        </row>
        <row r="117">
          <cell r="A117" t="str">
            <v>M393</v>
          </cell>
          <cell r="B117" t="str">
            <v xml:space="preserve">Placa de ancoragem - 200x200x38mm</v>
          </cell>
          <cell r="C117" t="str">
            <v>un</v>
          </cell>
          <cell r="D117">
            <v>48.3</v>
          </cell>
          <cell r="E117" t="str">
            <v>un</v>
          </cell>
          <cell r="F117">
            <v>48.3</v>
          </cell>
        </row>
        <row r="118">
          <cell r="A118" t="str">
            <v>M394</v>
          </cell>
          <cell r="B118" t="str">
            <v xml:space="preserve">Bainha metálica D=38mm</v>
          </cell>
          <cell r="C118" t="str">
            <v>m</v>
          </cell>
          <cell r="D118">
            <v>6</v>
          </cell>
          <cell r="E118" t="str">
            <v>m</v>
          </cell>
          <cell r="F118">
            <v>6</v>
          </cell>
        </row>
        <row r="119">
          <cell r="A119" t="str">
            <v>M395</v>
          </cell>
          <cell r="B119" t="str">
            <v xml:space="preserve">Bits p/ estabil. e recicl. RR/SS250</v>
          </cell>
          <cell r="C119" t="str">
            <v>un</v>
          </cell>
          <cell r="D119">
            <v>25</v>
          </cell>
          <cell r="E119" t="str">
            <v>un</v>
          </cell>
          <cell r="F119">
            <v>25</v>
          </cell>
        </row>
        <row r="120">
          <cell r="A120" t="str">
            <v>M396</v>
          </cell>
          <cell r="B120" t="str">
            <v xml:space="preserve">Porta dente p/ est. e rec. RR/SS250</v>
          </cell>
          <cell r="C120" t="str">
            <v>un</v>
          </cell>
          <cell r="D120">
            <v>161.83000000000001</v>
          </cell>
          <cell r="E120" t="str">
            <v>un</v>
          </cell>
          <cell r="F120">
            <v>161.83000000000001</v>
          </cell>
        </row>
        <row r="121">
          <cell r="A121" t="str">
            <v>M397</v>
          </cell>
          <cell r="B121" t="str">
            <v xml:space="preserve">Dente de corte para equip. recicl.</v>
          </cell>
          <cell r="C121" t="str">
            <v>un</v>
          </cell>
          <cell r="D121">
            <v>40.950000000000003</v>
          </cell>
          <cell r="E121" t="str">
            <v>un</v>
          </cell>
          <cell r="F121">
            <v>40.950000000000003</v>
          </cell>
        </row>
        <row r="122">
          <cell r="A122" t="str">
            <v>M398</v>
          </cell>
          <cell r="B122" t="str">
            <v xml:space="preserve">Chapa de 8,00 mm</v>
          </cell>
          <cell r="C122" t="str">
            <v>kg</v>
          </cell>
          <cell r="D122">
            <v>0.91</v>
          </cell>
          <cell r="E122" t="str">
            <v>kg</v>
          </cell>
          <cell r="F122">
            <v>0.91</v>
          </cell>
        </row>
        <row r="123">
          <cell r="A123" t="str">
            <v>M401</v>
          </cell>
          <cell r="B123" t="str">
            <v xml:space="preserve">Pontaletes D=15 cm (tronco p/ esc.)</v>
          </cell>
          <cell r="C123" t="str">
            <v>m</v>
          </cell>
          <cell r="D123">
            <v>1.5</v>
          </cell>
          <cell r="E123" t="str">
            <v>m</v>
          </cell>
          <cell r="F123">
            <v>1.5</v>
          </cell>
        </row>
        <row r="124">
          <cell r="A124" t="str">
            <v>M402</v>
          </cell>
          <cell r="B124" t="str">
            <v xml:space="preserve">Pontaletes D=20 cm (tronco p/ esc.)</v>
          </cell>
          <cell r="C124" t="str">
            <v>m</v>
          </cell>
          <cell r="D124">
            <v>2</v>
          </cell>
          <cell r="E124" t="str">
            <v>m</v>
          </cell>
          <cell r="F124">
            <v>2</v>
          </cell>
        </row>
        <row r="125">
          <cell r="A125" t="str">
            <v>M403</v>
          </cell>
          <cell r="B125" t="str">
            <v xml:space="preserve">Mourão madeira H=2,15 m D=9 cm</v>
          </cell>
          <cell r="C125" t="str">
            <v>un</v>
          </cell>
          <cell r="D125">
            <v>4.5</v>
          </cell>
          <cell r="E125" t="str">
            <v>un</v>
          </cell>
          <cell r="F125">
            <v>4.5</v>
          </cell>
        </row>
        <row r="126">
          <cell r="A126" t="str">
            <v>M404</v>
          </cell>
          <cell r="B126" t="str">
            <v xml:space="preserve">Mourão madeira H=2,50 m D=12 cm</v>
          </cell>
          <cell r="C126" t="str">
            <v>un</v>
          </cell>
          <cell r="D126">
            <v>4.5</v>
          </cell>
          <cell r="E126" t="str">
            <v>un</v>
          </cell>
          <cell r="F126">
            <v>4.5</v>
          </cell>
        </row>
        <row r="127">
          <cell r="A127" t="str">
            <v>M405</v>
          </cell>
          <cell r="B127" t="str">
            <v xml:space="preserve">Ripas de 2,5 cm x 5,0 cm</v>
          </cell>
          <cell r="C127" t="str">
            <v>m</v>
          </cell>
          <cell r="D127">
            <v>0.39</v>
          </cell>
          <cell r="E127" t="str">
            <v>m</v>
          </cell>
          <cell r="F127">
            <v>0.39</v>
          </cell>
        </row>
        <row r="128">
          <cell r="A128" t="str">
            <v>M406</v>
          </cell>
          <cell r="B128" t="str">
            <v xml:space="preserve">Caibros de 7,5 cm x 7,5 cm</v>
          </cell>
          <cell r="C128" t="str">
            <v>m</v>
          </cell>
          <cell r="D128">
            <v>3</v>
          </cell>
          <cell r="E128" t="str">
            <v>m</v>
          </cell>
          <cell r="F128">
            <v>3</v>
          </cell>
        </row>
        <row r="129">
          <cell r="A129" t="str">
            <v>M407</v>
          </cell>
          <cell r="B129" t="str">
            <v xml:space="preserve">Tábua pinho de 1ª 2,5 cm x 15,0 cm</v>
          </cell>
          <cell r="C129" t="str">
            <v>m</v>
          </cell>
          <cell r="D129">
            <v>1.2</v>
          </cell>
          <cell r="E129" t="str">
            <v>m</v>
          </cell>
          <cell r="F129">
            <v>1.2</v>
          </cell>
        </row>
        <row r="130">
          <cell r="A130" t="str">
            <v>M408</v>
          </cell>
          <cell r="B130" t="str">
            <v xml:space="preserve">Tábua de 5ª 2,5 cm x 30,0 cm</v>
          </cell>
          <cell r="C130" t="str">
            <v>m</v>
          </cell>
          <cell r="D130">
            <v>2.2999999999999998</v>
          </cell>
          <cell r="E130" t="str">
            <v>m</v>
          </cell>
          <cell r="F130">
            <v>2.2999999999999998</v>
          </cell>
        </row>
        <row r="131">
          <cell r="A131" t="str">
            <v>M409</v>
          </cell>
          <cell r="B131" t="str">
            <v xml:space="preserve">Pranchão de 1ª de 5,0 cm x 30,0 cm</v>
          </cell>
          <cell r="C131" t="str">
            <v>m</v>
          </cell>
          <cell r="D131">
            <v>10</v>
          </cell>
          <cell r="E131" t="str">
            <v>m</v>
          </cell>
          <cell r="F131">
            <v>10</v>
          </cell>
        </row>
        <row r="132">
          <cell r="A132" t="str">
            <v>M410</v>
          </cell>
          <cell r="B132" t="str">
            <v xml:space="preserve">Compensado resinado de 17 mm</v>
          </cell>
          <cell r="C132" t="str">
            <v>m2</v>
          </cell>
          <cell r="D132">
            <v>10</v>
          </cell>
          <cell r="E132" t="str">
            <v>un</v>
          </cell>
          <cell r="F132">
            <v>24.2</v>
          </cell>
        </row>
        <row r="133">
          <cell r="A133" t="str">
            <v>M411</v>
          </cell>
          <cell r="B133" t="str">
            <v xml:space="preserve">Compensado plastificado de 17 mm</v>
          </cell>
          <cell r="C133" t="str">
            <v>m2</v>
          </cell>
          <cell r="D133">
            <v>18</v>
          </cell>
          <cell r="E133" t="str">
            <v>un</v>
          </cell>
          <cell r="F133">
            <v>53.46</v>
          </cell>
        </row>
        <row r="134">
          <cell r="A134" t="str">
            <v>M412</v>
          </cell>
          <cell r="B134" t="str">
            <v xml:space="preserve">Gastalho 10 x 2,0 cm</v>
          </cell>
          <cell r="C134" t="str">
            <v>m</v>
          </cell>
          <cell r="D134">
            <v>1</v>
          </cell>
          <cell r="E134" t="str">
            <v>m</v>
          </cell>
          <cell r="F134">
            <v>1</v>
          </cell>
        </row>
        <row r="135">
          <cell r="A135" t="str">
            <v>M413</v>
          </cell>
          <cell r="B135" t="str">
            <v xml:space="preserve">Gastalho 10 x 2,5 cm</v>
          </cell>
          <cell r="C135" t="str">
            <v>m</v>
          </cell>
          <cell r="D135">
            <v>0.85</v>
          </cell>
          <cell r="E135" t="str">
            <v>m</v>
          </cell>
          <cell r="F135">
            <v>0.85</v>
          </cell>
        </row>
        <row r="136">
          <cell r="A136" t="str">
            <v>M414</v>
          </cell>
          <cell r="B136" t="str">
            <v xml:space="preserve">Pranchão 7,5 x 30,0 cm</v>
          </cell>
          <cell r="C136" t="str">
            <v>m</v>
          </cell>
          <cell r="D136">
            <v>13.7</v>
          </cell>
          <cell r="E136" t="str">
            <v>un</v>
          </cell>
          <cell r="F136">
            <v>13.7</v>
          </cell>
        </row>
        <row r="137">
          <cell r="A137" t="str">
            <v>M415</v>
          </cell>
          <cell r="B137" t="str">
            <v xml:space="preserve">Tábua 2,5 x 22,5 cm</v>
          </cell>
          <cell r="C137" t="str">
            <v>m</v>
          </cell>
          <cell r="D137">
            <v>1.8</v>
          </cell>
          <cell r="E137" t="str">
            <v>un</v>
          </cell>
          <cell r="F137">
            <v>1.8</v>
          </cell>
        </row>
        <row r="138">
          <cell r="A138" t="str">
            <v>M501</v>
          </cell>
          <cell r="B138" t="str">
            <v xml:space="preserve">Dinamite a 60% (gelatina especial)</v>
          </cell>
          <cell r="C138" t="str">
            <v>kg</v>
          </cell>
          <cell r="D138">
            <v>1.76</v>
          </cell>
          <cell r="E138" t="str">
            <v>kg</v>
          </cell>
          <cell r="F138">
            <v>1.76</v>
          </cell>
        </row>
        <row r="139">
          <cell r="A139" t="str">
            <v>M503</v>
          </cell>
          <cell r="B139" t="str">
            <v xml:space="preserve">Espoleta comum n. 8</v>
          </cell>
          <cell r="C139" t="str">
            <v>un</v>
          </cell>
          <cell r="D139">
            <v>0.15</v>
          </cell>
          <cell r="E139" t="str">
            <v>un</v>
          </cell>
          <cell r="F139">
            <v>0.15</v>
          </cell>
        </row>
        <row r="140">
          <cell r="A140" t="str">
            <v>M505</v>
          </cell>
          <cell r="B140" t="str">
            <v xml:space="preserve">Cordel detonante NP 10</v>
          </cell>
          <cell r="C140" t="str">
            <v>m</v>
          </cell>
          <cell r="D140">
            <v>0.28999999999999998</v>
          </cell>
          <cell r="E140" t="str">
            <v>m</v>
          </cell>
          <cell r="F140">
            <v>0.28999999999999998</v>
          </cell>
        </row>
        <row r="141">
          <cell r="A141" t="str">
            <v>M507</v>
          </cell>
          <cell r="B141" t="str">
            <v xml:space="preserve">Retardador de cordel</v>
          </cell>
          <cell r="C141" t="str">
            <v>un</v>
          </cell>
          <cell r="D141">
            <v>4</v>
          </cell>
          <cell r="E141" t="str">
            <v>un</v>
          </cell>
          <cell r="F141">
            <v>4</v>
          </cell>
        </row>
        <row r="142">
          <cell r="A142" t="str">
            <v>M508</v>
          </cell>
          <cell r="B142" t="str">
            <v>Estopim</v>
          </cell>
          <cell r="C142" t="str">
            <v>m</v>
          </cell>
          <cell r="D142">
            <v>0.28999999999999998</v>
          </cell>
          <cell r="E142" t="str">
            <v>m</v>
          </cell>
          <cell r="F142">
            <v>0.28999999999999998</v>
          </cell>
        </row>
        <row r="143">
          <cell r="A143" t="str">
            <v>M600</v>
          </cell>
          <cell r="B143" t="str">
            <v xml:space="preserve">Tinta refletiva alquídica p/ 1 ano</v>
          </cell>
          <cell r="C143" t="str">
            <v>l</v>
          </cell>
          <cell r="D143">
            <v>5.5660999999999996</v>
          </cell>
          <cell r="E143" t="str">
            <v>ba</v>
          </cell>
          <cell r="F143">
            <v>100.19</v>
          </cell>
        </row>
        <row r="144">
          <cell r="A144" t="str">
            <v>M601</v>
          </cell>
          <cell r="B144" t="str">
            <v xml:space="preserve">Tinta refletiva acrílica p/ 2 anos</v>
          </cell>
          <cell r="C144" t="str">
            <v>l</v>
          </cell>
          <cell r="D144">
            <v>6.72</v>
          </cell>
          <cell r="E144" t="str">
            <v>ba</v>
          </cell>
          <cell r="F144">
            <v>120.96</v>
          </cell>
        </row>
        <row r="145">
          <cell r="A145" t="str">
            <v>M602</v>
          </cell>
          <cell r="B145" t="str">
            <v xml:space="preserve">Adubo NPK (4.14.8)</v>
          </cell>
          <cell r="C145" t="str">
            <v>kg</v>
          </cell>
          <cell r="D145">
            <v>0.5</v>
          </cell>
          <cell r="E145" t="str">
            <v>kg</v>
          </cell>
          <cell r="F145">
            <v>0.5</v>
          </cell>
        </row>
        <row r="146">
          <cell r="A146" t="str">
            <v>M603</v>
          </cell>
          <cell r="B146" t="str">
            <v>Inseticida</v>
          </cell>
          <cell r="C146" t="str">
            <v>l</v>
          </cell>
          <cell r="D146">
            <v>18</v>
          </cell>
          <cell r="E146" t="str">
            <v>l</v>
          </cell>
          <cell r="F146">
            <v>18</v>
          </cell>
        </row>
        <row r="147">
          <cell r="A147" t="str">
            <v>M604</v>
          </cell>
          <cell r="B147" t="str">
            <v xml:space="preserve">Aditivo plastiment BV-40</v>
          </cell>
          <cell r="C147" t="str">
            <v>kg</v>
          </cell>
          <cell r="D147">
            <v>1.6</v>
          </cell>
          <cell r="E147" t="str">
            <v>tam</v>
          </cell>
          <cell r="F147">
            <v>320</v>
          </cell>
        </row>
        <row r="148">
          <cell r="A148" t="str">
            <v>M605</v>
          </cell>
          <cell r="B148" t="str">
            <v xml:space="preserve">Cola para tubo PVC</v>
          </cell>
          <cell r="C148" t="str">
            <v>gr</v>
          </cell>
          <cell r="D148">
            <v>1.55E-2</v>
          </cell>
          <cell r="E148" t="str">
            <v>tb</v>
          </cell>
          <cell r="F148">
            <v>1.1599999999999999</v>
          </cell>
        </row>
        <row r="149">
          <cell r="A149" t="str">
            <v>M606</v>
          </cell>
          <cell r="B149" t="str">
            <v xml:space="preserve">Tinta anti-corrosiva</v>
          </cell>
          <cell r="C149" t="str">
            <v>l</v>
          </cell>
          <cell r="D149">
            <v>6.95</v>
          </cell>
          <cell r="E149" t="str">
            <v>ba</v>
          </cell>
          <cell r="F149">
            <v>125.1</v>
          </cell>
        </row>
        <row r="150">
          <cell r="A150" t="str">
            <v>M607</v>
          </cell>
          <cell r="B150" t="str">
            <v xml:space="preserve">Óleo de linhaça</v>
          </cell>
          <cell r="C150" t="str">
            <v>l</v>
          </cell>
          <cell r="D150">
            <v>5.4</v>
          </cell>
          <cell r="E150" t="str">
            <v>tam</v>
          </cell>
          <cell r="F150">
            <v>1080</v>
          </cell>
        </row>
        <row r="151">
          <cell r="A151" t="str">
            <v>M608</v>
          </cell>
          <cell r="B151" t="str">
            <v>Detergente</v>
          </cell>
          <cell r="C151" t="str">
            <v>l</v>
          </cell>
          <cell r="D151">
            <v>0.94</v>
          </cell>
          <cell r="E151" t="str">
            <v>ba</v>
          </cell>
          <cell r="F151">
            <v>16.920000000000002</v>
          </cell>
        </row>
        <row r="152">
          <cell r="A152" t="str">
            <v>M609</v>
          </cell>
          <cell r="B152" t="str">
            <v xml:space="preserve">Tinta esmalte sintético fosco</v>
          </cell>
          <cell r="C152" t="str">
            <v>l</v>
          </cell>
          <cell r="D152">
            <v>7.78</v>
          </cell>
          <cell r="E152" t="str">
            <v>ba</v>
          </cell>
          <cell r="F152">
            <v>140.04</v>
          </cell>
        </row>
        <row r="153">
          <cell r="A153" t="str">
            <v>M610</v>
          </cell>
          <cell r="B153" t="str">
            <v xml:space="preserve">Pintura epóxica - barra D= 32mm</v>
          </cell>
          <cell r="C153" t="str">
            <v>m</v>
          </cell>
          <cell r="D153">
            <v>3.67</v>
          </cell>
          <cell r="E153" t="str">
            <v>m</v>
          </cell>
          <cell r="F153">
            <v>3.67</v>
          </cell>
        </row>
        <row r="154">
          <cell r="A154" t="str">
            <v>M611</v>
          </cell>
          <cell r="B154" t="str">
            <v xml:space="preserve">Redutor tipo 2002 prim. qualidade</v>
          </cell>
          <cell r="C154" t="str">
            <v>l</v>
          </cell>
          <cell r="D154">
            <v>3.2669999999999999</v>
          </cell>
          <cell r="E154" t="str">
            <v>l</v>
          </cell>
          <cell r="F154">
            <v>3.27</v>
          </cell>
        </row>
        <row r="155">
          <cell r="A155" t="str">
            <v>M612</v>
          </cell>
          <cell r="B155" t="str">
            <v xml:space="preserve">Lixa para ferro n. 100</v>
          </cell>
          <cell r="C155" t="str">
            <v>un</v>
          </cell>
          <cell r="D155">
            <v>0.75</v>
          </cell>
          <cell r="E155" t="str">
            <v>un</v>
          </cell>
          <cell r="F155">
            <v>0.75</v>
          </cell>
        </row>
        <row r="156">
          <cell r="A156" t="str">
            <v>M613</v>
          </cell>
          <cell r="B156" t="str">
            <v xml:space="preserve">Base de resina alquídica (primer)</v>
          </cell>
          <cell r="C156" t="str">
            <v>l</v>
          </cell>
          <cell r="D156">
            <v>4.88</v>
          </cell>
          <cell r="E156" t="str">
            <v>l</v>
          </cell>
          <cell r="F156">
            <v>4.88</v>
          </cell>
        </row>
        <row r="157">
          <cell r="A157" t="str">
            <v>M615</v>
          </cell>
          <cell r="B157" t="str">
            <v xml:space="preserve">Microesferas PRE-MIX</v>
          </cell>
          <cell r="C157" t="str">
            <v>kg</v>
          </cell>
          <cell r="D157">
            <v>2.3759999999999999</v>
          </cell>
          <cell r="E157" t="str">
            <v>kg</v>
          </cell>
          <cell r="F157">
            <v>2.38</v>
          </cell>
        </row>
        <row r="158">
          <cell r="A158" t="str">
            <v>M616</v>
          </cell>
          <cell r="B158" t="str">
            <v xml:space="preserve">Microesferas DROP-ON</v>
          </cell>
          <cell r="C158" t="str">
            <v>kg</v>
          </cell>
          <cell r="D158">
            <v>2.379</v>
          </cell>
          <cell r="E158" t="str">
            <v>kg</v>
          </cell>
          <cell r="F158">
            <v>2.38</v>
          </cell>
        </row>
        <row r="159">
          <cell r="A159" t="str">
            <v>M617</v>
          </cell>
          <cell r="B159" t="str">
            <v xml:space="preserve">Massa termoplástica para extrusão</v>
          </cell>
          <cell r="C159" t="str">
            <v>kg</v>
          </cell>
          <cell r="D159">
            <v>2.97</v>
          </cell>
          <cell r="E159" t="str">
            <v>kg</v>
          </cell>
          <cell r="F159">
            <v>2.97</v>
          </cell>
        </row>
        <row r="160">
          <cell r="A160" t="str">
            <v>M618</v>
          </cell>
          <cell r="B160" t="str">
            <v xml:space="preserve">Massa termoplástica para aspersão</v>
          </cell>
          <cell r="C160" t="str">
            <v>kg</v>
          </cell>
          <cell r="D160">
            <v>3.5089999999999999</v>
          </cell>
          <cell r="E160" t="str">
            <v>kg</v>
          </cell>
          <cell r="F160">
            <v>3.51</v>
          </cell>
        </row>
        <row r="161">
          <cell r="A161" t="str">
            <v>M619</v>
          </cell>
          <cell r="B161" t="str">
            <v xml:space="preserve">Cola poliester</v>
          </cell>
          <cell r="C161" t="str">
            <v>kg</v>
          </cell>
          <cell r="D161">
            <v>6.9</v>
          </cell>
          <cell r="E161" t="str">
            <v>kg</v>
          </cell>
          <cell r="F161">
            <v>6.9</v>
          </cell>
        </row>
        <row r="162">
          <cell r="A162" t="str">
            <v>M620</v>
          </cell>
          <cell r="B162" t="str">
            <v xml:space="preserve">Protetor de cura do concreto</v>
          </cell>
          <cell r="C162" t="str">
            <v>kg</v>
          </cell>
          <cell r="D162">
            <v>3.6246999999999998</v>
          </cell>
          <cell r="E162" t="str">
            <v>tam</v>
          </cell>
          <cell r="F162">
            <v>652.45000000000005</v>
          </cell>
        </row>
        <row r="163">
          <cell r="A163" t="str">
            <v>M621</v>
          </cell>
          <cell r="B163" t="str">
            <v>Desmoldante</v>
          </cell>
          <cell r="C163" t="str">
            <v>kg</v>
          </cell>
          <cell r="D163">
            <v>3.1371000000000002</v>
          </cell>
          <cell r="E163" t="str">
            <v>tam</v>
          </cell>
          <cell r="F163">
            <v>693.3</v>
          </cell>
        </row>
        <row r="164">
          <cell r="A164" t="str">
            <v>M622</v>
          </cell>
          <cell r="B164" t="str">
            <v xml:space="preserve">Interplast N</v>
          </cell>
          <cell r="C164" t="str">
            <v>kg</v>
          </cell>
          <cell r="D164">
            <v>4.7584999999999997</v>
          </cell>
          <cell r="E164" t="str">
            <v>sc</v>
          </cell>
          <cell r="F164">
            <v>95.17</v>
          </cell>
        </row>
        <row r="165">
          <cell r="A165" t="str">
            <v>M623</v>
          </cell>
          <cell r="B165" t="str">
            <v xml:space="preserve">Gás propano</v>
          </cell>
          <cell r="C165" t="str">
            <v>kg</v>
          </cell>
          <cell r="D165">
            <v>2.2400000000000002</v>
          </cell>
          <cell r="E165" t="str">
            <v>kg</v>
          </cell>
          <cell r="F165">
            <v>2.2400000000000002</v>
          </cell>
        </row>
        <row r="166">
          <cell r="A166" t="str">
            <v>M624</v>
          </cell>
          <cell r="B166" t="str">
            <v xml:space="preserve">Tinta para pré-marcação</v>
          </cell>
          <cell r="C166" t="str">
            <v>l</v>
          </cell>
          <cell r="D166">
            <v>6.2</v>
          </cell>
          <cell r="E166" t="str">
            <v>l</v>
          </cell>
          <cell r="F166">
            <v>6.2</v>
          </cell>
        </row>
        <row r="167">
          <cell r="A167" t="str">
            <v>M625</v>
          </cell>
          <cell r="B167" t="str">
            <v>Acetileno</v>
          </cell>
          <cell r="C167" t="str">
            <v>m3</v>
          </cell>
          <cell r="D167">
            <v>18.190000000000001</v>
          </cell>
          <cell r="E167" t="str">
            <v>m3</v>
          </cell>
          <cell r="F167">
            <v>18.190000000000001</v>
          </cell>
        </row>
        <row r="168">
          <cell r="A168" t="str">
            <v>M626</v>
          </cell>
          <cell r="B168" t="str">
            <v>Oxigênio</v>
          </cell>
          <cell r="C168" t="str">
            <v>m3</v>
          </cell>
          <cell r="D168">
            <v>7.2880000000000003</v>
          </cell>
          <cell r="E168" t="str">
            <v>m3</v>
          </cell>
          <cell r="F168">
            <v>7.29</v>
          </cell>
        </row>
        <row r="169">
          <cell r="A169" t="str">
            <v>M700</v>
          </cell>
          <cell r="B169" t="str">
            <v xml:space="preserve">Tijolo comum maciço (5,5x9x19) cm</v>
          </cell>
          <cell r="C169" t="str">
            <v>un</v>
          </cell>
          <cell r="D169">
            <v>0.14000000000000001</v>
          </cell>
          <cell r="E169" t="str">
            <v>mlh</v>
          </cell>
          <cell r="F169">
            <v>140</v>
          </cell>
        </row>
        <row r="170">
          <cell r="A170" t="str">
            <v>M702</v>
          </cell>
          <cell r="B170" t="str">
            <v xml:space="preserve">Cal hidratada</v>
          </cell>
          <cell r="C170" t="str">
            <v>kg</v>
          </cell>
          <cell r="D170">
            <v>0.12</v>
          </cell>
          <cell r="E170" t="str">
            <v>sc</v>
          </cell>
          <cell r="F170">
            <v>2.4</v>
          </cell>
        </row>
        <row r="171">
          <cell r="A171" t="str">
            <v>M703</v>
          </cell>
          <cell r="B171" t="str">
            <v xml:space="preserve">Tijolo 20 x 30 cm</v>
          </cell>
          <cell r="C171" t="str">
            <v>un</v>
          </cell>
          <cell r="D171">
            <v>0.1</v>
          </cell>
          <cell r="E171" t="str">
            <v>mlh</v>
          </cell>
          <cell r="F171">
            <v>100</v>
          </cell>
        </row>
        <row r="172">
          <cell r="A172" t="str">
            <v>M704</v>
          </cell>
          <cell r="B172" t="str">
            <v xml:space="preserve">Areia lavada</v>
          </cell>
          <cell r="C172" t="str">
            <v>m3</v>
          </cell>
          <cell r="D172">
            <v>6</v>
          </cell>
          <cell r="E172" t="str">
            <v>m3</v>
          </cell>
          <cell r="F172">
            <v>6</v>
          </cell>
        </row>
        <row r="173">
          <cell r="A173" t="str">
            <v>M705</v>
          </cell>
          <cell r="B173" t="str">
            <v xml:space="preserve">Pó de pedra</v>
          </cell>
          <cell r="C173" t="str">
            <v>m3</v>
          </cell>
          <cell r="D173">
            <v>8</v>
          </cell>
          <cell r="E173" t="str">
            <v>m3</v>
          </cell>
          <cell r="F173">
            <v>8</v>
          </cell>
        </row>
        <row r="174">
          <cell r="A174" t="str">
            <v>M709</v>
          </cell>
          <cell r="B174" t="str">
            <v xml:space="preserve">Brita corrida</v>
          </cell>
          <cell r="C174" t="str">
            <v>m3</v>
          </cell>
          <cell r="D174">
            <v>18</v>
          </cell>
          <cell r="E174" t="str">
            <v>m3</v>
          </cell>
          <cell r="F174">
            <v>18</v>
          </cell>
        </row>
        <row r="175">
          <cell r="A175" t="str">
            <v>M710</v>
          </cell>
          <cell r="B175" t="str">
            <v xml:space="preserve">Pedra de mão</v>
          </cell>
          <cell r="C175" t="str">
            <v>m3</v>
          </cell>
          <cell r="D175">
            <v>15</v>
          </cell>
          <cell r="E175" t="str">
            <v>m3</v>
          </cell>
          <cell r="F175">
            <v>15</v>
          </cell>
        </row>
        <row r="176">
          <cell r="A176" t="str">
            <v>M715</v>
          </cell>
          <cell r="B176" t="str">
            <v xml:space="preserve">Pó calcário dolomítico</v>
          </cell>
          <cell r="C176" t="str">
            <v>kg</v>
          </cell>
          <cell r="D176">
            <v>0.08</v>
          </cell>
          <cell r="E176" t="str">
            <v>kg</v>
          </cell>
          <cell r="F176">
            <v>0.08</v>
          </cell>
        </row>
        <row r="177">
          <cell r="A177" t="str">
            <v>M901</v>
          </cell>
          <cell r="B177" t="str">
            <v xml:space="preserve">Aparelho de apoio neoprene fretado</v>
          </cell>
          <cell r="C177" t="str">
            <v>dm3</v>
          </cell>
          <cell r="D177">
            <v>62.95</v>
          </cell>
          <cell r="E177" t="str">
            <v>dm3</v>
          </cell>
          <cell r="F177">
            <v>62.95</v>
          </cell>
        </row>
        <row r="178">
          <cell r="A178" t="str">
            <v>M902</v>
          </cell>
          <cell r="B178" t="str">
            <v xml:space="preserve">Tubo de PVC D=75 mm</v>
          </cell>
          <cell r="C178" t="str">
            <v>m</v>
          </cell>
          <cell r="D178">
            <v>2.57</v>
          </cell>
          <cell r="E178" t="str">
            <v>vr</v>
          </cell>
          <cell r="F178">
            <v>15.42</v>
          </cell>
        </row>
        <row r="179">
          <cell r="A179" t="str">
            <v>M903</v>
          </cell>
          <cell r="B179" t="str">
            <v xml:space="preserve">Manta sintética (Bidim) OP-20</v>
          </cell>
          <cell r="C179" t="str">
            <v>m2</v>
          </cell>
          <cell r="D179">
            <v>3.15</v>
          </cell>
          <cell r="E179" t="str">
            <v>m2</v>
          </cell>
          <cell r="F179">
            <v>3.15</v>
          </cell>
        </row>
        <row r="180">
          <cell r="A180" t="str">
            <v>M904</v>
          </cell>
          <cell r="B180" t="str">
            <v xml:space="preserve">Manta sintética (Bidim) OP-30</v>
          </cell>
          <cell r="C180" t="str">
            <v>m2</v>
          </cell>
          <cell r="D180">
            <v>2.95</v>
          </cell>
          <cell r="E180" t="str">
            <v>m2</v>
          </cell>
          <cell r="F180">
            <v>2.95</v>
          </cell>
        </row>
        <row r="181">
          <cell r="A181" t="str">
            <v>M905</v>
          </cell>
          <cell r="B181" t="str">
            <v>Filler</v>
          </cell>
          <cell r="C181" t="str">
            <v>kg</v>
          </cell>
          <cell r="D181">
            <v>0.06</v>
          </cell>
          <cell r="E181" t="str">
            <v>kg</v>
          </cell>
          <cell r="F181">
            <v>0.06</v>
          </cell>
        </row>
        <row r="182">
          <cell r="A182" t="str">
            <v>M906</v>
          </cell>
          <cell r="B182" t="str">
            <v xml:space="preserve">Sementes p/ hidrossemeadura</v>
          </cell>
          <cell r="C182" t="str">
            <v>kg</v>
          </cell>
          <cell r="D182">
            <v>12.5</v>
          </cell>
          <cell r="E182" t="str">
            <v>kg</v>
          </cell>
          <cell r="F182">
            <v>12.5</v>
          </cell>
        </row>
        <row r="183">
          <cell r="A183" t="str">
            <v>M907</v>
          </cell>
          <cell r="B183" t="str">
            <v xml:space="preserve">Adubo orgânico</v>
          </cell>
          <cell r="C183" t="str">
            <v>kg</v>
          </cell>
          <cell r="D183">
            <v>0.23</v>
          </cell>
          <cell r="E183" t="str">
            <v>t</v>
          </cell>
          <cell r="F183">
            <v>230</v>
          </cell>
        </row>
        <row r="184">
          <cell r="A184" t="str">
            <v>M908</v>
          </cell>
          <cell r="B184" t="str">
            <v xml:space="preserve">Eletrodo p/ solda eletr. OK 46.00</v>
          </cell>
          <cell r="C184" t="str">
            <v>kg</v>
          </cell>
          <cell r="D184">
            <v>4.4000000000000004</v>
          </cell>
          <cell r="E184" t="str">
            <v>kg</v>
          </cell>
          <cell r="F184">
            <v>4.4000000000000004</v>
          </cell>
        </row>
        <row r="185">
          <cell r="A185" t="str">
            <v>M909</v>
          </cell>
          <cell r="B185" t="str">
            <v xml:space="preserve">Tubo de PVC perfurado D=50 mm</v>
          </cell>
          <cell r="C185" t="str">
            <v>m</v>
          </cell>
          <cell r="D185">
            <v>1.9</v>
          </cell>
          <cell r="E185" t="str">
            <v>vr</v>
          </cell>
          <cell r="F185">
            <v>11.4</v>
          </cell>
        </row>
        <row r="186">
          <cell r="A186" t="str">
            <v>M910</v>
          </cell>
          <cell r="B186" t="str">
            <v xml:space="preserve">Tubo de PVC rígido D=50 mm</v>
          </cell>
          <cell r="C186" t="str">
            <v>m</v>
          </cell>
          <cell r="D186">
            <v>2.98</v>
          </cell>
          <cell r="E186" t="str">
            <v>vr</v>
          </cell>
          <cell r="F186">
            <v>17.88</v>
          </cell>
        </row>
        <row r="187">
          <cell r="A187" t="str">
            <v>M911</v>
          </cell>
          <cell r="B187" t="str">
            <v xml:space="preserve">Tubo de PVC D=100 mm</v>
          </cell>
          <cell r="C187" t="str">
            <v>m</v>
          </cell>
          <cell r="D187">
            <v>3.2</v>
          </cell>
          <cell r="E187" t="str">
            <v>vr</v>
          </cell>
          <cell r="F187">
            <v>19.2</v>
          </cell>
        </row>
        <row r="188">
          <cell r="A188" t="str">
            <v>M920</v>
          </cell>
          <cell r="B188" t="str">
            <v xml:space="preserve">Meio tubo de concreto D=40 cm</v>
          </cell>
          <cell r="C188" t="str">
            <v>m</v>
          </cell>
          <cell r="D188">
            <v>14</v>
          </cell>
          <cell r="E188" t="str">
            <v>m</v>
          </cell>
          <cell r="F188">
            <v>14</v>
          </cell>
        </row>
        <row r="189">
          <cell r="A189" t="str">
            <v>M930</v>
          </cell>
          <cell r="B189" t="str">
            <v xml:space="preserve">Gabião caixa 2x1x1m galvanizado</v>
          </cell>
          <cell r="C189" t="str">
            <v>un</v>
          </cell>
          <cell r="D189">
            <v>88.5</v>
          </cell>
          <cell r="E189" t="str">
            <v>un</v>
          </cell>
          <cell r="F189">
            <v>88.5</v>
          </cell>
        </row>
        <row r="190">
          <cell r="A190" t="str">
            <v>M935</v>
          </cell>
          <cell r="B190" t="str">
            <v xml:space="preserve">Terra arm. ECE - greide 0&lt;h&lt;6m</v>
          </cell>
          <cell r="C190" t="str">
            <v>m2</v>
          </cell>
          <cell r="D190">
            <v>86.67</v>
          </cell>
          <cell r="E190" t="str">
            <v>m2</v>
          </cell>
          <cell r="F190">
            <v>86.67</v>
          </cell>
        </row>
        <row r="191">
          <cell r="A191" t="str">
            <v>M936</v>
          </cell>
          <cell r="B191" t="str">
            <v xml:space="preserve">Terra arm. ECE - greide 6&lt;h&lt;9m</v>
          </cell>
          <cell r="C191" t="str">
            <v>m2</v>
          </cell>
          <cell r="D191">
            <v>111.85</v>
          </cell>
          <cell r="E191" t="str">
            <v>m2</v>
          </cell>
          <cell r="F191">
            <v>111.85</v>
          </cell>
        </row>
        <row r="192">
          <cell r="A192" t="str">
            <v>M937</v>
          </cell>
          <cell r="B192" t="str">
            <v xml:space="preserve">Terra arm. ECE - greide 9&lt;h&lt;12m</v>
          </cell>
          <cell r="C192" t="str">
            <v>m2</v>
          </cell>
          <cell r="D192">
            <v>162.96</v>
          </cell>
          <cell r="E192" t="str">
            <v>m2</v>
          </cell>
          <cell r="F192">
            <v>162.96</v>
          </cell>
        </row>
        <row r="193">
          <cell r="A193" t="str">
            <v>M938</v>
          </cell>
          <cell r="B193" t="str">
            <v xml:space="preserve">Terra arm. ECE- pé talude 0&lt;h&lt;6m</v>
          </cell>
          <cell r="C193" t="str">
            <v>m2</v>
          </cell>
          <cell r="D193">
            <v>99.26</v>
          </cell>
          <cell r="E193" t="str">
            <v>m2</v>
          </cell>
          <cell r="F193">
            <v>99.26</v>
          </cell>
        </row>
        <row r="194">
          <cell r="A194" t="str">
            <v>M939</v>
          </cell>
          <cell r="B194" t="str">
            <v xml:space="preserve">Terra arm. ECE- pé talude 6&lt;h&lt;9m</v>
          </cell>
          <cell r="C194" t="str">
            <v>m2</v>
          </cell>
          <cell r="D194">
            <v>137.04</v>
          </cell>
          <cell r="E194" t="str">
            <v>m2</v>
          </cell>
          <cell r="F194">
            <v>137.04</v>
          </cell>
        </row>
        <row r="195">
          <cell r="A195" t="str">
            <v>M940</v>
          </cell>
          <cell r="B195" t="str">
            <v xml:space="preserve">Terra arm. ECE- pé talude 9&lt;h&lt;12m</v>
          </cell>
          <cell r="C195" t="str">
            <v>m2</v>
          </cell>
          <cell r="D195">
            <v>199.26</v>
          </cell>
          <cell r="E195" t="str">
            <v>m2</v>
          </cell>
          <cell r="F195">
            <v>199.26</v>
          </cell>
        </row>
        <row r="196">
          <cell r="A196" t="str">
            <v>M941</v>
          </cell>
          <cell r="B196" t="str">
            <v xml:space="preserve">Terra arm. ECE-enc. portante 0&lt;h&lt;6m</v>
          </cell>
          <cell r="C196" t="str">
            <v>m2</v>
          </cell>
          <cell r="D196">
            <v>173.33</v>
          </cell>
          <cell r="E196" t="str">
            <v>m2</v>
          </cell>
          <cell r="F196">
            <v>173.33</v>
          </cell>
        </row>
        <row r="197">
          <cell r="A197" t="str">
            <v>M942</v>
          </cell>
          <cell r="B197" t="str">
            <v xml:space="preserve">Terra arm. ECE-enc. portante 6&lt;h&lt;9m</v>
          </cell>
          <cell r="C197" t="str">
            <v>m2</v>
          </cell>
          <cell r="D197">
            <v>223.7</v>
          </cell>
          <cell r="E197" t="str">
            <v>m2</v>
          </cell>
          <cell r="F197">
            <v>223.7</v>
          </cell>
        </row>
        <row r="198">
          <cell r="A198" t="str">
            <v>M945</v>
          </cell>
          <cell r="B198" t="str">
            <v xml:space="preserve">Haste para perfuratriz de esteira</v>
          </cell>
          <cell r="C198" t="str">
            <v>un</v>
          </cell>
          <cell r="D198">
            <v>470</v>
          </cell>
          <cell r="E198" t="str">
            <v>un</v>
          </cell>
          <cell r="F198">
            <v>470</v>
          </cell>
        </row>
        <row r="199">
          <cell r="A199" t="str">
            <v>M946</v>
          </cell>
          <cell r="B199" t="str">
            <v xml:space="preserve">Luva para perfuratriz de esteira</v>
          </cell>
          <cell r="C199" t="str">
            <v>un</v>
          </cell>
          <cell r="D199">
            <v>103</v>
          </cell>
          <cell r="E199" t="str">
            <v>un</v>
          </cell>
          <cell r="F199">
            <v>103</v>
          </cell>
        </row>
        <row r="200">
          <cell r="A200" t="str">
            <v>M947</v>
          </cell>
          <cell r="B200" t="str">
            <v xml:space="preserve">Punho para perfuratriz de esteira</v>
          </cell>
          <cell r="C200" t="str">
            <v>un</v>
          </cell>
          <cell r="D200">
            <v>301.51</v>
          </cell>
          <cell r="E200" t="str">
            <v>un</v>
          </cell>
          <cell r="F200">
            <v>301.51</v>
          </cell>
        </row>
        <row r="201">
          <cell r="A201" t="str">
            <v>M948</v>
          </cell>
          <cell r="B201" t="str">
            <v xml:space="preserve">Coroa para perfuratriz de esteira</v>
          </cell>
          <cell r="C201" t="str">
            <v>un</v>
          </cell>
          <cell r="D201">
            <v>490</v>
          </cell>
          <cell r="E201" t="str">
            <v>un</v>
          </cell>
          <cell r="F201">
            <v>490</v>
          </cell>
        </row>
        <row r="202">
          <cell r="A202" t="str">
            <v>M949</v>
          </cell>
          <cell r="B202" t="str">
            <v xml:space="preserve">Disco diam. p/ máq. de disco 48kW</v>
          </cell>
          <cell r="C202" t="str">
            <v>un</v>
          </cell>
          <cell r="D202">
            <v>589</v>
          </cell>
          <cell r="E202" t="str">
            <v>un</v>
          </cell>
          <cell r="F202">
            <v>589</v>
          </cell>
        </row>
        <row r="203">
          <cell r="A203" t="str">
            <v>M950</v>
          </cell>
          <cell r="B203" t="str">
            <v xml:space="preserve">Coroa de diamante linha NX</v>
          </cell>
          <cell r="C203" t="str">
            <v>un</v>
          </cell>
          <cell r="D203">
            <v>285.12</v>
          </cell>
          <cell r="E203" t="str">
            <v>un</v>
          </cell>
          <cell r="F203">
            <v>285.12</v>
          </cell>
        </row>
        <row r="204">
          <cell r="A204" t="str">
            <v>M951</v>
          </cell>
          <cell r="B204" t="str">
            <v xml:space="preserve">Calibrador de diamante linha NX</v>
          </cell>
          <cell r="C204" t="str">
            <v>un</v>
          </cell>
          <cell r="D204">
            <v>293.76</v>
          </cell>
          <cell r="E204" t="str">
            <v>un</v>
          </cell>
          <cell r="F204">
            <v>293.76</v>
          </cell>
        </row>
        <row r="205">
          <cell r="A205" t="str">
            <v>M952</v>
          </cell>
          <cell r="B205" t="str">
            <v xml:space="preserve">Mola comum linha NX</v>
          </cell>
          <cell r="C205" t="str">
            <v>un</v>
          </cell>
          <cell r="D205">
            <v>16.2</v>
          </cell>
          <cell r="E205" t="str">
            <v>un</v>
          </cell>
          <cell r="F205">
            <v>16.2</v>
          </cell>
        </row>
        <row r="206">
          <cell r="A206" t="str">
            <v>M953</v>
          </cell>
          <cell r="B206" t="str">
            <v xml:space="preserve">Barrilete simples linha NX</v>
          </cell>
          <cell r="C206" t="str">
            <v>un</v>
          </cell>
          <cell r="D206">
            <v>142.56</v>
          </cell>
          <cell r="E206" t="str">
            <v>un</v>
          </cell>
          <cell r="F206">
            <v>142.56</v>
          </cell>
        </row>
        <row r="207">
          <cell r="A207" t="str">
            <v>M954</v>
          </cell>
          <cell r="B207" t="str">
            <v xml:space="preserve">Haste paredes paraleleas c/ niples</v>
          </cell>
          <cell r="C207" t="str">
            <v>un</v>
          </cell>
          <cell r="D207">
            <v>176.04</v>
          </cell>
          <cell r="E207" t="str">
            <v>un</v>
          </cell>
          <cell r="F207">
            <v>176.04</v>
          </cell>
        </row>
        <row r="208">
          <cell r="A208" t="str">
            <v>M955</v>
          </cell>
          <cell r="B208" t="str">
            <v xml:space="preserve">Coroa de widia linha NX</v>
          </cell>
          <cell r="C208" t="str">
            <v>un</v>
          </cell>
          <cell r="D208">
            <v>76.680000000000007</v>
          </cell>
          <cell r="E208" t="str">
            <v>un</v>
          </cell>
          <cell r="F208">
            <v>76.680000000000007</v>
          </cell>
        </row>
        <row r="209">
          <cell r="A209" t="str">
            <v>M956</v>
          </cell>
          <cell r="B209" t="str">
            <v xml:space="preserve">Sapata de widia linha NX</v>
          </cell>
          <cell r="C209" t="str">
            <v>un</v>
          </cell>
          <cell r="D209">
            <v>70.2</v>
          </cell>
          <cell r="E209" t="str">
            <v>un</v>
          </cell>
          <cell r="F209">
            <v>70.2</v>
          </cell>
        </row>
        <row r="210">
          <cell r="A210" t="str">
            <v>M957</v>
          </cell>
          <cell r="B210" t="str">
            <v xml:space="preserve">Revestimento c/ conector linha NX</v>
          </cell>
          <cell r="C210" t="str">
            <v>un</v>
          </cell>
          <cell r="D210">
            <v>108</v>
          </cell>
          <cell r="E210" t="str">
            <v>un</v>
          </cell>
          <cell r="F210">
            <v>108</v>
          </cell>
        </row>
        <row r="211">
          <cell r="A211" t="str">
            <v>M958</v>
          </cell>
          <cell r="B211" t="str">
            <v xml:space="preserve">Calibrador de widia simples linh NX</v>
          </cell>
          <cell r="C211" t="str">
            <v>un</v>
          </cell>
          <cell r="D211">
            <v>76.680000000000007</v>
          </cell>
          <cell r="E211" t="str">
            <v>un</v>
          </cell>
          <cell r="F211">
            <v>76.680000000000007</v>
          </cell>
        </row>
        <row r="212">
          <cell r="A212" t="str">
            <v>M960</v>
          </cell>
          <cell r="B212" t="str">
            <v xml:space="preserve">Fio de nylon n. 40</v>
          </cell>
          <cell r="C212" t="str">
            <v>m</v>
          </cell>
          <cell r="D212">
            <v>0.03</v>
          </cell>
          <cell r="E212" t="str">
            <v>rl</v>
          </cell>
          <cell r="F212">
            <v>3</v>
          </cell>
        </row>
        <row r="213">
          <cell r="A213" t="str">
            <v>M969</v>
          </cell>
          <cell r="B213" t="str">
            <v xml:space="preserve">Película refletiva lentes expostas</v>
          </cell>
          <cell r="C213" t="str">
            <v>m2</v>
          </cell>
          <cell r="D213">
            <v>71.53</v>
          </cell>
          <cell r="E213" t="str">
            <v>m2</v>
          </cell>
          <cell r="F213">
            <v>71.53</v>
          </cell>
        </row>
        <row r="214">
          <cell r="A214" t="str">
            <v>M970</v>
          </cell>
          <cell r="B214" t="str">
            <v xml:space="preserve">Película refletiva lentes inclusas</v>
          </cell>
          <cell r="C214" t="str">
            <v>m2</v>
          </cell>
          <cell r="D214">
            <v>69.31</v>
          </cell>
          <cell r="E214" t="str">
            <v>m2</v>
          </cell>
          <cell r="F214">
            <v>69.31</v>
          </cell>
        </row>
        <row r="215">
          <cell r="A215" t="str">
            <v>M971</v>
          </cell>
          <cell r="B215" t="str">
            <v xml:space="preserve">Dispositivo anti-ofuscante</v>
          </cell>
          <cell r="C215" t="str">
            <v>m</v>
          </cell>
          <cell r="D215">
            <v>52</v>
          </cell>
          <cell r="E215" t="str">
            <v>m</v>
          </cell>
          <cell r="F215">
            <v>52</v>
          </cell>
        </row>
        <row r="216">
          <cell r="A216" t="str">
            <v>M972</v>
          </cell>
          <cell r="B216" t="str">
            <v xml:space="preserve">Tacha refletiva monodirecional</v>
          </cell>
          <cell r="C216" t="str">
            <v>un</v>
          </cell>
          <cell r="D216">
            <v>3.8</v>
          </cell>
          <cell r="E216" t="str">
            <v>un</v>
          </cell>
          <cell r="F216">
            <v>3.8</v>
          </cell>
        </row>
        <row r="217">
          <cell r="A217" t="str">
            <v>M973</v>
          </cell>
          <cell r="B217" t="str">
            <v xml:space="preserve">Tacha refletiva bidirecional</v>
          </cell>
          <cell r="C217" t="str">
            <v>un</v>
          </cell>
          <cell r="D217">
            <v>4.2</v>
          </cell>
          <cell r="E217" t="str">
            <v>un</v>
          </cell>
          <cell r="F217">
            <v>4.2</v>
          </cell>
        </row>
        <row r="218">
          <cell r="A218" t="str">
            <v>M974</v>
          </cell>
          <cell r="B218" t="str">
            <v xml:space="preserve">Tachão refletivo monodirecional</v>
          </cell>
          <cell r="C218" t="str">
            <v>un</v>
          </cell>
          <cell r="D218">
            <v>9.5</v>
          </cell>
          <cell r="E218" t="str">
            <v>un</v>
          </cell>
          <cell r="F218">
            <v>9.5</v>
          </cell>
        </row>
        <row r="219">
          <cell r="A219" t="str">
            <v>M975</v>
          </cell>
          <cell r="B219" t="str">
            <v xml:space="preserve">Tachão refletivo bidirecional</v>
          </cell>
          <cell r="C219" t="str">
            <v>un</v>
          </cell>
          <cell r="D219">
            <v>10.5</v>
          </cell>
          <cell r="E219" t="str">
            <v>un</v>
          </cell>
          <cell r="F219">
            <v>10.5</v>
          </cell>
        </row>
        <row r="220">
          <cell r="A220" t="str">
            <v>M976</v>
          </cell>
          <cell r="B220" t="str">
            <v xml:space="preserve">Baguete limitador de polietileno</v>
          </cell>
          <cell r="C220" t="str">
            <v>m</v>
          </cell>
          <cell r="D220">
            <v>0.56000000000000005</v>
          </cell>
          <cell r="E220" t="str">
            <v>m</v>
          </cell>
          <cell r="F220">
            <v>0.56000000000000005</v>
          </cell>
        </row>
        <row r="221">
          <cell r="A221" t="str">
            <v>M977</v>
          </cell>
          <cell r="B221" t="str">
            <v xml:space="preserve">Selante asfáltico polimerizado</v>
          </cell>
          <cell r="C221" t="str">
            <v>l</v>
          </cell>
          <cell r="D221">
            <v>24.68</v>
          </cell>
          <cell r="E221" t="str">
            <v>l</v>
          </cell>
          <cell r="F221">
            <v>24.68</v>
          </cell>
        </row>
        <row r="222">
          <cell r="A222" t="str">
            <v>M980</v>
          </cell>
          <cell r="B222" t="str">
            <v xml:space="preserve">Indenização de jazida</v>
          </cell>
          <cell r="C222" t="str">
            <v>m3</v>
          </cell>
          <cell r="D222">
            <v>0.84</v>
          </cell>
          <cell r="E222" t="str">
            <v>m3</v>
          </cell>
          <cell r="F222">
            <v>0.84</v>
          </cell>
        </row>
        <row r="223">
          <cell r="A223" t="str">
            <v>M982</v>
          </cell>
          <cell r="B223" t="str">
            <v xml:space="preserve">Isopor de 5cm de espessura</v>
          </cell>
          <cell r="C223" t="str">
            <v>m2</v>
          </cell>
          <cell r="D223">
            <v>5</v>
          </cell>
          <cell r="E223" t="str">
            <v>m2</v>
          </cell>
          <cell r="F223">
            <v>5</v>
          </cell>
        </row>
        <row r="224">
          <cell r="A224" t="str">
            <v>M983</v>
          </cell>
          <cell r="B224" t="str">
            <v xml:space="preserve">Disco diam. p/ máq. de disco 6kW</v>
          </cell>
          <cell r="C224" t="str">
            <v>un</v>
          </cell>
          <cell r="D224">
            <v>300</v>
          </cell>
          <cell r="E224" t="str">
            <v>un</v>
          </cell>
          <cell r="F224">
            <v>300</v>
          </cell>
        </row>
        <row r="225">
          <cell r="A225" t="str">
            <v>M984</v>
          </cell>
          <cell r="B225" t="str">
            <v>Chumbadores</v>
          </cell>
          <cell r="C225" t="str">
            <v>kg</v>
          </cell>
          <cell r="D225">
            <v>10.433299999999999</v>
          </cell>
          <cell r="E225" t="str">
            <v>pç</v>
          </cell>
          <cell r="F225">
            <v>3.13</v>
          </cell>
        </row>
        <row r="226">
          <cell r="A226" t="str">
            <v>M985</v>
          </cell>
          <cell r="B226" t="str">
            <v xml:space="preserve">Tubo plástico para purgadores</v>
          </cell>
          <cell r="C226" t="str">
            <v>m</v>
          </cell>
          <cell r="D226">
            <v>1.41</v>
          </cell>
          <cell r="E226" t="str">
            <v>m</v>
          </cell>
          <cell r="F226">
            <v>1.41</v>
          </cell>
        </row>
        <row r="227">
          <cell r="A227" t="str">
            <v>M996</v>
          </cell>
          <cell r="B227" t="str">
            <v xml:space="preserve">Material Demolido</v>
          </cell>
          <cell r="C227" t="str">
            <v>t</v>
          </cell>
          <cell r="D227">
            <v>0</v>
          </cell>
          <cell r="E227" t="str">
            <v>t</v>
          </cell>
          <cell r="F227">
            <v>0</v>
          </cell>
        </row>
        <row r="228">
          <cell r="A228" t="str">
            <v>M997</v>
          </cell>
          <cell r="B228" t="str">
            <v xml:space="preserve">Material Fresado</v>
          </cell>
          <cell r="C228" t="str">
            <v>t</v>
          </cell>
          <cell r="D228">
            <v>0</v>
          </cell>
          <cell r="E228" t="str">
            <v>t</v>
          </cell>
          <cell r="F228">
            <v>0</v>
          </cell>
        </row>
        <row r="229">
          <cell r="A229" t="str">
            <v>M998</v>
          </cell>
          <cell r="B229" t="str">
            <v>Madeira</v>
          </cell>
          <cell r="C229" t="str">
            <v>t</v>
          </cell>
          <cell r="D229">
            <v>0</v>
          </cell>
          <cell r="E229" t="str">
            <v>t</v>
          </cell>
          <cell r="F229">
            <v>0</v>
          </cell>
        </row>
        <row r="230">
          <cell r="A230" t="str">
            <v>M999</v>
          </cell>
          <cell r="B230" t="str">
            <v xml:space="preserve">Material retirado da pista</v>
          </cell>
          <cell r="C230" t="str">
            <v>t</v>
          </cell>
          <cell r="D230">
            <v>0</v>
          </cell>
          <cell r="E230" t="str">
            <v>t</v>
          </cell>
          <cell r="F230">
            <v>0</v>
          </cell>
        </row>
      </sheetData>
      <sheetData sheetId="20" refreshError="1">
        <row r="1">
          <cell r="A1" t="str">
            <v>E001</v>
          </cell>
          <cell r="B1" t="str">
            <v xml:space="preserve">Trator de Esteiras: D4E-PS/4A - com lâmina  </v>
          </cell>
          <cell r="C1" t="str">
            <v xml:space="preserve"> Diesel</v>
          </cell>
          <cell r="D1">
            <v>5.4363000000000001</v>
          </cell>
          <cell r="E1">
            <v>53.947299999999998</v>
          </cell>
        </row>
        <row r="2">
          <cell r="A2" t="str">
            <v>E002</v>
          </cell>
          <cell r="B2" t="str">
            <v xml:space="preserve">Trator de Esteiras: D6M-XL/6A - com lâmina  </v>
          </cell>
          <cell r="C2" t="str">
            <v xml:space="preserve"> Diesel</v>
          </cell>
          <cell r="D2">
            <v>5.4363000000000001</v>
          </cell>
          <cell r="E2">
            <v>77.576700000000002</v>
          </cell>
        </row>
        <row r="3">
          <cell r="A3" t="str">
            <v>E003</v>
          </cell>
          <cell r="B3" t="str">
            <v xml:space="preserve">Trator de Esteiras: D8R - com lâmina  </v>
          </cell>
          <cell r="C3" t="str">
            <v xml:space="preserve"> Diesel</v>
          </cell>
          <cell r="D3">
            <v>5.4363000000000001</v>
          </cell>
          <cell r="E3">
            <v>144.51490000000001</v>
          </cell>
        </row>
        <row r="4">
          <cell r="A4" t="str">
            <v>E005</v>
          </cell>
          <cell r="B4" t="str">
            <v xml:space="preserve">Motoscraper: 621F -   </v>
          </cell>
          <cell r="C4" t="str">
            <v xml:space="preserve"> Diesel</v>
          </cell>
          <cell r="D4">
            <v>5.4363000000000001</v>
          </cell>
          <cell r="E4">
            <v>158.85830000000001</v>
          </cell>
        </row>
        <row r="5">
          <cell r="A5" t="str">
            <v>E006</v>
          </cell>
          <cell r="B5" t="str">
            <v xml:space="preserve">Motoniveladora: 120G -   </v>
          </cell>
          <cell r="C5" t="str">
            <v xml:space="preserve"> Diesel</v>
          </cell>
          <cell r="D5">
            <v>5.7469999999999999</v>
          </cell>
          <cell r="E5">
            <v>52.1905</v>
          </cell>
        </row>
        <row r="6">
          <cell r="A6" t="str">
            <v>E007</v>
          </cell>
          <cell r="B6" t="str">
            <v xml:space="preserve">Trator Agrícola: 620/4 - 80 a 115 hp  </v>
          </cell>
          <cell r="C6" t="str">
            <v xml:space="preserve"> Diesel</v>
          </cell>
          <cell r="D6">
            <v>4.1938000000000004</v>
          </cell>
          <cell r="E6">
            <v>27.098500000000001</v>
          </cell>
        </row>
        <row r="7">
          <cell r="A7" t="str">
            <v>E008</v>
          </cell>
          <cell r="B7" t="str">
            <v xml:space="preserve">Escavadeira Hidráulica: 888-CKE - com drag line 760 l  </v>
          </cell>
          <cell r="C7" t="str">
            <v xml:space="preserve"> Diesel</v>
          </cell>
          <cell r="D7">
            <v>5.7469999999999999</v>
          </cell>
          <cell r="E7">
            <v>60.406999999999996</v>
          </cell>
        </row>
        <row r="8">
          <cell r="A8" t="str">
            <v>E009</v>
          </cell>
          <cell r="B8" t="str">
            <v xml:space="preserve">Carregadeira de Pneus: 924F - 1,72 m3  </v>
          </cell>
          <cell r="C8" t="str">
            <v xml:space="preserve"> Diesel</v>
          </cell>
          <cell r="D8">
            <v>5.4363000000000001</v>
          </cell>
          <cell r="E8">
            <v>41.526699999999998</v>
          </cell>
        </row>
        <row r="9">
          <cell r="A9" t="str">
            <v>E010</v>
          </cell>
          <cell r="B9" t="str">
            <v xml:space="preserve">Carregadeira de Pneus: 950F - 3,1 m3  </v>
          </cell>
          <cell r="C9" t="str">
            <v xml:space="preserve"> Diesel</v>
          </cell>
          <cell r="D9">
            <v>5.4363000000000001</v>
          </cell>
          <cell r="E9">
            <v>68.135400000000004</v>
          </cell>
        </row>
        <row r="10">
          <cell r="A10" t="str">
            <v>E011</v>
          </cell>
          <cell r="B10" t="str">
            <v xml:space="preserve">Retroescavadeira: MF-86HD -   </v>
          </cell>
          <cell r="C10" t="str">
            <v xml:space="preserve"> Diesel</v>
          </cell>
          <cell r="D10">
            <v>5.4363000000000001</v>
          </cell>
          <cell r="E10">
            <v>32.604300000000002</v>
          </cell>
        </row>
        <row r="11">
          <cell r="A11" t="str">
            <v>E012</v>
          </cell>
          <cell r="B11" t="str">
            <v xml:space="preserve">Rolo Compactador: PC-2 - pé de carneiro reb. 3,45 / 4,6 t  </v>
          </cell>
          <cell r="C11" t="str">
            <v xml:space="preserve"> Não utiliza energia</v>
          </cell>
          <cell r="D11">
            <v>0</v>
          </cell>
          <cell r="E11">
            <v>0.82709999999999995</v>
          </cell>
        </row>
        <row r="12">
          <cell r="A12" t="str">
            <v>E013</v>
          </cell>
          <cell r="B12" t="str">
            <v xml:space="preserve">Rolo Compactador: CA-25-PP - pé de carneiro autop. 11,25t vibrat  </v>
          </cell>
          <cell r="C12" t="str">
            <v xml:space="preserve"> Diesel</v>
          </cell>
          <cell r="D12">
            <v>4.1938000000000004</v>
          </cell>
          <cell r="E12">
            <v>45.536099999999998</v>
          </cell>
        </row>
        <row r="13">
          <cell r="A13" t="str">
            <v>E014</v>
          </cell>
          <cell r="B13" t="str">
            <v xml:space="preserve">Trator de Esteiras: D8R/RB - com escarificador  </v>
          </cell>
          <cell r="C13" t="str">
            <v xml:space="preserve"> Diesel</v>
          </cell>
          <cell r="D13">
            <v>5.4363000000000001</v>
          </cell>
          <cell r="E13">
            <v>145.5427</v>
          </cell>
        </row>
        <row r="14">
          <cell r="A14" t="str">
            <v>E015</v>
          </cell>
          <cell r="B14" t="str">
            <v xml:space="preserve">Motoniveladora: 140G -   </v>
          </cell>
          <cell r="C14" t="str">
            <v xml:space="preserve"> Diesel</v>
          </cell>
          <cell r="D14">
            <v>5.7469999999999999</v>
          </cell>
          <cell r="E14">
            <v>63.596499999999999</v>
          </cell>
        </row>
        <row r="15">
          <cell r="A15" t="str">
            <v>E016</v>
          </cell>
          <cell r="B15" t="str">
            <v xml:space="preserve">Carregadeira de Pneus: W18E J L - 1,33 m3  </v>
          </cell>
          <cell r="C15" t="str">
            <v xml:space="preserve"> Diesel</v>
          </cell>
          <cell r="D15">
            <v>5.4363000000000001</v>
          </cell>
          <cell r="E15">
            <v>35.982300000000002</v>
          </cell>
        </row>
        <row r="16">
          <cell r="A16" t="str">
            <v>E055</v>
          </cell>
          <cell r="B16" t="str">
            <v xml:space="preserve">Rolo Compactador: CP433C - pé de carneiro vibratório  </v>
          </cell>
          <cell r="C16" t="str">
            <v xml:space="preserve"> Diesel</v>
          </cell>
          <cell r="D16">
            <v>4.1938000000000004</v>
          </cell>
          <cell r="E16">
            <v>41.104199999999999</v>
          </cell>
        </row>
        <row r="17">
          <cell r="A17" t="str">
            <v>E056</v>
          </cell>
          <cell r="B17" t="str">
            <v xml:space="preserve">Rolo Compactador: CT-262 - pé de carneiro tamping  </v>
          </cell>
          <cell r="C17" t="str">
            <v xml:space="preserve"> Diesel</v>
          </cell>
          <cell r="D17">
            <v>4.1938000000000004</v>
          </cell>
          <cell r="E17">
            <v>93.690299999999993</v>
          </cell>
        </row>
        <row r="18">
          <cell r="A18" t="str">
            <v>E062</v>
          </cell>
          <cell r="B18" t="str">
            <v xml:space="preserve">Escavadeira Hidráulica: 330 - com esteira - cap. 1,7 m3  </v>
          </cell>
          <cell r="C18" t="str">
            <v xml:space="preserve"> Diesel</v>
          </cell>
          <cell r="D18">
            <v>5.7469999999999999</v>
          </cell>
          <cell r="E18">
            <v>129.6935</v>
          </cell>
        </row>
        <row r="19">
          <cell r="A19" t="str">
            <v>E063</v>
          </cell>
          <cell r="B19" t="str">
            <v xml:space="preserve">Escavadeira Hidráulica: 320L - c/ est. - cap 600l p/ longo alcance  </v>
          </cell>
          <cell r="C19" t="str">
            <v xml:space="preserve"> Diesel</v>
          </cell>
          <cell r="D19">
            <v>5.7469999999999999</v>
          </cell>
          <cell r="E19">
            <v>68.950999999999993</v>
          </cell>
        </row>
        <row r="20">
          <cell r="A20" t="str">
            <v>E065</v>
          </cell>
          <cell r="B20" t="str">
            <v xml:space="preserve">Draga de Sucção: p/ extração de Areia  6"  </v>
          </cell>
          <cell r="C20" t="str">
            <v xml:space="preserve"> Diesel</v>
          </cell>
          <cell r="D20">
            <v>0</v>
          </cell>
          <cell r="E20">
            <v>12.652200000000001</v>
          </cell>
        </row>
        <row r="21">
          <cell r="A21" t="str">
            <v>E066</v>
          </cell>
          <cell r="B21" t="str">
            <v xml:space="preserve">Chata - 25m3: com rebocador  </v>
          </cell>
          <cell r="C21" t="str">
            <v xml:space="preserve"> Diesel</v>
          </cell>
          <cell r="D21">
            <v>5.2809999999999997</v>
          </cell>
          <cell r="E21">
            <v>44.421399999999998</v>
          </cell>
        </row>
        <row r="22">
          <cell r="A22" t="str">
            <v>E101</v>
          </cell>
          <cell r="B22" t="str">
            <v xml:space="preserve">Grade de Discos: GA 24 x 24  </v>
          </cell>
          <cell r="C22" t="str">
            <v xml:space="preserve"> Não utiliza energia</v>
          </cell>
          <cell r="D22">
            <v>0</v>
          </cell>
          <cell r="E22">
            <v>0.94110000000000005</v>
          </cell>
        </row>
        <row r="23">
          <cell r="A23" t="str">
            <v>E102</v>
          </cell>
          <cell r="B23" t="str">
            <v xml:space="preserve">Rolo Compactador: CC-431 - Tanden vibrat. autoprop. 10,9 t  </v>
          </cell>
          <cell r="C23" t="str">
            <v xml:space="preserve"> Diesel</v>
          </cell>
          <cell r="D23">
            <v>4.1938000000000004</v>
          </cell>
          <cell r="E23">
            <v>50.396099999999997</v>
          </cell>
        </row>
        <row r="24">
          <cell r="A24" t="str">
            <v>E103</v>
          </cell>
          <cell r="B24" t="str">
            <v xml:space="preserve">Rolo Compactador: SPV 84 - liso, vibrat. autoprop. 11,6 t  </v>
          </cell>
          <cell r="C24" t="str">
            <v xml:space="preserve"> Diesel</v>
          </cell>
          <cell r="D24">
            <v>4.1938000000000004</v>
          </cell>
          <cell r="E24">
            <v>47.619500000000002</v>
          </cell>
        </row>
        <row r="25">
          <cell r="A25" t="str">
            <v>E104</v>
          </cell>
          <cell r="B25" t="str">
            <v xml:space="preserve">Rolo Compactador: CC-222 - liso, tanden vibrat. autoprop. 7,2  </v>
          </cell>
          <cell r="C25" t="str">
            <v xml:space="preserve"> Diesel</v>
          </cell>
          <cell r="D25">
            <v>4.1938000000000004</v>
          </cell>
          <cell r="E25">
            <v>40.826099999999997</v>
          </cell>
        </row>
        <row r="26">
          <cell r="A26" t="str">
            <v>E105</v>
          </cell>
          <cell r="B26" t="str">
            <v xml:space="preserve">Rolo Compactador: SP 8000 - de pneus autoprop. 21 t  </v>
          </cell>
          <cell r="C26" t="str">
            <v xml:space="preserve"> Diesel</v>
          </cell>
          <cell r="D26">
            <v>4.1938000000000004</v>
          </cell>
          <cell r="E26">
            <v>50.769300000000001</v>
          </cell>
        </row>
        <row r="27">
          <cell r="A27" t="str">
            <v>E106</v>
          </cell>
          <cell r="B27" t="str">
            <v xml:space="preserve">Usina Misturadora: USC-2 - de solos 350 / 600 t/h  </v>
          </cell>
          <cell r="C27" t="str">
            <v xml:space="preserve"> Elétrico</v>
          </cell>
          <cell r="D27">
            <v>5.7469999999999999</v>
          </cell>
          <cell r="E27">
            <v>28.718399999999999</v>
          </cell>
        </row>
        <row r="28">
          <cell r="A28" t="str">
            <v>E107</v>
          </cell>
          <cell r="B28" t="str">
            <v xml:space="preserve">Vassoura Mecânica: rebocável  </v>
          </cell>
          <cell r="C28" t="str">
            <v xml:space="preserve"> Não utiliza energia</v>
          </cell>
          <cell r="D28">
            <v>0</v>
          </cell>
          <cell r="E28">
            <v>2.85</v>
          </cell>
        </row>
        <row r="29">
          <cell r="A29" t="str">
            <v>E108</v>
          </cell>
          <cell r="B29" t="str">
            <v xml:space="preserve">Distribuidor de Agregados: rebocável  </v>
          </cell>
          <cell r="C29" t="str">
            <v xml:space="preserve"> Não utiliza energia</v>
          </cell>
          <cell r="D29">
            <v>0</v>
          </cell>
          <cell r="E29">
            <v>2.1840000000000002</v>
          </cell>
        </row>
        <row r="30">
          <cell r="A30" t="str">
            <v>E109</v>
          </cell>
          <cell r="B30" t="str">
            <v xml:space="preserve">Distribuidor de Agregados: SD-1 - autopropelido  </v>
          </cell>
          <cell r="C30" t="str">
            <v xml:space="preserve"> Diesel</v>
          </cell>
          <cell r="D30">
            <v>5.4363000000000001</v>
          </cell>
          <cell r="E30">
            <v>30.139399999999998</v>
          </cell>
        </row>
        <row r="31">
          <cell r="A31" t="str">
            <v>E110</v>
          </cell>
          <cell r="B31" t="str">
            <v xml:space="preserve">Tanque de Estocagem de Asfalto: 20.000 l  </v>
          </cell>
          <cell r="C31" t="str">
            <v xml:space="preserve"> Não utiliza energia</v>
          </cell>
          <cell r="D31">
            <v>0</v>
          </cell>
          <cell r="E31">
            <v>0.96599999999999997</v>
          </cell>
        </row>
        <row r="32">
          <cell r="A32" t="str">
            <v>E111</v>
          </cell>
          <cell r="B32" t="str">
            <v xml:space="preserve">Equip. Distribuição de Asfalto: montado em caminhão  </v>
          </cell>
          <cell r="C32" t="str">
            <v xml:space="preserve"> Diesel</v>
          </cell>
          <cell r="D32">
            <v>4.9703999999999997</v>
          </cell>
          <cell r="E32">
            <v>42.822899999999997</v>
          </cell>
        </row>
        <row r="33">
          <cell r="A33" t="str">
            <v>E112</v>
          </cell>
          <cell r="B33" t="str">
            <v xml:space="preserve">Aquecedor de Fluido Térmico: TH III -   </v>
          </cell>
          <cell r="C33" t="str">
            <v xml:space="preserve"> Elétrico</v>
          </cell>
          <cell r="D33">
            <v>0</v>
          </cell>
          <cell r="E33">
            <v>4.0125000000000002</v>
          </cell>
        </row>
        <row r="34">
          <cell r="A34" t="str">
            <v>E113</v>
          </cell>
          <cell r="B34" t="str">
            <v xml:space="preserve">Usina de Asfalto a Quente: DMC-2 - 40 / 60 t/h  </v>
          </cell>
          <cell r="C34" t="str">
            <v xml:space="preserve"> Elétrico</v>
          </cell>
          <cell r="D34">
            <v>5.7469999999999999</v>
          </cell>
          <cell r="E34">
            <v>84.634799999999998</v>
          </cell>
        </row>
        <row r="35">
          <cell r="A35" t="str">
            <v>E114</v>
          </cell>
          <cell r="B35" t="str">
            <v xml:space="preserve">Vibro-acabadora de Asfalto: VDA-206 - sobre pneus  </v>
          </cell>
          <cell r="C35" t="str">
            <v xml:space="preserve"> Diesel</v>
          </cell>
          <cell r="D35">
            <v>5.7469999999999999</v>
          </cell>
          <cell r="E35">
            <v>21.054200000000002</v>
          </cell>
        </row>
        <row r="36">
          <cell r="A36" t="str">
            <v>E115</v>
          </cell>
          <cell r="B36" t="str">
            <v xml:space="preserve">Usina Misturadora: USC-2 - pré mist. a frio 60/100 t/h  </v>
          </cell>
          <cell r="C36" t="str">
            <v xml:space="preserve"> Elétrico</v>
          </cell>
          <cell r="D36">
            <v>5.7469999999999999</v>
          </cell>
          <cell r="E36">
            <v>25.367000000000001</v>
          </cell>
        </row>
        <row r="37">
          <cell r="A37" t="str">
            <v>E116</v>
          </cell>
          <cell r="B37" t="str">
            <v xml:space="preserve">Usina Misturadora: USC-2 - pré mist. a frio 30/60 t/h  </v>
          </cell>
          <cell r="C37" t="str">
            <v xml:space="preserve"> Elétrico</v>
          </cell>
          <cell r="D37">
            <v>5.7469999999999999</v>
          </cell>
          <cell r="E37">
            <v>16.292000000000002</v>
          </cell>
        </row>
        <row r="38">
          <cell r="A38" t="str">
            <v>E117</v>
          </cell>
          <cell r="B38" t="str">
            <v xml:space="preserve">Rolo Compactador: RT82H - estático Tanden autoprop. 8,9 t  </v>
          </cell>
          <cell r="C38" t="str">
            <v xml:space="preserve"> Diesel</v>
          </cell>
          <cell r="D38">
            <v>4.1938000000000004</v>
          </cell>
          <cell r="E38">
            <v>21.779699999999998</v>
          </cell>
        </row>
        <row r="39">
          <cell r="A39" t="str">
            <v>E118</v>
          </cell>
          <cell r="B39" t="str">
            <v xml:space="preserve">Rolo Compactador: Tanden vibrat. 1,6 t  </v>
          </cell>
          <cell r="C39" t="str">
            <v xml:space="preserve"> Diesel</v>
          </cell>
          <cell r="D39">
            <v>4.1938000000000004</v>
          </cell>
          <cell r="E39">
            <v>11.114800000000001</v>
          </cell>
        </row>
        <row r="40">
          <cell r="A40" t="str">
            <v>E119</v>
          </cell>
          <cell r="B40" t="str">
            <v xml:space="preserve">Rolo Compactador: AP23 - de pneus estat. autoprop. 23 t  </v>
          </cell>
          <cell r="C40" t="str">
            <v xml:space="preserve"> Diesel</v>
          </cell>
          <cell r="D40">
            <v>4.1938000000000004</v>
          </cell>
          <cell r="E40">
            <v>34.246499999999997</v>
          </cell>
        </row>
        <row r="41">
          <cell r="A41" t="str">
            <v>E121</v>
          </cell>
          <cell r="B41" t="str">
            <v xml:space="preserve">Rolo Compactador: CA15 - liso vibrat.autoprop. 6,6 t  </v>
          </cell>
          <cell r="C41" t="str">
            <v xml:space="preserve"> Diesel</v>
          </cell>
          <cell r="D41">
            <v>4.1938000000000004</v>
          </cell>
          <cell r="E41">
            <v>33.888399999999997</v>
          </cell>
        </row>
        <row r="42">
          <cell r="A42" t="str">
            <v>E122</v>
          </cell>
          <cell r="B42" t="str">
            <v xml:space="preserve">Equip. Distribuição Lama Asfáltica: montado em caminhão  </v>
          </cell>
          <cell r="C42" t="str">
            <v xml:space="preserve"> Diesel</v>
          </cell>
          <cell r="D42">
            <v>4.9703999999999997</v>
          </cell>
          <cell r="E42">
            <v>55.874299999999998</v>
          </cell>
        </row>
        <row r="43">
          <cell r="A43" t="str">
            <v>E123</v>
          </cell>
          <cell r="B43" t="str">
            <v xml:space="preserve">Caldeira de Asfalto Rebocável: CA-1 - 600 l  </v>
          </cell>
          <cell r="C43" t="str">
            <v xml:space="preserve"> Elétrico</v>
          </cell>
          <cell r="D43">
            <v>0</v>
          </cell>
          <cell r="E43">
            <v>1.9792000000000001</v>
          </cell>
        </row>
        <row r="44">
          <cell r="A44" t="str">
            <v>E124</v>
          </cell>
          <cell r="B44" t="str">
            <v xml:space="preserve">Usina de Asfalto a Quente: gravim 100/140 t/h  </v>
          </cell>
          <cell r="C44" t="str">
            <v xml:space="preserve"> Elétrico</v>
          </cell>
          <cell r="D44">
            <v>5.7469999999999999</v>
          </cell>
          <cell r="E44">
            <v>114.9106</v>
          </cell>
        </row>
        <row r="45">
          <cell r="A45" t="str">
            <v>E126</v>
          </cell>
          <cell r="B45" t="str">
            <v xml:space="preserve">Fresadora a Frio: 1000 C -   </v>
          </cell>
          <cell r="C45" t="str">
            <v xml:space="preserve"> Diesel</v>
          </cell>
          <cell r="D45">
            <v>5.7469999999999999</v>
          </cell>
          <cell r="E45">
            <v>137.417</v>
          </cell>
        </row>
        <row r="46">
          <cell r="A46" t="str">
            <v>E127</v>
          </cell>
          <cell r="B46" t="str">
            <v xml:space="preserve">Fresadora a Frio: 2000 DC -   </v>
          </cell>
          <cell r="C46" t="str">
            <v xml:space="preserve"> Diesel</v>
          </cell>
          <cell r="D46">
            <v>5.7469999999999999</v>
          </cell>
          <cell r="E46">
            <v>284.22500000000002</v>
          </cell>
        </row>
        <row r="47">
          <cell r="A47" t="str">
            <v>E138</v>
          </cell>
          <cell r="B47" t="str">
            <v xml:space="preserve">Estabilizador/Recicladora a Frio: RR/SS-250 -   </v>
          </cell>
          <cell r="C47" t="str">
            <v xml:space="preserve"> Diesel</v>
          </cell>
          <cell r="D47">
            <v>5.7469999999999999</v>
          </cell>
          <cell r="E47">
            <v>203.68700000000001</v>
          </cell>
        </row>
        <row r="48">
          <cell r="A48" t="str">
            <v>E139</v>
          </cell>
          <cell r="B48" t="str">
            <v xml:space="preserve">Rolo Compactador: CA25 - liso auto. vibrat.  </v>
          </cell>
          <cell r="C48" t="str">
            <v xml:space="preserve"> Diesel</v>
          </cell>
          <cell r="D48">
            <v>4.1938000000000004</v>
          </cell>
          <cell r="E48">
            <v>42.997999999999998</v>
          </cell>
        </row>
        <row r="49">
          <cell r="A49" t="str">
            <v>E142</v>
          </cell>
          <cell r="B49" t="str">
            <v xml:space="preserve">Rolo Compactador: CP271 - de pneus  </v>
          </cell>
          <cell r="C49" t="str">
            <v xml:space="preserve"> Diesel</v>
          </cell>
          <cell r="D49">
            <v>4.1938000000000004</v>
          </cell>
          <cell r="E49">
            <v>41.012599999999999</v>
          </cell>
        </row>
        <row r="50">
          <cell r="A50" t="str">
            <v>E147</v>
          </cell>
          <cell r="B50" t="str">
            <v xml:space="preserve">Usina de Asfalto a Quente: DMC-2 - 90/120 t/h com filtro de manga  </v>
          </cell>
          <cell r="C50" t="str">
            <v xml:space="preserve"> Elétrico</v>
          </cell>
          <cell r="D50">
            <v>5.7469999999999999</v>
          </cell>
          <cell r="E50">
            <v>88.358599999999996</v>
          </cell>
        </row>
        <row r="51">
          <cell r="A51" t="str">
            <v>E149</v>
          </cell>
          <cell r="B51" t="str">
            <v xml:space="preserve">Vibro-acabadora de Asfalto: VDA-600BM - sobre esteiras  </v>
          </cell>
          <cell r="C51" t="str">
            <v xml:space="preserve"> Diesel</v>
          </cell>
          <cell r="D51">
            <v>5.7469999999999999</v>
          </cell>
          <cell r="E51">
            <v>52.372999999999998</v>
          </cell>
        </row>
        <row r="52">
          <cell r="A52" t="str">
            <v>E151</v>
          </cell>
          <cell r="B52" t="str">
            <v xml:space="preserve">Rolo Compactador: SP5500 - autoprop. de pneus 20 t  </v>
          </cell>
          <cell r="C52" t="str">
            <v xml:space="preserve"> Diesel</v>
          </cell>
          <cell r="D52">
            <v>4.1938000000000004</v>
          </cell>
          <cell r="E52">
            <v>34.217300000000002</v>
          </cell>
        </row>
        <row r="53">
          <cell r="A53" t="str">
            <v>E153</v>
          </cell>
          <cell r="B53" t="str">
            <v xml:space="preserve">Recicladora de Pavimento: a quente "in situ"  </v>
          </cell>
          <cell r="C53" t="str">
            <v xml:space="preserve"> Diesel</v>
          </cell>
          <cell r="D53">
            <v>11.494</v>
          </cell>
          <cell r="E53">
            <v>387.23480000000001</v>
          </cell>
        </row>
        <row r="54">
          <cell r="A54" t="str">
            <v>E156</v>
          </cell>
          <cell r="B54" t="str">
            <v xml:space="preserve">Trator Uniloader: 1845 - C - c/ vassoura de 1,80 m  </v>
          </cell>
          <cell r="C54" t="str">
            <v xml:space="preserve"> Diesel</v>
          </cell>
          <cell r="D54">
            <v>5.4363000000000001</v>
          </cell>
          <cell r="E54">
            <v>24.787800000000001</v>
          </cell>
        </row>
        <row r="55">
          <cell r="A55" t="str">
            <v>E160</v>
          </cell>
          <cell r="B55" t="str">
            <v xml:space="preserve">Fresadora e Distribuidora de solo: 9500 - para regular sub leito  </v>
          </cell>
          <cell r="C55" t="str">
            <v xml:space="preserve"> Diesel</v>
          </cell>
          <cell r="D55">
            <v>5.7469999999999999</v>
          </cell>
          <cell r="E55">
            <v>234.64689999999999</v>
          </cell>
        </row>
        <row r="56">
          <cell r="A56" t="str">
            <v>E161</v>
          </cell>
          <cell r="B56" t="str">
            <v xml:space="preserve">Equip. Distr. de L.A. Rupt. Contr.: MICROFLEX - acoplado em cavalo mecânico  </v>
          </cell>
          <cell r="C56" t="str">
            <v xml:space="preserve"> Diesel</v>
          </cell>
          <cell r="D56">
            <v>5.2809999999999997</v>
          </cell>
          <cell r="E56">
            <v>104.0889</v>
          </cell>
        </row>
        <row r="57">
          <cell r="A57" t="str">
            <v>E201</v>
          </cell>
          <cell r="B57" t="str">
            <v xml:space="preserve">Compressor de Ar: XA 125PD - 250 PCM  </v>
          </cell>
          <cell r="C57" t="str">
            <v xml:space="preserve"> Diesel</v>
          </cell>
          <cell r="D57">
            <v>4.1938000000000004</v>
          </cell>
          <cell r="E57">
            <v>20.5779</v>
          </cell>
        </row>
        <row r="58">
          <cell r="A58" t="str">
            <v>E202</v>
          </cell>
          <cell r="B58" t="str">
            <v xml:space="preserve">Compressor de Ar: XA 175 - 350 PCM  </v>
          </cell>
          <cell r="C58" t="str">
            <v xml:space="preserve"> Diesel</v>
          </cell>
          <cell r="D58">
            <v>4.1938000000000004</v>
          </cell>
          <cell r="E58">
            <v>26.444299999999998</v>
          </cell>
        </row>
        <row r="59">
          <cell r="A59" t="str">
            <v>E203</v>
          </cell>
          <cell r="B59" t="str">
            <v xml:space="preserve">Compressor de Ar: XA 360 SD - 764 PCM  </v>
          </cell>
          <cell r="C59" t="str">
            <v xml:space="preserve"> Diesel</v>
          </cell>
          <cell r="D59">
            <v>4.1938000000000004</v>
          </cell>
          <cell r="E59">
            <v>55.485300000000002</v>
          </cell>
        </row>
        <row r="60">
          <cell r="A60" t="str">
            <v>E204</v>
          </cell>
          <cell r="B60" t="str">
            <v xml:space="preserve">Martelete: RH658-6L - perfuratriz manual  </v>
          </cell>
          <cell r="C60" t="str">
            <v xml:space="preserve"> Não utiliza energia</v>
          </cell>
          <cell r="D60">
            <v>3.7277999999999998</v>
          </cell>
          <cell r="E60">
            <v>4.5633999999999997</v>
          </cell>
        </row>
        <row r="61">
          <cell r="A61" t="str">
            <v>E205</v>
          </cell>
          <cell r="B61" t="str">
            <v xml:space="preserve">Perfuratriz sobre Esteiras: ROC 442PC - Crawler Drill  </v>
          </cell>
          <cell r="C61" t="str">
            <v xml:space="preserve"> Não utiliza energia</v>
          </cell>
          <cell r="D61">
            <v>4.1938000000000004</v>
          </cell>
          <cell r="E61">
            <v>31.947099999999999</v>
          </cell>
        </row>
        <row r="62">
          <cell r="A62" t="str">
            <v>E206</v>
          </cell>
          <cell r="B62" t="str">
            <v xml:space="preserve">Conjunto de Britagem: L-150A - 30 m3/h  </v>
          </cell>
          <cell r="C62" t="str">
            <v xml:space="preserve"> Elétrico</v>
          </cell>
          <cell r="D62">
            <v>5.7469999999999999</v>
          </cell>
          <cell r="E62">
            <v>67.889799999999994</v>
          </cell>
        </row>
        <row r="63">
          <cell r="A63" t="str">
            <v>E207</v>
          </cell>
          <cell r="B63" t="str">
            <v xml:space="preserve">Conjunto de Britagem: c-130 - 9 a 20 m3/h  </v>
          </cell>
          <cell r="C63" t="str">
            <v xml:space="preserve"> Elétrico</v>
          </cell>
          <cell r="D63">
            <v>5.7469999999999999</v>
          </cell>
          <cell r="E63">
            <v>19.775700000000001</v>
          </cell>
        </row>
        <row r="64">
          <cell r="A64" t="str">
            <v>E208</v>
          </cell>
          <cell r="B64" t="str">
            <v xml:space="preserve">Compressor de Ar: XA90PD - 180 PCM  </v>
          </cell>
          <cell r="C64" t="str">
            <v xml:space="preserve"> Diesel</v>
          </cell>
          <cell r="D64">
            <v>4.1938000000000004</v>
          </cell>
          <cell r="E64">
            <v>19.863900000000001</v>
          </cell>
        </row>
        <row r="65">
          <cell r="A65" t="str">
            <v>E209</v>
          </cell>
          <cell r="B65" t="str">
            <v xml:space="preserve">Martelete: TEX28 - rompedor  28 kg  </v>
          </cell>
          <cell r="C65" t="str">
            <v xml:space="preserve"> Não utiliza energia</v>
          </cell>
          <cell r="D65">
            <v>3.7277999999999998</v>
          </cell>
          <cell r="E65">
            <v>4.2933000000000003</v>
          </cell>
        </row>
        <row r="66">
          <cell r="A66" t="str">
            <v>E210</v>
          </cell>
          <cell r="B66" t="str">
            <v xml:space="preserve">Martelete: TEX33 - rompedor  33 kg  </v>
          </cell>
          <cell r="C66" t="str">
            <v xml:space="preserve"> Não utiliza energia</v>
          </cell>
          <cell r="D66">
            <v>3.7277999999999998</v>
          </cell>
          <cell r="E66">
            <v>4.2347999999999999</v>
          </cell>
        </row>
        <row r="67">
          <cell r="A67" t="str">
            <v>E211</v>
          </cell>
          <cell r="B67" t="str">
            <v xml:space="preserve">Máquina para Pintura: compres. de ar p/ pintura c/ filtro  </v>
          </cell>
          <cell r="C67" t="str">
            <v xml:space="preserve"> Elétrico</v>
          </cell>
          <cell r="D67">
            <v>0</v>
          </cell>
          <cell r="E67">
            <v>0.24829999999999999</v>
          </cell>
        </row>
        <row r="68">
          <cell r="A68" t="str">
            <v>E223</v>
          </cell>
          <cell r="B68" t="str">
            <v xml:space="preserve">Compressor de Ar: portátil 375 PCM  </v>
          </cell>
          <cell r="C68" t="str">
            <v xml:space="preserve"> Diesel</v>
          </cell>
          <cell r="D68">
            <v>4.1938000000000004</v>
          </cell>
          <cell r="E68">
            <v>36.3354</v>
          </cell>
        </row>
        <row r="69">
          <cell r="A69" t="str">
            <v>E225</v>
          </cell>
          <cell r="B69" t="str">
            <v xml:space="preserve">Conjunto de Britagem: 80 m3/h  </v>
          </cell>
          <cell r="C69" t="str">
            <v xml:space="preserve"> Elétrico</v>
          </cell>
          <cell r="D69">
            <v>5.7469999999999999</v>
          </cell>
          <cell r="E69">
            <v>123.60420000000001</v>
          </cell>
        </row>
        <row r="70">
          <cell r="A70" t="str">
            <v>E226</v>
          </cell>
          <cell r="B70" t="str">
            <v xml:space="preserve">Conjunto de Britagem - p/ rachão: 80 m3/h   p/ produção de rachão  </v>
          </cell>
          <cell r="C70" t="str">
            <v xml:space="preserve"> Elétrico</v>
          </cell>
          <cell r="D70">
            <v>5.7469999999999999</v>
          </cell>
          <cell r="E70">
            <v>36.0685</v>
          </cell>
        </row>
        <row r="71">
          <cell r="A71" t="str">
            <v>E301</v>
          </cell>
          <cell r="B71" t="str">
            <v xml:space="preserve">Betoneira: 320 l  </v>
          </cell>
          <cell r="C71" t="str">
            <v xml:space="preserve"> Diesel</v>
          </cell>
          <cell r="D71">
            <v>4.1938000000000004</v>
          </cell>
          <cell r="E71">
            <v>6.3403</v>
          </cell>
        </row>
        <row r="72">
          <cell r="A72" t="str">
            <v>E302</v>
          </cell>
          <cell r="B72" t="str">
            <v xml:space="preserve">Betoneira: 320 l  </v>
          </cell>
          <cell r="C72" t="str">
            <v xml:space="preserve"> Elétrico</v>
          </cell>
          <cell r="D72">
            <v>4.1938000000000004</v>
          </cell>
          <cell r="E72">
            <v>4.3377999999999997</v>
          </cell>
        </row>
        <row r="73">
          <cell r="A73" t="str">
            <v>E303</v>
          </cell>
          <cell r="B73" t="str">
            <v xml:space="preserve">Betoneira: 750 l  </v>
          </cell>
          <cell r="C73" t="str">
            <v xml:space="preserve"> Elétrico</v>
          </cell>
          <cell r="D73">
            <v>4.1938000000000004</v>
          </cell>
          <cell r="E73">
            <v>6.1938000000000004</v>
          </cell>
        </row>
        <row r="74">
          <cell r="A74" t="str">
            <v>E304</v>
          </cell>
          <cell r="B74" t="str">
            <v xml:space="preserve">Transportador Manual: carrinho de mão 80 l  </v>
          </cell>
          <cell r="C74" t="str">
            <v xml:space="preserve"> Não utiliza energia</v>
          </cell>
          <cell r="D74">
            <v>0</v>
          </cell>
          <cell r="E74">
            <v>4.7699999999999999E-2</v>
          </cell>
        </row>
        <row r="75">
          <cell r="A75" t="str">
            <v>E305</v>
          </cell>
          <cell r="B75" t="str">
            <v xml:space="preserve">Transportador Manual: A-15 - gerica 180 l  </v>
          </cell>
          <cell r="C75" t="str">
            <v xml:space="preserve"> Não utiliza energia</v>
          </cell>
          <cell r="D75">
            <v>0</v>
          </cell>
          <cell r="E75">
            <v>0.12609999999999999</v>
          </cell>
        </row>
        <row r="76">
          <cell r="A76" t="str">
            <v>E306</v>
          </cell>
          <cell r="B76" t="str">
            <v xml:space="preserve">Vibrador de Concreto: VIP45/MT2 - de imersão  </v>
          </cell>
          <cell r="C76" t="str">
            <v xml:space="preserve"> Elétrico</v>
          </cell>
          <cell r="D76">
            <v>3.7277999999999998</v>
          </cell>
          <cell r="E76">
            <v>3.9548000000000001</v>
          </cell>
        </row>
        <row r="77">
          <cell r="A77" t="str">
            <v>E307</v>
          </cell>
          <cell r="B77" t="str">
            <v xml:space="preserve">Fábric. Pré-Moldado Concreto: tubos   D=0,2 m   M / F  </v>
          </cell>
          <cell r="C77" t="str">
            <v xml:space="preserve"> Elétrico</v>
          </cell>
          <cell r="D77">
            <v>0</v>
          </cell>
          <cell r="E77">
            <v>1.3293999999999999</v>
          </cell>
        </row>
        <row r="78">
          <cell r="A78" t="str">
            <v>E308</v>
          </cell>
          <cell r="B78" t="str">
            <v xml:space="preserve">Fábric. Pré-Moldado Concreto: tubos   D=0,3 m   M / F  </v>
          </cell>
          <cell r="C78" t="str">
            <v xml:space="preserve"> Elétrico</v>
          </cell>
          <cell r="D78">
            <v>0</v>
          </cell>
          <cell r="E78">
            <v>1.3771</v>
          </cell>
        </row>
        <row r="79">
          <cell r="A79" t="str">
            <v>E309</v>
          </cell>
          <cell r="B79" t="str">
            <v xml:space="preserve">Fábric. Pré-Moldado Concreto: tubos   D=0,4 m   M / F  </v>
          </cell>
          <cell r="C79" t="str">
            <v xml:space="preserve"> Elétrico</v>
          </cell>
          <cell r="D79">
            <v>0</v>
          </cell>
          <cell r="E79">
            <v>1.4869000000000001</v>
          </cell>
        </row>
        <row r="80">
          <cell r="A80" t="str">
            <v>E310</v>
          </cell>
          <cell r="B80" t="str">
            <v xml:space="preserve">Fábric. Pré-Moldado Concreto: tubos   D=0,6 m   M / F  </v>
          </cell>
          <cell r="C80" t="str">
            <v xml:space="preserve"> Elétrico</v>
          </cell>
          <cell r="D80">
            <v>0</v>
          </cell>
          <cell r="E80">
            <v>1.9801</v>
          </cell>
        </row>
        <row r="81">
          <cell r="A81" t="str">
            <v>E311</v>
          </cell>
          <cell r="B81" t="str">
            <v xml:space="preserve">Fábric. Pré-Moldado Concreto: tubos   D=0,8 m   M / F  </v>
          </cell>
          <cell r="C81" t="str">
            <v xml:space="preserve"> Elétrico</v>
          </cell>
          <cell r="D81">
            <v>0</v>
          </cell>
          <cell r="E81">
            <v>1.9222999999999999</v>
          </cell>
        </row>
        <row r="82">
          <cell r="A82" t="str">
            <v>E312</v>
          </cell>
          <cell r="B82" t="str">
            <v xml:space="preserve">Fábric. Pré-Moldado Concreto: tubos   D=1,0 m   M / F  </v>
          </cell>
          <cell r="C82" t="str">
            <v xml:space="preserve"> Elétrico</v>
          </cell>
          <cell r="D82">
            <v>0</v>
          </cell>
          <cell r="E82">
            <v>2.1139999999999999</v>
          </cell>
        </row>
        <row r="83">
          <cell r="A83" t="str">
            <v>E313</v>
          </cell>
          <cell r="B83" t="str">
            <v xml:space="preserve">Fábric. Pré-Moldado Concreto: tubos   D=1,2 m   M / F  </v>
          </cell>
          <cell r="C83" t="str">
            <v xml:space="preserve"> Elétrico</v>
          </cell>
          <cell r="D83">
            <v>0</v>
          </cell>
          <cell r="E83">
            <v>2.1522999999999999</v>
          </cell>
        </row>
        <row r="84">
          <cell r="A84" t="str">
            <v>E314</v>
          </cell>
          <cell r="B84" t="str">
            <v xml:space="preserve">Fábric. Pré-Moldado Concreto: tubos   D=1,5 m   M / F  </v>
          </cell>
          <cell r="C84" t="str">
            <v xml:space="preserve"> Elétrico</v>
          </cell>
          <cell r="D84">
            <v>0</v>
          </cell>
          <cell r="E84">
            <v>2.1879</v>
          </cell>
        </row>
        <row r="85">
          <cell r="A85" t="str">
            <v>E315</v>
          </cell>
          <cell r="B85" t="str">
            <v xml:space="preserve">Betoneira: 500 l  </v>
          </cell>
          <cell r="C85" t="str">
            <v xml:space="preserve"> Diesel</v>
          </cell>
          <cell r="D85">
            <v>4.1938000000000004</v>
          </cell>
          <cell r="E85">
            <v>7.1970000000000001</v>
          </cell>
        </row>
        <row r="86">
          <cell r="A86" t="str">
            <v>E316</v>
          </cell>
          <cell r="B86" t="str">
            <v xml:space="preserve">Fábric. Pré-Moldado Concreto: inst. compl. -  mourão  </v>
          </cell>
          <cell r="C86" t="str">
            <v xml:space="preserve"> Elétrico</v>
          </cell>
          <cell r="D86">
            <v>0</v>
          </cell>
          <cell r="E86">
            <v>0.58079999999999998</v>
          </cell>
        </row>
        <row r="87">
          <cell r="A87" t="str">
            <v>E317</v>
          </cell>
          <cell r="B87" t="str">
            <v xml:space="preserve">Fábric. Pré-Moldado Concreto: inst. compl. -  balizador  </v>
          </cell>
          <cell r="C87" t="str">
            <v xml:space="preserve"> Elétrico</v>
          </cell>
          <cell r="D87">
            <v>0</v>
          </cell>
          <cell r="E87">
            <v>0.61099999999999999</v>
          </cell>
        </row>
        <row r="88">
          <cell r="A88" t="str">
            <v>E318</v>
          </cell>
          <cell r="B88" t="str">
            <v xml:space="preserve">Fábric. Pré-Moldado Concreto: inst. compl. - guarda-corpo  </v>
          </cell>
          <cell r="C88" t="str">
            <v xml:space="preserve"> Elétrico</v>
          </cell>
          <cell r="D88">
            <v>0</v>
          </cell>
          <cell r="E88">
            <v>0.81599999999999995</v>
          </cell>
        </row>
        <row r="89">
          <cell r="A89" t="str">
            <v>E323</v>
          </cell>
          <cell r="B89" t="str">
            <v xml:space="preserve">Central de Concreto: 30m3/h - dosadora  </v>
          </cell>
          <cell r="C89" t="str">
            <v xml:space="preserve"> Elétrico</v>
          </cell>
          <cell r="D89">
            <v>5.7469999999999999</v>
          </cell>
          <cell r="E89">
            <v>11.347</v>
          </cell>
        </row>
        <row r="90">
          <cell r="A90" t="str">
            <v>E330</v>
          </cell>
          <cell r="B90" t="str">
            <v xml:space="preserve">Espalhadora de concreto: PS 2600 -   </v>
          </cell>
          <cell r="C90" t="str">
            <v xml:space="preserve"> Diesel</v>
          </cell>
          <cell r="D90">
            <v>5.7469999999999999</v>
          </cell>
          <cell r="E90">
            <v>182.9436</v>
          </cell>
        </row>
        <row r="91">
          <cell r="A91" t="str">
            <v>E331</v>
          </cell>
          <cell r="B91" t="str">
            <v xml:space="preserve">Acabadora de concreto: GP 2600 - com forma deslizante  </v>
          </cell>
          <cell r="C91" t="str">
            <v xml:space="preserve"> Diesel</v>
          </cell>
          <cell r="D91">
            <v>5.7469999999999999</v>
          </cell>
          <cell r="E91">
            <v>212.422</v>
          </cell>
        </row>
        <row r="92">
          <cell r="A92" t="str">
            <v>E332</v>
          </cell>
          <cell r="B92" t="str">
            <v xml:space="preserve">Texturizadora e Lançadora: TC 400 - com estação meteorológica  </v>
          </cell>
          <cell r="C92" t="str">
            <v xml:space="preserve"> Diesel</v>
          </cell>
          <cell r="D92">
            <v>3.7277999999999998</v>
          </cell>
          <cell r="E92">
            <v>58.248699999999999</v>
          </cell>
        </row>
        <row r="93">
          <cell r="A93" t="str">
            <v>E333</v>
          </cell>
          <cell r="B93" t="str">
            <v xml:space="preserve">Serra de Disco Diamantado: PRO-65 - para concreto  </v>
          </cell>
          <cell r="C93" t="str">
            <v xml:space="preserve"> Gasolina</v>
          </cell>
          <cell r="D93">
            <v>3.7277999999999998</v>
          </cell>
          <cell r="E93">
            <v>37.576799999999999</v>
          </cell>
        </row>
        <row r="94">
          <cell r="A94" t="str">
            <v>E334</v>
          </cell>
          <cell r="B94" t="str">
            <v xml:space="preserve">Seladora de Juntas: EZ100 -   </v>
          </cell>
          <cell r="C94" t="str">
            <v xml:space="preserve"> Gasolina</v>
          </cell>
          <cell r="D94">
            <v>3.7277999999999998</v>
          </cell>
          <cell r="E94">
            <v>19.320599999999999</v>
          </cell>
        </row>
        <row r="95">
          <cell r="A95" t="str">
            <v>E335</v>
          </cell>
          <cell r="B95" t="str">
            <v xml:space="preserve">Central de Concreto: MG11C - 270m3 / h - dosadora e misturadora.  </v>
          </cell>
          <cell r="C95" t="str">
            <v xml:space="preserve"> Elétrico</v>
          </cell>
          <cell r="D95">
            <v>5.7469999999999999</v>
          </cell>
          <cell r="E95">
            <v>123.1434</v>
          </cell>
        </row>
        <row r="96">
          <cell r="A96" t="str">
            <v>E337</v>
          </cell>
          <cell r="B96" t="str">
            <v xml:space="preserve">Régua vibratória: CRV 4 - 4,25m  </v>
          </cell>
          <cell r="C96" t="str">
            <v xml:space="preserve"> Elétrico</v>
          </cell>
          <cell r="D96">
            <v>3.7277999999999998</v>
          </cell>
          <cell r="E96">
            <v>5.7130000000000001</v>
          </cell>
        </row>
        <row r="97">
          <cell r="A97" t="str">
            <v>E338</v>
          </cell>
          <cell r="B97" t="str">
            <v xml:space="preserve">Serra de Juntas: C-844 - para concreto  </v>
          </cell>
          <cell r="C97" t="str">
            <v xml:space="preserve"> Elétrico</v>
          </cell>
          <cell r="D97">
            <v>3.7277999999999998</v>
          </cell>
          <cell r="E97">
            <v>4.3326000000000002</v>
          </cell>
        </row>
        <row r="98">
          <cell r="A98" t="str">
            <v>E339</v>
          </cell>
          <cell r="B98" t="str">
            <v xml:space="preserve">Fábric. Pré-Moldado Concreto: placas p/ pavimento  </v>
          </cell>
          <cell r="C98" t="str">
            <v xml:space="preserve"> Elétrico</v>
          </cell>
          <cell r="D98">
            <v>0</v>
          </cell>
          <cell r="E98">
            <v>1.2596000000000001</v>
          </cell>
        </row>
        <row r="99">
          <cell r="A99" t="str">
            <v>E340</v>
          </cell>
          <cell r="B99" t="str">
            <v xml:space="preserve">Jateadora de Areia: KI-2460 - pressurizado  </v>
          </cell>
          <cell r="C99" t="str">
            <v xml:space="preserve"> Não utiliza energia</v>
          </cell>
          <cell r="D99">
            <v>3.7277999999999998</v>
          </cell>
          <cell r="E99">
            <v>4.8484999999999996</v>
          </cell>
        </row>
        <row r="100">
          <cell r="A100" t="str">
            <v>E400</v>
          </cell>
          <cell r="B100" t="str">
            <v xml:space="preserve">Caminhão Basculante: 1418R - 5 m3 - 8,8 t  </v>
          </cell>
          <cell r="C100" t="str">
            <v xml:space="preserve"> Diesel</v>
          </cell>
          <cell r="D100">
            <v>4.9703999999999997</v>
          </cell>
          <cell r="E100">
            <v>34.086500000000001</v>
          </cell>
        </row>
        <row r="101">
          <cell r="A101" t="str">
            <v>E402</v>
          </cell>
          <cell r="B101" t="str">
            <v xml:space="preserve">Caminhão Carroceria: L2318/51 - de madeira 15 t  </v>
          </cell>
          <cell r="C101" t="str">
            <v xml:space="preserve"> Diesel</v>
          </cell>
          <cell r="D101">
            <v>4.9703999999999997</v>
          </cell>
          <cell r="E101">
            <v>37.622100000000003</v>
          </cell>
        </row>
        <row r="102">
          <cell r="A102" t="str">
            <v>E403</v>
          </cell>
          <cell r="B102" t="str">
            <v xml:space="preserve">Caminhão Basculante: LK 1620 - 6 m3 - 10,5 t  </v>
          </cell>
          <cell r="C102" t="str">
            <v xml:space="preserve"> Diesel</v>
          </cell>
          <cell r="D102">
            <v>4.9703999999999997</v>
          </cell>
          <cell r="E102">
            <v>39.272100000000002</v>
          </cell>
        </row>
        <row r="103">
          <cell r="A103" t="str">
            <v>E404</v>
          </cell>
          <cell r="B103" t="str">
            <v xml:space="preserve">Caminhão Basculante: LK 2318 - 10 m3 - 15 t  </v>
          </cell>
          <cell r="C103" t="str">
            <v xml:space="preserve"> Diesel</v>
          </cell>
          <cell r="D103">
            <v>4.9703999999999997</v>
          </cell>
          <cell r="E103">
            <v>39.351799999999997</v>
          </cell>
        </row>
        <row r="104">
          <cell r="A104" t="str">
            <v>E405</v>
          </cell>
          <cell r="B104" t="str">
            <v xml:space="preserve">Caminhão Basculante: LK2318 - p/ rocha 8 m3 - 13 t  </v>
          </cell>
          <cell r="C104" t="str">
            <v xml:space="preserve"> Diesel</v>
          </cell>
          <cell r="D104">
            <v>4.9703999999999997</v>
          </cell>
          <cell r="E104">
            <v>40.878900000000002</v>
          </cell>
        </row>
        <row r="105">
          <cell r="A105" t="str">
            <v>E406</v>
          </cell>
          <cell r="B105" t="str">
            <v xml:space="preserve">Caminhão Tanque: L1620/51 - 6.000 l  </v>
          </cell>
          <cell r="C105" t="str">
            <v xml:space="preserve"> Diesel</v>
          </cell>
          <cell r="D105">
            <v>4.9703999999999997</v>
          </cell>
          <cell r="E105">
            <v>36.354900000000001</v>
          </cell>
        </row>
        <row r="106">
          <cell r="A106" t="str">
            <v>E407</v>
          </cell>
          <cell r="B106" t="str">
            <v xml:space="preserve">Caminhão Tanque: L2318/51 - 10.000 l  </v>
          </cell>
          <cell r="C106" t="str">
            <v xml:space="preserve"> Diesel</v>
          </cell>
          <cell r="D106">
            <v>4.9703999999999997</v>
          </cell>
          <cell r="E106">
            <v>38.028799999999997</v>
          </cell>
        </row>
        <row r="107">
          <cell r="A107" t="str">
            <v>E408</v>
          </cell>
          <cell r="B107" t="str">
            <v xml:space="preserve">Caminhão Carroceria: 710 / 37 - fixa 4 t  </v>
          </cell>
          <cell r="C107" t="str">
            <v xml:space="preserve"> Diesel</v>
          </cell>
          <cell r="D107">
            <v>4.9703999999999997</v>
          </cell>
          <cell r="E107">
            <v>21.9148</v>
          </cell>
        </row>
        <row r="108">
          <cell r="A108" t="str">
            <v>E409</v>
          </cell>
          <cell r="B108" t="str">
            <v xml:space="preserve">Caminhão Carroceria: L1620/51 - fixa 9 t  </v>
          </cell>
          <cell r="C108" t="str">
            <v xml:space="preserve"> Diesel</v>
          </cell>
          <cell r="D108">
            <v>4.9703999999999997</v>
          </cell>
          <cell r="E108">
            <v>35.988799999999998</v>
          </cell>
        </row>
        <row r="109">
          <cell r="A109" t="str">
            <v>E410</v>
          </cell>
          <cell r="B109" t="str">
            <v xml:space="preserve">Caminhão Basculante: 1214K - 4 m3 - 7,1 t  </v>
          </cell>
          <cell r="C109" t="str">
            <v xml:space="preserve"> Diesel</v>
          </cell>
          <cell r="D109">
            <v>4.9703999999999997</v>
          </cell>
          <cell r="E109">
            <v>29.4145</v>
          </cell>
        </row>
        <row r="110">
          <cell r="A110" t="str">
            <v>E411</v>
          </cell>
          <cell r="B110" t="str">
            <v xml:space="preserve">Cavalo Mecânico com Reboque: LS1632/45 - 29,5 t  </v>
          </cell>
          <cell r="C110" t="str">
            <v xml:space="preserve"> Diesel</v>
          </cell>
          <cell r="D110">
            <v>5.2809999999999997</v>
          </cell>
          <cell r="E110">
            <v>53.461799999999997</v>
          </cell>
        </row>
        <row r="111">
          <cell r="A111" t="str">
            <v>E412</v>
          </cell>
          <cell r="B111" t="str">
            <v xml:space="preserve">Veículo Leve: GOL 1000 - automóvel até 100 hp  </v>
          </cell>
          <cell r="C111" t="str">
            <v xml:space="preserve"> Gasolina</v>
          </cell>
          <cell r="D111">
            <v>4.5044000000000004</v>
          </cell>
          <cell r="E111">
            <v>16.7941</v>
          </cell>
        </row>
        <row r="112">
          <cell r="A112" t="str">
            <v>E416</v>
          </cell>
          <cell r="B112" t="str">
            <v xml:space="preserve">Veículo Leve: pick up Silverado  </v>
          </cell>
          <cell r="C112" t="str">
            <v xml:space="preserve"> Diesel</v>
          </cell>
          <cell r="D112">
            <v>4.5044000000000004</v>
          </cell>
          <cell r="E112">
            <v>18.8369</v>
          </cell>
        </row>
        <row r="113">
          <cell r="A113" t="str">
            <v>E421</v>
          </cell>
          <cell r="B113" t="str">
            <v xml:space="preserve">Caminhão Tanque: L2318/51 - 13.000 l  </v>
          </cell>
          <cell r="C113" t="str">
            <v xml:space="preserve"> Diesel</v>
          </cell>
          <cell r="D113">
            <v>4.9703999999999997</v>
          </cell>
          <cell r="E113">
            <v>38.420999999999999</v>
          </cell>
        </row>
        <row r="114">
          <cell r="A114" t="str">
            <v>E422</v>
          </cell>
          <cell r="B114" t="str">
            <v xml:space="preserve">Caminhão Tanque: L1620/51 - 8.000 l  </v>
          </cell>
          <cell r="C114" t="str">
            <v xml:space="preserve"> Diesel</v>
          </cell>
          <cell r="D114">
            <v>4.9703999999999997</v>
          </cell>
          <cell r="E114">
            <v>36.441899999999997</v>
          </cell>
        </row>
        <row r="115">
          <cell r="A115" t="str">
            <v>E427</v>
          </cell>
          <cell r="B115" t="str">
            <v xml:space="preserve">Caminhão Betoneira: 16-220 - 11,5 t   5m3  </v>
          </cell>
          <cell r="C115" t="str">
            <v xml:space="preserve"> Diesel</v>
          </cell>
          <cell r="D115">
            <v>4.9703999999999997</v>
          </cell>
          <cell r="E115">
            <v>44.1663</v>
          </cell>
        </row>
        <row r="116">
          <cell r="A116" t="str">
            <v>E432</v>
          </cell>
          <cell r="B116" t="str">
            <v xml:space="preserve">Caminhão Basculante: NL-10-320  6x4 - 20 t  </v>
          </cell>
          <cell r="C116" t="str">
            <v xml:space="preserve"> Diesel</v>
          </cell>
          <cell r="D116">
            <v>4.9703999999999997</v>
          </cell>
          <cell r="E116">
            <v>53.091999999999999</v>
          </cell>
        </row>
        <row r="117">
          <cell r="A117" t="str">
            <v>E433</v>
          </cell>
          <cell r="B117" t="str">
            <v xml:space="preserve">Caminhão Basculante: NL-10-320  6x4 - para rocha  18 t  </v>
          </cell>
          <cell r="C117" t="str">
            <v xml:space="preserve"> Diesel</v>
          </cell>
          <cell r="D117">
            <v>4.9703999999999997</v>
          </cell>
          <cell r="E117">
            <v>54.608899999999998</v>
          </cell>
        </row>
        <row r="118">
          <cell r="A118" t="str">
            <v>E434</v>
          </cell>
          <cell r="B118" t="str">
            <v xml:space="preserve">Caminhão Carroceria: L 1620/51 - c/ guindauto   6 t x m  </v>
          </cell>
          <cell r="C118" t="str">
            <v xml:space="preserve"> Diesel</v>
          </cell>
          <cell r="D118">
            <v>4.9703999999999997</v>
          </cell>
          <cell r="E118">
            <v>38.572800000000001</v>
          </cell>
        </row>
        <row r="119">
          <cell r="A119" t="str">
            <v>E435</v>
          </cell>
          <cell r="B119" t="str">
            <v xml:space="preserve">Caminhão Basculante: LK-1620/51 - p/ rocha   5m3    8 t  </v>
          </cell>
          <cell r="C119" t="str">
            <v xml:space="preserve"> Diesel</v>
          </cell>
          <cell r="D119">
            <v>4.9703999999999997</v>
          </cell>
          <cell r="E119">
            <v>40.184899999999999</v>
          </cell>
        </row>
        <row r="120">
          <cell r="A120" t="str">
            <v>E501</v>
          </cell>
          <cell r="B120" t="str">
            <v xml:space="preserve">Grupo Gerador: GEHMB-44 - 40 / 44 KVA  </v>
          </cell>
          <cell r="C120" t="str">
            <v xml:space="preserve"> Diesel</v>
          </cell>
          <cell r="D120">
            <v>4.1938000000000004</v>
          </cell>
          <cell r="E120">
            <v>13.5405</v>
          </cell>
        </row>
        <row r="121">
          <cell r="A121" t="str">
            <v>E502</v>
          </cell>
          <cell r="B121" t="str">
            <v xml:space="preserve">Grupo Gerador: GEHM-150 - 139 / 150 KVA  </v>
          </cell>
          <cell r="C121" t="str">
            <v xml:space="preserve"> Diesel</v>
          </cell>
          <cell r="D121">
            <v>4.1938000000000004</v>
          </cell>
          <cell r="E121">
            <v>32.253900000000002</v>
          </cell>
        </row>
        <row r="122">
          <cell r="A122" t="str">
            <v>E503</v>
          </cell>
          <cell r="B122" t="str">
            <v xml:space="preserve">Grupo Gerador: GEHM-180 - 165 / 180 KVA  </v>
          </cell>
          <cell r="C122" t="str">
            <v xml:space="preserve"> Diesel</v>
          </cell>
          <cell r="D122">
            <v>4.1938000000000004</v>
          </cell>
          <cell r="E122">
            <v>37.573700000000002</v>
          </cell>
        </row>
        <row r="123">
          <cell r="A123" t="str">
            <v>E504</v>
          </cell>
          <cell r="B123" t="str">
            <v xml:space="preserve">Grupo Gerador: GEHV-285 - 262 / 290 KVA  </v>
          </cell>
          <cell r="C123" t="str">
            <v xml:space="preserve"> Diesel</v>
          </cell>
          <cell r="D123">
            <v>4.1938000000000004</v>
          </cell>
          <cell r="E123">
            <v>60.707599999999999</v>
          </cell>
        </row>
        <row r="124">
          <cell r="A124" t="str">
            <v>E505</v>
          </cell>
          <cell r="B124" t="str">
            <v xml:space="preserve">Grupo Gerador: GEHY-10 - 9 / 10 KVA  </v>
          </cell>
          <cell r="C124" t="str">
            <v xml:space="preserve"> Diesel</v>
          </cell>
          <cell r="D124">
            <v>4.1938000000000004</v>
          </cell>
          <cell r="E124">
            <v>7.2183000000000002</v>
          </cell>
        </row>
        <row r="125">
          <cell r="A125" t="str">
            <v>E507</v>
          </cell>
          <cell r="B125" t="str">
            <v xml:space="preserve">Grupo Gerador: GEHP-110 - 86 / 95 KVA  </v>
          </cell>
          <cell r="C125" t="str">
            <v xml:space="preserve"> Diesel</v>
          </cell>
          <cell r="D125">
            <v>4.1938000000000004</v>
          </cell>
          <cell r="E125">
            <v>25.650099999999998</v>
          </cell>
        </row>
        <row r="126">
          <cell r="A126" t="str">
            <v>E508</v>
          </cell>
          <cell r="B126" t="str">
            <v xml:space="preserve">Grupo Gerador: GEHY-3 - 2,5 / 3,0 KVA  </v>
          </cell>
          <cell r="C126" t="str">
            <v xml:space="preserve"> Diesel</v>
          </cell>
          <cell r="D126">
            <v>4.1938000000000004</v>
          </cell>
          <cell r="E126">
            <v>4.8719999999999999</v>
          </cell>
        </row>
        <row r="127">
          <cell r="A127" t="str">
            <v>E509</v>
          </cell>
          <cell r="B127" t="str">
            <v xml:space="preserve">Grupo Gerador: 25,0 KVA  </v>
          </cell>
          <cell r="C127" t="str">
            <v xml:space="preserve"> Diesel</v>
          </cell>
          <cell r="D127">
            <v>4.1938000000000004</v>
          </cell>
          <cell r="E127">
            <v>9.5383999999999993</v>
          </cell>
        </row>
        <row r="128">
          <cell r="A128" t="str">
            <v>E601</v>
          </cell>
          <cell r="B128" t="str">
            <v xml:space="preserve">Roçadeira: em trator de pneus  </v>
          </cell>
          <cell r="C128" t="str">
            <v xml:space="preserve"> Diesel</v>
          </cell>
          <cell r="D128">
            <v>4.1938000000000004</v>
          </cell>
          <cell r="E128">
            <v>27.7225</v>
          </cell>
        </row>
        <row r="129">
          <cell r="A129" t="str">
            <v>E602</v>
          </cell>
          <cell r="B129" t="str">
            <v xml:space="preserve">Roçadeira: XTA-TC145 - em micro trator  </v>
          </cell>
          <cell r="C129" t="str">
            <v xml:space="preserve"> Diesel</v>
          </cell>
          <cell r="D129">
            <v>4.1938000000000004</v>
          </cell>
          <cell r="E129">
            <v>8.9770000000000003</v>
          </cell>
        </row>
        <row r="130">
          <cell r="A130" t="str">
            <v>E603</v>
          </cell>
          <cell r="B130" t="str">
            <v xml:space="preserve">Roçadeira: FR-108 - mecânica (costal)  </v>
          </cell>
          <cell r="C130" t="str">
            <v xml:space="preserve"> Diesel</v>
          </cell>
          <cell r="D130">
            <v>3.7277999999999998</v>
          </cell>
          <cell r="E130">
            <v>6.5384000000000002</v>
          </cell>
        </row>
        <row r="131">
          <cell r="A131" t="str">
            <v>E901</v>
          </cell>
          <cell r="B131" t="str">
            <v xml:space="preserve">Campânula de Ar Comprimido: 3 m3  </v>
          </cell>
          <cell r="C131" t="str">
            <v xml:space="preserve"> Não utiliza energia</v>
          </cell>
          <cell r="D131">
            <v>0</v>
          </cell>
          <cell r="E131">
            <v>2.6981000000000002</v>
          </cell>
        </row>
        <row r="132">
          <cell r="A132" t="str">
            <v>E902</v>
          </cell>
          <cell r="B132" t="str">
            <v xml:space="preserve">Bate-Estacas: IM-750-PM - de gravidade 500 kg  </v>
          </cell>
          <cell r="C132" t="str">
            <v xml:space="preserve"> Diesel</v>
          </cell>
          <cell r="D132">
            <v>4.1938000000000004</v>
          </cell>
          <cell r="E132">
            <v>9.5035000000000007</v>
          </cell>
        </row>
        <row r="133">
          <cell r="A133" t="str">
            <v>E903</v>
          </cell>
          <cell r="B133" t="str">
            <v xml:space="preserve">Bate-Estacas: IM-1320-BS - de gravidade 3.000 kg  </v>
          </cell>
          <cell r="C133" t="str">
            <v xml:space="preserve"> Diesel</v>
          </cell>
          <cell r="D133">
            <v>4.1938000000000004</v>
          </cell>
          <cell r="E133">
            <v>51.347499999999997</v>
          </cell>
        </row>
        <row r="134">
          <cell r="A134" t="str">
            <v>E904</v>
          </cell>
          <cell r="B134" t="str">
            <v xml:space="preserve">Máquina de Bancada: serra circular de 12"  </v>
          </cell>
          <cell r="C134" t="str">
            <v xml:space="preserve"> Elétrico</v>
          </cell>
          <cell r="D134">
            <v>0</v>
          </cell>
          <cell r="E134">
            <v>0.12239999999999999</v>
          </cell>
        </row>
        <row r="135">
          <cell r="A135" t="str">
            <v>E905</v>
          </cell>
          <cell r="B135" t="str">
            <v xml:space="preserve">Máquina Manual: TU-40 - talha guincho para 4 t  </v>
          </cell>
          <cell r="C135" t="str">
            <v xml:space="preserve"> Não utiliza energia</v>
          </cell>
          <cell r="D135">
            <v>0</v>
          </cell>
          <cell r="E135">
            <v>0.27229999999999999</v>
          </cell>
        </row>
        <row r="136">
          <cell r="A136" t="str">
            <v>E906</v>
          </cell>
          <cell r="B136" t="str">
            <v xml:space="preserve">Compactador Manual: ES600 - soquete vibratório  </v>
          </cell>
          <cell r="C136" t="str">
            <v xml:space="preserve"> Gasolina</v>
          </cell>
          <cell r="D136">
            <v>3.7277999999999998</v>
          </cell>
          <cell r="E136">
            <v>6.2308000000000003</v>
          </cell>
        </row>
        <row r="137">
          <cell r="A137" t="str">
            <v>E907</v>
          </cell>
          <cell r="B137" t="str">
            <v xml:space="preserve">Conjunto Moto-Bomba: 180-SH-75 - com motor  </v>
          </cell>
          <cell r="C137" t="str">
            <v xml:space="preserve"> Gasolina</v>
          </cell>
          <cell r="D137">
            <v>0</v>
          </cell>
          <cell r="E137">
            <v>7.2904999999999998</v>
          </cell>
        </row>
        <row r="138">
          <cell r="A138" t="str">
            <v>E908</v>
          </cell>
          <cell r="B138" t="str">
            <v xml:space="preserve">Máquina para Pintura: 44 - demarcação de faixas autoprop.  </v>
          </cell>
          <cell r="C138" t="str">
            <v xml:space="preserve"> Diesel</v>
          </cell>
          <cell r="D138">
            <v>5.7469999999999999</v>
          </cell>
          <cell r="E138">
            <v>29.155100000000001</v>
          </cell>
        </row>
        <row r="139">
          <cell r="A139" t="str">
            <v>E909</v>
          </cell>
          <cell r="B139" t="str">
            <v xml:space="preserve">Equip. para Hidrosemeadura: 5.500 l  </v>
          </cell>
          <cell r="C139" t="str">
            <v xml:space="preserve"> Diesel</v>
          </cell>
          <cell r="D139">
            <v>4.9703999999999997</v>
          </cell>
          <cell r="E139">
            <v>49.0715</v>
          </cell>
        </row>
        <row r="140">
          <cell r="A140" t="str">
            <v>E910</v>
          </cell>
          <cell r="B140" t="str">
            <v xml:space="preserve">Máquina Manual: 1361 - esmerilhadeira de disco  </v>
          </cell>
          <cell r="C140" t="str">
            <v xml:space="preserve"> Elétrico</v>
          </cell>
          <cell r="D140">
            <v>0</v>
          </cell>
          <cell r="E140">
            <v>5.9499999999999997E-2</v>
          </cell>
        </row>
        <row r="141">
          <cell r="A141" t="str">
            <v>E911</v>
          </cell>
          <cell r="B141" t="str">
            <v xml:space="preserve">Tripé-Sonda: MACH 850 - Tripé-Sonda com motor  </v>
          </cell>
          <cell r="C141" t="str">
            <v xml:space="preserve"> Diesel</v>
          </cell>
          <cell r="D141">
            <v>0</v>
          </cell>
          <cell r="E141">
            <v>10.1454</v>
          </cell>
        </row>
        <row r="142">
          <cell r="A142" t="str">
            <v>E912</v>
          </cell>
          <cell r="B142" t="str">
            <v xml:space="preserve">Máquina Manual: 1184 - furadeira elétrica de Impacto  </v>
          </cell>
          <cell r="C142" t="str">
            <v xml:space="preserve"> Elétrico</v>
          </cell>
          <cell r="D142">
            <v>0</v>
          </cell>
          <cell r="E142">
            <v>2.9499999999999998E-2</v>
          </cell>
        </row>
        <row r="143">
          <cell r="A143" t="str">
            <v>E914</v>
          </cell>
          <cell r="B143" t="str">
            <v xml:space="preserve">Compactador Manual: VPY-1750 - placa vibratória c/ motor  </v>
          </cell>
          <cell r="C143" t="str">
            <v xml:space="preserve"> Diesel</v>
          </cell>
          <cell r="D143">
            <v>3.7277999999999998</v>
          </cell>
          <cell r="E143">
            <v>5.5388999999999999</v>
          </cell>
        </row>
        <row r="144">
          <cell r="A144" t="str">
            <v>E915</v>
          </cell>
          <cell r="B144" t="str">
            <v xml:space="preserve">Vassoura Mecânica: equip. varred. aspirad.  </v>
          </cell>
          <cell r="C144" t="str">
            <v xml:space="preserve"> Diesel</v>
          </cell>
          <cell r="D144">
            <v>4.9703999999999997</v>
          </cell>
          <cell r="E144">
            <v>59.407400000000003</v>
          </cell>
        </row>
        <row r="145">
          <cell r="A145" t="str">
            <v>E916</v>
          </cell>
          <cell r="B145" t="str">
            <v xml:space="preserve">Máquina Manual: moto serra nº 8  </v>
          </cell>
          <cell r="C145" t="str">
            <v xml:space="preserve"> Gasolina</v>
          </cell>
          <cell r="D145">
            <v>3.7277999999999998</v>
          </cell>
          <cell r="E145">
            <v>7.4124999999999996</v>
          </cell>
        </row>
        <row r="146">
          <cell r="A146" t="str">
            <v>E917</v>
          </cell>
          <cell r="B146" t="str">
            <v xml:space="preserve">Máquina de Bancada: C-6A universal de corte p/ chapa  </v>
          </cell>
          <cell r="C146" t="str">
            <v xml:space="preserve"> Elétrico</v>
          </cell>
          <cell r="D146">
            <v>3.7277999999999998</v>
          </cell>
          <cell r="E146">
            <v>4.8696999999999999</v>
          </cell>
        </row>
        <row r="147">
          <cell r="A147" t="str">
            <v>E918</v>
          </cell>
          <cell r="B147" t="str">
            <v xml:space="preserve">Máquina de Bancada: EB-08 - prensa excêntrica  </v>
          </cell>
          <cell r="C147" t="str">
            <v xml:space="preserve"> Elétrico</v>
          </cell>
          <cell r="D147">
            <v>0</v>
          </cell>
          <cell r="E147">
            <v>0.41660000000000003</v>
          </cell>
        </row>
        <row r="148">
          <cell r="A148" t="str">
            <v>E919</v>
          </cell>
          <cell r="B148" t="str">
            <v xml:space="preserve">Máquina de Bancada: GMN 1202 - guilhotina   8 t  </v>
          </cell>
          <cell r="C148" t="str">
            <v xml:space="preserve"> Elétrico</v>
          </cell>
          <cell r="D148">
            <v>0</v>
          </cell>
          <cell r="E148">
            <v>0.94179999999999997</v>
          </cell>
        </row>
        <row r="149">
          <cell r="A149" t="str">
            <v>E920</v>
          </cell>
          <cell r="B149" t="str">
            <v xml:space="preserve">Máquina para Pintura: FX45-HSP - de faixa a quente p/ mat. termop.  </v>
          </cell>
          <cell r="C149" t="str">
            <v xml:space="preserve"> Diesel</v>
          </cell>
          <cell r="D149">
            <v>5.7469999999999999</v>
          </cell>
          <cell r="E149">
            <v>30.822399999999998</v>
          </cell>
        </row>
        <row r="150">
          <cell r="A150" t="str">
            <v>E921</v>
          </cell>
          <cell r="B150" t="str">
            <v xml:space="preserve">Fusor: 600 l  </v>
          </cell>
          <cell r="C150" t="str">
            <v xml:space="preserve"> Diesel</v>
          </cell>
          <cell r="D150">
            <v>0</v>
          </cell>
          <cell r="E150">
            <v>13.382400000000001</v>
          </cell>
        </row>
        <row r="151">
          <cell r="A151" t="str">
            <v>E922</v>
          </cell>
          <cell r="B151" t="str">
            <v xml:space="preserve">Martelete: perfurador/ rompedor elétrico 11316  </v>
          </cell>
          <cell r="C151" t="str">
            <v xml:space="preserve"> Elétrico</v>
          </cell>
          <cell r="D151">
            <v>3.7277999999999998</v>
          </cell>
          <cell r="E151">
            <v>4.0044000000000004</v>
          </cell>
        </row>
        <row r="152">
          <cell r="A152" t="str">
            <v>E923</v>
          </cell>
          <cell r="B152" t="str">
            <v xml:space="preserve">Máquina Manual: lixadeira 1353-7"  </v>
          </cell>
          <cell r="C152" t="str">
            <v xml:space="preserve"> Elétrico</v>
          </cell>
          <cell r="D152">
            <v>0</v>
          </cell>
          <cell r="E152">
            <v>7.5899999999999995E-2</v>
          </cell>
        </row>
        <row r="153">
          <cell r="A153" t="str">
            <v>E924</v>
          </cell>
          <cell r="B153" t="str">
            <v xml:space="preserve">Equip. para Solda: Bantam 2000 - transformador solda elétr. 250 amp  </v>
          </cell>
          <cell r="C153" t="str">
            <v xml:space="preserve"> Elétrico</v>
          </cell>
          <cell r="D153">
            <v>0</v>
          </cell>
          <cell r="E153">
            <v>3.73E-2</v>
          </cell>
        </row>
        <row r="154">
          <cell r="A154" t="str">
            <v>E925</v>
          </cell>
          <cell r="B154" t="str">
            <v xml:space="preserve">Aplicador de Material Termoplástico: por extrusão  </v>
          </cell>
          <cell r="C154" t="str">
            <v xml:space="preserve"> Diesel</v>
          </cell>
          <cell r="D154">
            <v>0</v>
          </cell>
          <cell r="E154">
            <v>4.17</v>
          </cell>
        </row>
      </sheetData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RESTAURAÇÃO "/>
    </sheetNames>
    <sheetDataSet>
      <sheetData sheetId="0" refreshError="1"/>
    </sheetDataSet>
  </externalBook>
</externalLink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10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0.xml"/></Relationships>
</file>

<file path=xl/worksheets/_rels/sheet1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1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00B050"/>
    <outlinePr applyStyles="0" summaryBelow="1" summaryRight="1" showOutlineSymbols="1"/>
    <pageSetUpPr autoPageBreaks="1" fitToPage="0"/>
  </sheetPr>
  <sheetViews>
    <sheetView topLeftCell="A7" zoomScale="85" workbookViewId="0">
      <selection activeCell="H15" activeCellId="0" sqref="H15"/>
    </sheetView>
  </sheetViews>
  <sheetFormatPr defaultColWidth="9" defaultRowHeight="12"/>
  <cols>
    <col customWidth="1" min="1" max="1" style="1" width="15.296875"/>
    <col customWidth="1" min="2" max="2" style="1" width="89.19921875"/>
    <col customWidth="1" min="3" max="3" style="2" width="20"/>
    <col customWidth="1" min="4" max="4" style="3" width="17.19921875"/>
    <col bestFit="1" customWidth="1" min="5" max="5" style="4" width="17"/>
    <col bestFit="1" customWidth="1" min="6" max="6" style="5" width="17.19921875"/>
    <col bestFit="1" customWidth="1" min="7" max="7" style="1" width="19.296875"/>
    <col customWidth="1" min="8" max="8" style="2" width="10.5"/>
    <col customWidth="1" min="9" max="9" style="1" width="10.69921875"/>
    <col bestFit="1" customWidth="1" min="10" max="10" style="2" width="10.296875"/>
    <col bestFit="1" customWidth="1" min="11" max="11" style="1" width="27.19921875"/>
    <col min="12" max="16384" style="1" width="9"/>
  </cols>
  <sheetData>
    <row r="1" s="6" customFormat="1" ht="13">
      <c r="A1" s="7"/>
      <c r="B1" s="8"/>
      <c r="C1" s="8"/>
      <c r="D1" s="8"/>
      <c r="E1" s="8"/>
      <c r="F1" s="8"/>
      <c r="G1" s="8"/>
      <c r="H1" s="9"/>
      <c r="I1" s="8"/>
      <c r="J1" s="10"/>
    </row>
    <row r="2" s="6" customFormat="1" ht="12.75">
      <c r="A2" s="11" t="s">
        <v>0</v>
      </c>
      <c r="B2" s="12"/>
      <c r="C2" s="13"/>
      <c r="D2" s="14"/>
      <c r="E2" s="15"/>
      <c r="H2" s="16"/>
      <c r="J2" s="17"/>
    </row>
    <row r="3" s="6" customFormat="1" ht="12.75">
      <c r="A3" s="11"/>
      <c r="B3" s="12"/>
      <c r="C3" s="13"/>
      <c r="D3" s="14"/>
      <c r="E3" s="15"/>
      <c r="H3" s="16"/>
      <c r="J3" s="17"/>
    </row>
    <row r="4" s="6" customFormat="1" ht="12.75">
      <c r="A4" s="18"/>
      <c r="B4" s="19"/>
      <c r="C4" s="12"/>
      <c r="D4" s="20"/>
      <c r="E4" s="15"/>
      <c r="H4" s="16"/>
      <c r="J4" s="17"/>
    </row>
    <row r="5" s="6" customFormat="1" ht="28" customHeight="1">
      <c r="A5" s="11" t="s">
        <v>1</v>
      </c>
      <c r="B5" s="12"/>
      <c r="C5" s="12"/>
      <c r="D5" s="12"/>
      <c r="E5" s="12"/>
      <c r="F5" s="12"/>
      <c r="G5" s="12"/>
      <c r="H5" s="13"/>
      <c r="I5" s="13"/>
      <c r="J5" s="17"/>
    </row>
    <row r="6" s="6" customFormat="1" ht="12.75">
      <c r="A6" s="11" t="s">
        <v>2</v>
      </c>
      <c r="B6" s="13" t="s">
        <v>3</v>
      </c>
      <c r="C6" s="21" t="s">
        <v>4</v>
      </c>
      <c r="D6" s="22" t="str">
        <f>'BOLETIM DE MEDIÇÃO'!G8</f>
        <v xml:space="preserve">01/03/2026 a 31/03/2026</v>
      </c>
      <c r="E6" s="22"/>
      <c r="H6" s="16"/>
      <c r="J6" s="17"/>
    </row>
    <row r="7" s="6" customFormat="1" ht="12.75">
      <c r="A7" s="23" t="s">
        <v>5</v>
      </c>
      <c r="B7" s="13" t="s">
        <v>6</v>
      </c>
      <c r="C7" s="24"/>
      <c r="D7" s="20"/>
      <c r="E7" s="15"/>
      <c r="H7" s="16"/>
      <c r="J7" s="17"/>
    </row>
    <row r="8" s="6" customFormat="1" ht="12.75">
      <c r="A8" s="23" t="s">
        <v>7</v>
      </c>
      <c r="B8" s="13"/>
      <c r="C8" s="21" t="s">
        <v>8</v>
      </c>
      <c r="D8" s="25">
        <f>'BOLETIM DE MEDIÇÃO'!G7</f>
        <v>12</v>
      </c>
      <c r="E8" s="15"/>
      <c r="H8" s="16"/>
      <c r="J8" s="17"/>
    </row>
    <row r="9" s="6" customFormat="1" ht="12.75">
      <c r="A9" s="23"/>
      <c r="C9" s="12"/>
      <c r="D9" s="20"/>
      <c r="E9" s="15"/>
      <c r="H9" s="16"/>
      <c r="J9" s="17"/>
    </row>
    <row r="10" s="6" customFormat="1" ht="16.5">
      <c r="A10" s="26" t="s">
        <v>9</v>
      </c>
      <c r="B10" s="27"/>
      <c r="C10" s="27"/>
      <c r="D10" s="27"/>
      <c r="E10" s="27"/>
      <c r="F10" s="27"/>
      <c r="G10" s="27"/>
      <c r="H10" s="27"/>
      <c r="I10" s="27"/>
      <c r="J10" s="28"/>
    </row>
    <row r="11" s="6" customFormat="1" ht="12.75">
      <c r="A11" s="29" t="s">
        <v>10</v>
      </c>
      <c r="B11" s="30" t="s">
        <v>11</v>
      </c>
      <c r="C11" s="31"/>
      <c r="D11" s="15"/>
      <c r="E11" s="32"/>
      <c r="H11" s="16"/>
      <c r="J11" s="33"/>
    </row>
    <row r="12" s="6" customFormat="1" ht="12.75">
      <c r="A12" s="34" t="s">
        <v>12</v>
      </c>
      <c r="B12" s="35" t="s">
        <v>13</v>
      </c>
      <c r="C12" s="35"/>
      <c r="D12" s="35"/>
      <c r="E12" s="36"/>
      <c r="F12" s="36"/>
      <c r="G12" s="36"/>
      <c r="H12" s="37"/>
      <c r="I12" s="36"/>
      <c r="J12" s="38"/>
    </row>
    <row r="13" ht="38.25">
      <c r="A13" s="39" t="s">
        <v>14</v>
      </c>
      <c r="B13" s="40" t="s">
        <v>15</v>
      </c>
      <c r="C13" s="39" t="s">
        <v>16</v>
      </c>
      <c r="D13" s="39" t="s">
        <v>17</v>
      </c>
      <c r="E13" s="39" t="s">
        <v>18</v>
      </c>
      <c r="F13" s="39" t="s">
        <v>19</v>
      </c>
      <c r="G13" s="41" t="s">
        <v>20</v>
      </c>
      <c r="H13" s="42" t="s">
        <v>21</v>
      </c>
      <c r="I13" s="42" t="s">
        <v>22</v>
      </c>
      <c r="J13" s="42" t="s">
        <v>23</v>
      </c>
      <c r="K13" s="43"/>
    </row>
    <row r="14" s="44" customFormat="1" ht="12.75">
      <c r="A14" s="45" t="s">
        <v>24</v>
      </c>
      <c r="B14" s="46" t="s">
        <v>25</v>
      </c>
      <c r="C14" s="47">
        <f>'BOLETIM DE MEDIÇÃO'!L12</f>
        <v>199436.83999999997</v>
      </c>
      <c r="D14" s="47">
        <f>'BOLETIM DE MEDIÇÃO'!M12</f>
        <v>81816.00561850029</v>
      </c>
      <c r="E14" s="47">
        <f>'BOLETIM DE MEDIÇÃO'!N12</f>
        <v>32157.734208000002</v>
      </c>
      <c r="F14" s="47">
        <f>'BOLETIM DE MEDIÇÃO'!O12</f>
        <v>113973.73982650027</v>
      </c>
      <c r="G14" s="47">
        <f>'BOLETIM DE MEDIÇÃO'!P12</f>
        <v>85463.100173499697</v>
      </c>
      <c r="H14" s="48">
        <f t="shared" ref="H14:H20" si="0">E14/C14*100</f>
        <v>16.124269822967516</v>
      </c>
      <c r="I14" s="48">
        <f t="shared" ref="I14:I20" si="1">F14/C14*100</f>
        <v>57.147786650901757</v>
      </c>
      <c r="J14" s="49">
        <f t="shared" ref="J14:J20" si="2">G14/C14*100</f>
        <v>42.852213349098243</v>
      </c>
      <c r="K14" s="50">
        <f t="shared" ref="K14:K20" si="3">C14-(F14+G14)</f>
        <v>0</v>
      </c>
    </row>
    <row r="15" s="44" customFormat="1" ht="12.75">
      <c r="A15" s="51" t="s">
        <v>26</v>
      </c>
      <c r="B15" s="52" t="s">
        <v>27</v>
      </c>
      <c r="C15" s="53">
        <f>'BOLETIM DE MEDIÇÃO'!L13</f>
        <v>197044.93999999997</v>
      </c>
      <c r="D15" s="53">
        <f>'BOLETIM DE MEDIÇÃO'!M13</f>
        <v>80643.50561850029</v>
      </c>
      <c r="E15" s="53">
        <f>'BOLETIM DE MEDIÇÃO'!N13</f>
        <v>32157.734208000002</v>
      </c>
      <c r="F15" s="53">
        <f>'BOLETIM DE MEDIÇÃO'!O13</f>
        <v>112801.23982650027</v>
      </c>
      <c r="G15" s="53">
        <f>'BOLETIM DE MEDIÇÃO'!P13</f>
        <v>84243.700173499703</v>
      </c>
      <c r="H15" s="48">
        <f t="shared" si="0"/>
        <v>16.320000000000004</v>
      </c>
      <c r="I15" s="48">
        <f t="shared" si="1"/>
        <v>57.246453436713615</v>
      </c>
      <c r="J15" s="49">
        <f t="shared" si="2"/>
        <v>42.753546563286385</v>
      </c>
      <c r="K15" s="50">
        <f t="shared" si="3"/>
        <v>0</v>
      </c>
    </row>
    <row r="16" s="44" customFormat="1" ht="12.75">
      <c r="A16" s="45" t="s">
        <v>28</v>
      </c>
      <c r="B16" s="52" t="s">
        <v>29</v>
      </c>
      <c r="C16" s="53">
        <f>'BOLETIM DE MEDIÇÃO'!L19</f>
        <v>77907.397599999997</v>
      </c>
      <c r="D16" s="53">
        <f>'BOLETIM DE MEDIÇÃO'!M19</f>
        <v>77907.404519999996</v>
      </c>
      <c r="E16" s="53">
        <f>'BOLETIM DE MEDIÇÃO'!N19</f>
        <v>0</v>
      </c>
      <c r="F16" s="53">
        <f>'BOLETIM DE MEDIÇÃO'!O19</f>
        <v>77907.397599999997</v>
      </c>
      <c r="G16" s="53">
        <f>'BOLETIM DE MEDIÇÃO'!P19</f>
        <v>0</v>
      </c>
      <c r="H16" s="48">
        <f t="shared" si="0"/>
        <v>0</v>
      </c>
      <c r="I16" s="48">
        <f t="shared" si="1"/>
        <v>100</v>
      </c>
      <c r="J16" s="49">
        <f t="shared" si="2"/>
        <v>0</v>
      </c>
      <c r="K16" s="50"/>
    </row>
    <row r="17" s="44" customFormat="1" ht="12.75">
      <c r="A17" s="45" t="s">
        <v>30</v>
      </c>
      <c r="B17" s="52" t="s">
        <v>31</v>
      </c>
      <c r="C17" s="53">
        <f>'BOLETIM DE MEDIÇÃO'!L42</f>
        <v>3298627.9900000002</v>
      </c>
      <c r="D17" s="53">
        <f>'BOLETIM DE MEDIÇÃO'!M42</f>
        <v>2169510.89949403</v>
      </c>
      <c r="E17" s="53">
        <f>'BOLETIM DE MEDIÇÃO'!N42</f>
        <v>743605.42299999995</v>
      </c>
      <c r="F17" s="53">
        <f>'BOLETIM DE MEDIÇÃO'!O42</f>
        <v>2913116.1104690298</v>
      </c>
      <c r="G17" s="53">
        <f>'BOLETIM DE MEDIÇÃO'!P42</f>
        <v>385511.87953097001</v>
      </c>
      <c r="H17" s="48">
        <f t="shared" si="0"/>
        <v>22.542870104003448</v>
      </c>
      <c r="I17" s="48">
        <f t="shared" si="1"/>
        <v>88.31296282273496</v>
      </c>
      <c r="J17" s="49">
        <f t="shared" si="2"/>
        <v>11.687037177265024</v>
      </c>
      <c r="K17" s="50">
        <f t="shared" si="3"/>
        <v>0</v>
      </c>
    </row>
    <row r="18" s="44" customFormat="1" ht="12.75">
      <c r="A18" s="45" t="s">
        <v>32</v>
      </c>
      <c r="B18" s="52" t="s">
        <v>33</v>
      </c>
      <c r="C18" s="53">
        <f>'BOLETIM DE MEDIÇÃO'!L126</f>
        <v>148174.80999999997</v>
      </c>
      <c r="D18" s="53">
        <f>'BOLETIM DE MEDIÇÃO'!M126</f>
        <v>0</v>
      </c>
      <c r="E18" s="53">
        <f>'BOLETIM DE MEDIÇÃO'!N126</f>
        <v>80242.862385839995</v>
      </c>
      <c r="F18" s="53">
        <f>'BOLETIM DE MEDIÇÃO'!O126</f>
        <v>80242.862385839995</v>
      </c>
      <c r="G18" s="53">
        <f>'BOLETIM DE MEDIÇÃO'!P126</f>
        <v>67931.947614160003</v>
      </c>
      <c r="H18" s="48">
        <f t="shared" si="0"/>
        <v>54.154186116952005</v>
      </c>
      <c r="I18" s="48">
        <f t="shared" si="1"/>
        <v>54.154186116952005</v>
      </c>
      <c r="J18" s="49">
        <f t="shared" si="2"/>
        <v>45.845813883048017</v>
      </c>
      <c r="K18" s="50">
        <f t="shared" si="3"/>
        <v>0</v>
      </c>
    </row>
    <row r="19" s="44" customFormat="1" ht="12.75">
      <c r="A19" s="45" t="s">
        <v>34</v>
      </c>
      <c r="B19" s="52" t="s">
        <v>35</v>
      </c>
      <c r="C19" s="53">
        <f>'BOLETIM DE MEDIÇÃO'!L143</f>
        <v>1937333.21</v>
      </c>
      <c r="D19" s="53">
        <f>'BOLETIM DE MEDIÇÃO'!M143</f>
        <v>0</v>
      </c>
      <c r="E19" s="53">
        <f>'BOLETIM DE MEDIÇÃO'!N143</f>
        <v>72673.813399999999</v>
      </c>
      <c r="F19" s="53">
        <f>'BOLETIM DE MEDIÇÃO'!O143</f>
        <v>72673.813399999999</v>
      </c>
      <c r="G19" s="53">
        <f>'BOLETIM DE MEDIÇÃO'!P143</f>
        <v>1864659.3966000001</v>
      </c>
      <c r="H19" s="48">
        <f t="shared" si="0"/>
        <v>3.7512294232544541</v>
      </c>
      <c r="I19" s="48">
        <f t="shared" si="1"/>
        <v>3.7512294232544541</v>
      </c>
      <c r="J19" s="49">
        <f t="shared" si="2"/>
        <v>96.248770576745557</v>
      </c>
      <c r="K19" s="50">
        <f t="shared" si="3"/>
        <v>0</v>
      </c>
    </row>
    <row r="20" s="44" customFormat="1" ht="12.75">
      <c r="A20" s="45" t="s">
        <v>36</v>
      </c>
      <c r="B20" s="54" t="s">
        <v>37</v>
      </c>
      <c r="C20" s="55">
        <f>'BOLETIM DE MEDIÇÃO'!L176</f>
        <v>27634.150000000001</v>
      </c>
      <c r="D20" s="55">
        <f>'BOLETIM DE MEDIÇÃO'!M176</f>
        <v>0</v>
      </c>
      <c r="E20" s="55">
        <f>'BOLETIM DE MEDIÇÃO'!N176</f>
        <v>0</v>
      </c>
      <c r="F20" s="55">
        <f>'BOLETIM DE MEDIÇÃO'!O176</f>
        <v>0</v>
      </c>
      <c r="G20" s="55">
        <f>'BOLETIM DE MEDIÇÃO'!P176</f>
        <v>27634.150000000001</v>
      </c>
      <c r="H20" s="48">
        <f t="shared" si="0"/>
        <v>0</v>
      </c>
      <c r="I20" s="48">
        <f t="shared" si="1"/>
        <v>0</v>
      </c>
      <c r="J20" s="49">
        <f t="shared" si="2"/>
        <v>100</v>
      </c>
      <c r="K20" s="50">
        <f t="shared" si="3"/>
        <v>0</v>
      </c>
    </row>
    <row r="21" s="56" customFormat="1" ht="12.75">
      <c r="A21" s="57"/>
      <c r="B21" s="58" t="s">
        <v>38</v>
      </c>
      <c r="C21" s="59">
        <f>SUM(C14:C20)-C15</f>
        <v>5689114.3975999998</v>
      </c>
      <c r="D21" s="59">
        <f>SUM(D14:D20)-D15</f>
        <v>2329234.3096325304</v>
      </c>
      <c r="E21" s="59">
        <f t="shared" ref="E21:G21" si="4">SUM(E14:E20)-E15</f>
        <v>928679.83299383998</v>
      </c>
      <c r="F21" s="59">
        <f t="shared" si="4"/>
        <v>3257913.92368137</v>
      </c>
      <c r="G21" s="59">
        <f t="shared" si="4"/>
        <v>2431200.4739186298</v>
      </c>
      <c r="H21" s="60">
        <f>E21/$C$21*100</f>
        <v>16.323803110473772</v>
      </c>
      <c r="I21" s="60">
        <f>F21/$C$21*100</f>
        <v>57.265748163822259</v>
      </c>
      <c r="J21" s="60">
        <f>G21/$C$21*100</f>
        <v>42.734251836177734</v>
      </c>
      <c r="K21" s="61"/>
    </row>
    <row r="22">
      <c r="A22" s="62"/>
      <c r="B22" s="63"/>
      <c r="C22" s="63"/>
      <c r="D22" s="63"/>
      <c r="E22" s="63"/>
      <c r="F22" s="63"/>
      <c r="G22" s="63"/>
      <c r="H22" s="63"/>
      <c r="I22" s="63"/>
      <c r="J22" s="64"/>
    </row>
    <row r="23">
      <c r="G23" s="65"/>
    </row>
    <row r="27" ht="12.75">
      <c r="E27" s="66"/>
    </row>
  </sheetData>
  <mergeCells count="5">
    <mergeCell ref="A2:B3"/>
    <mergeCell ref="A5:G5"/>
    <mergeCell ref="D6:E6"/>
    <mergeCell ref="A10:J10"/>
    <mergeCell ref="A22:J22"/>
  </mergeCells>
  <printOptions headings="0" gridLines="0"/>
  <pageMargins left="0.51181102362204722" right="0.51181102362204722" top="1.5748031496062991" bottom="0.78740157480314954" header="0.31496062992125984" footer="0.31496062992125984"/>
  <pageSetup paperSize="9" scale="67" fitToWidth="1" fitToHeight="1" pageOrder="downThenOver" orientation="landscape" usePrinterDefaults="1" blackAndWhite="0" draft="0" cellComments="none" useFirstPageNumber="0" errors="displayed" horizontalDpi="2147483648" verticalDpi="300" copies="1"/>
  <headerFooter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F3" activeCellId="0" sqref="F3"/>
    </sheetView>
  </sheetViews>
  <sheetFormatPr defaultRowHeight="12"/>
  <cols>
    <col customWidth="1" min="1" max="1" width="9.5"/>
    <col customWidth="1" min="2" max="2" width="6.69921875"/>
    <col customWidth="1" min="3" max="4" width="12.5"/>
    <col customWidth="1" min="5" max="5" width="12"/>
    <col customWidth="1" min="6" max="6" width="15.19921875"/>
    <col customWidth="1" min="7" max="7" width="14.5"/>
    <col customWidth="1" min="8" max="9" width="15.19921875"/>
  </cols>
  <sheetData>
    <row r="1" ht="58.899999999999999" customHeight="1">
      <c r="A1" s="290"/>
      <c r="B1" s="291"/>
      <c r="C1" s="292"/>
      <c r="D1" s="293" t="s">
        <v>526</v>
      </c>
      <c r="E1" s="291"/>
      <c r="F1" s="294"/>
      <c r="G1" s="295"/>
      <c r="H1" s="296"/>
      <c r="I1" s="295"/>
    </row>
    <row r="2" ht="19.149999999999999" customHeight="1">
      <c r="A2" s="297" t="s">
        <v>405</v>
      </c>
      <c r="B2" s="297"/>
      <c r="C2" s="298" t="s">
        <v>506</v>
      </c>
      <c r="D2" s="298"/>
      <c r="E2" s="298"/>
      <c r="F2" s="299" t="s">
        <v>527</v>
      </c>
      <c r="G2" s="291"/>
      <c r="H2" s="291"/>
      <c r="I2" s="292"/>
    </row>
    <row r="3" ht="18" customHeight="1">
      <c r="A3" s="297" t="s">
        <v>507</v>
      </c>
      <c r="B3" s="297"/>
      <c r="C3" s="298" t="s">
        <v>508</v>
      </c>
      <c r="D3" s="298"/>
      <c r="E3" s="298"/>
      <c r="F3" s="300" t="s">
        <v>509</v>
      </c>
      <c r="G3" s="301" t="s">
        <v>510</v>
      </c>
      <c r="H3" s="301"/>
      <c r="I3" s="301"/>
    </row>
    <row r="4" ht="19.149999999999999" customHeight="1">
      <c r="A4" s="297" t="s">
        <v>511</v>
      </c>
      <c r="B4" s="297"/>
      <c r="C4" s="298" t="s">
        <v>525</v>
      </c>
      <c r="D4" s="298"/>
      <c r="E4" s="298"/>
      <c r="F4" s="302" t="s">
        <v>408</v>
      </c>
      <c r="G4" s="303" t="s">
        <v>409</v>
      </c>
      <c r="H4" s="304"/>
      <c r="I4" s="305"/>
    </row>
    <row r="5" ht="16.5" customHeight="1">
      <c r="A5" s="297" t="s">
        <v>411</v>
      </c>
      <c r="B5" s="297"/>
      <c r="C5" s="195" t="s">
        <v>513</v>
      </c>
      <c r="D5" s="195"/>
      <c r="E5" s="297" t="s">
        <v>514</v>
      </c>
      <c r="F5" s="306" t="s">
        <v>515</v>
      </c>
      <c r="G5" s="307"/>
      <c r="H5" s="308" t="s">
        <v>516</v>
      </c>
      <c r="I5" s="309"/>
    </row>
    <row r="6" ht="14.25" customHeight="1">
      <c r="A6" s="297"/>
      <c r="B6" s="297"/>
      <c r="C6" s="297" t="s">
        <v>416</v>
      </c>
      <c r="D6" s="297" t="s">
        <v>427</v>
      </c>
      <c r="E6" s="297"/>
      <c r="F6" s="297" t="s">
        <v>416</v>
      </c>
      <c r="G6" s="297" t="s">
        <v>427</v>
      </c>
      <c r="H6" s="297" t="s">
        <v>416</v>
      </c>
      <c r="I6" s="297" t="s">
        <v>427</v>
      </c>
    </row>
    <row r="7" ht="14.25" customHeight="1">
      <c r="A7" s="212" t="s">
        <v>447</v>
      </c>
      <c r="B7" s="212"/>
      <c r="C7" s="212">
        <v>2.6800000000000002</v>
      </c>
      <c r="D7" s="212">
        <v>33.969999999999999</v>
      </c>
      <c r="E7" s="212">
        <v>0</v>
      </c>
      <c r="F7" s="212">
        <f t="shared" ref="F7:F16" si="191">E7*C7</f>
        <v>0</v>
      </c>
      <c r="G7" s="212">
        <f t="shared" ref="G7:G16" si="192">E7*D7</f>
        <v>0</v>
      </c>
      <c r="H7" s="212">
        <f>F7</f>
        <v>0</v>
      </c>
      <c r="I7" s="212">
        <f>G7</f>
        <v>0</v>
      </c>
    </row>
    <row r="8" ht="14.25" customHeight="1">
      <c r="A8" s="212" t="s">
        <v>517</v>
      </c>
      <c r="B8" s="212"/>
      <c r="C8" s="212">
        <v>0.95999999999999996</v>
      </c>
      <c r="D8" s="212">
        <v>53.100000000000001</v>
      </c>
      <c r="E8" s="212">
        <v>10</v>
      </c>
      <c r="F8" s="212">
        <f t="shared" si="191"/>
        <v>9.5999999999999996</v>
      </c>
      <c r="G8" s="212">
        <f t="shared" si="192"/>
        <v>531</v>
      </c>
      <c r="H8" s="212">
        <f t="shared" ref="H8:I16" si="193">H7+F8</f>
        <v>9.5999999999999996</v>
      </c>
      <c r="I8" s="212">
        <f>I7+G8</f>
        <v>531</v>
      </c>
    </row>
    <row r="9" ht="14.25" customHeight="1">
      <c r="A9" s="212" t="s">
        <v>448</v>
      </c>
      <c r="B9" s="212"/>
      <c r="C9" s="212">
        <v>1.21</v>
      </c>
      <c r="D9" s="212">
        <v>45.810000000000002</v>
      </c>
      <c r="E9" s="212">
        <v>10</v>
      </c>
      <c r="F9" s="212">
        <f t="shared" si="191"/>
        <v>12.1</v>
      </c>
      <c r="G9" s="212">
        <f t="shared" si="192"/>
        <v>458.10000000000002</v>
      </c>
      <c r="H9" s="212">
        <f t="shared" si="193"/>
        <v>21.699999999999999</v>
      </c>
      <c r="I9" s="212">
        <f t="shared" si="193"/>
        <v>989.10000000000002</v>
      </c>
    </row>
    <row r="10" ht="14.25" customHeight="1">
      <c r="A10" s="213" t="s">
        <v>518</v>
      </c>
      <c r="B10" s="214"/>
      <c r="C10" s="212">
        <v>1.4099999999999999</v>
      </c>
      <c r="D10" s="212">
        <v>26.530000000000001</v>
      </c>
      <c r="E10" s="212">
        <v>10</v>
      </c>
      <c r="F10" s="212">
        <f t="shared" si="191"/>
        <v>14.1</v>
      </c>
      <c r="G10" s="212">
        <f t="shared" ref="G10:G11" si="194">E10*D10</f>
        <v>265.30000000000001</v>
      </c>
      <c r="H10" s="212">
        <f t="shared" si="193"/>
        <v>35.799999999999997</v>
      </c>
      <c r="I10" s="212">
        <f t="shared" si="193"/>
        <v>1254.4000000000001</v>
      </c>
    </row>
    <row r="11" ht="14.25" customHeight="1">
      <c r="A11" s="213" t="s">
        <v>449</v>
      </c>
      <c r="B11" s="214"/>
      <c r="C11" s="212">
        <v>7.0599999999999996</v>
      </c>
      <c r="D11" s="212">
        <v>14</v>
      </c>
      <c r="E11" s="212">
        <v>10</v>
      </c>
      <c r="F11" s="212">
        <f t="shared" si="191"/>
        <v>70.599999999999994</v>
      </c>
      <c r="G11" s="212">
        <f t="shared" si="194"/>
        <v>140</v>
      </c>
      <c r="H11" s="212">
        <f t="shared" si="193"/>
        <v>106.39999999999999</v>
      </c>
      <c r="I11" s="212">
        <f t="shared" si="193"/>
        <v>1394.4000000000001</v>
      </c>
    </row>
    <row r="12" ht="14.25" customHeight="1">
      <c r="A12" s="213" t="s">
        <v>519</v>
      </c>
      <c r="B12" s="214"/>
      <c r="C12" s="212">
        <v>16.239999999999998</v>
      </c>
      <c r="D12" s="212">
        <v>6.6799999999999997</v>
      </c>
      <c r="E12" s="212">
        <v>10</v>
      </c>
      <c r="F12" s="212">
        <f t="shared" si="191"/>
        <v>162.39999999999998</v>
      </c>
      <c r="G12" s="212">
        <f t="shared" si="192"/>
        <v>66.799999999999997</v>
      </c>
      <c r="H12" s="212">
        <f t="shared" si="193"/>
        <v>268.79999999999995</v>
      </c>
      <c r="I12" s="212">
        <f t="shared" si="193"/>
        <v>1461.2</v>
      </c>
    </row>
    <row r="13" ht="14.25" customHeight="1">
      <c r="A13" s="213" t="s">
        <v>428</v>
      </c>
      <c r="B13" s="214"/>
      <c r="C13" s="212">
        <v>24.09</v>
      </c>
      <c r="D13" s="212">
        <v>2.8399999999999999</v>
      </c>
      <c r="E13" s="212">
        <v>10</v>
      </c>
      <c r="F13" s="212">
        <f t="shared" si="191"/>
        <v>240.90000000000001</v>
      </c>
      <c r="G13" s="212">
        <f t="shared" si="192"/>
        <v>28.399999999999999</v>
      </c>
      <c r="H13" s="212">
        <f t="shared" si="193"/>
        <v>509.69999999999993</v>
      </c>
      <c r="I13" s="212">
        <f t="shared" si="193"/>
        <v>1489.6000000000001</v>
      </c>
    </row>
    <row r="14" ht="14.25" customHeight="1">
      <c r="A14" s="213" t="s">
        <v>429</v>
      </c>
      <c r="B14" s="214"/>
      <c r="C14" s="212">
        <v>27.289999999999999</v>
      </c>
      <c r="D14" s="212">
        <v>5.3799999999999999</v>
      </c>
      <c r="E14" s="212">
        <v>10</v>
      </c>
      <c r="F14" s="212">
        <f t="shared" si="191"/>
        <v>272.89999999999998</v>
      </c>
      <c r="G14" s="212">
        <f t="shared" si="192"/>
        <v>53.799999999999997</v>
      </c>
      <c r="H14" s="212">
        <f t="shared" si="193"/>
        <v>782.59999999999991</v>
      </c>
      <c r="I14" s="212">
        <f t="shared" si="193"/>
        <v>1543.4000000000001</v>
      </c>
    </row>
    <row r="15" ht="14.25" customHeight="1">
      <c r="A15" s="213" t="s">
        <v>423</v>
      </c>
      <c r="B15" s="214"/>
      <c r="C15" s="212">
        <v>22.420000000000002</v>
      </c>
      <c r="D15" s="212">
        <v>37.140000000000001</v>
      </c>
      <c r="E15" s="212">
        <v>10</v>
      </c>
      <c r="F15" s="212">
        <f t="shared" si="191"/>
        <v>224.20000000000002</v>
      </c>
      <c r="G15" s="212">
        <f t="shared" si="192"/>
        <v>371.39999999999998</v>
      </c>
      <c r="H15" s="212">
        <f t="shared" si="193"/>
        <v>1006.8</v>
      </c>
      <c r="I15" s="212">
        <f t="shared" si="193"/>
        <v>1914.8000000000002</v>
      </c>
    </row>
    <row r="16" ht="14.25" customHeight="1">
      <c r="A16" s="213" t="s">
        <v>430</v>
      </c>
      <c r="B16" s="214"/>
      <c r="C16" s="212">
        <v>0</v>
      </c>
      <c r="D16" s="212">
        <v>33.340000000000003</v>
      </c>
      <c r="E16" s="212">
        <v>10</v>
      </c>
      <c r="F16" s="212">
        <f t="shared" si="191"/>
        <v>0</v>
      </c>
      <c r="G16" s="212">
        <f t="shared" si="192"/>
        <v>333.40000000000003</v>
      </c>
      <c r="H16" s="212">
        <f t="shared" si="193"/>
        <v>1006.8</v>
      </c>
      <c r="I16" s="212">
        <f t="shared" si="193"/>
        <v>2248.2000000000003</v>
      </c>
    </row>
    <row r="17">
      <c r="F17" s="310" t="s">
        <v>520</v>
      </c>
      <c r="G17" s="311"/>
      <c r="H17" s="312">
        <f>H16</f>
        <v>1006.8</v>
      </c>
      <c r="I17" s="313" t="s">
        <v>521</v>
      </c>
    </row>
    <row r="18" ht="12.75">
      <c r="F18" s="310" t="s">
        <v>522</v>
      </c>
      <c r="G18" s="311"/>
      <c r="H18" s="314"/>
      <c r="I18" s="315">
        <f>I16</f>
        <v>2248.2000000000003</v>
      </c>
    </row>
  </sheetData>
  <mergeCells count="29">
    <mergeCell ref="A1:C1"/>
    <mergeCell ref="D1:G1"/>
    <mergeCell ref="H1:I1"/>
    <mergeCell ref="A2:B2"/>
    <mergeCell ref="C2:E2"/>
    <mergeCell ref="F2:I2"/>
    <mergeCell ref="A3:B3"/>
    <mergeCell ref="C3:E3"/>
    <mergeCell ref="G3:I3"/>
    <mergeCell ref="A4:B4"/>
    <mergeCell ref="C4:E4"/>
    <mergeCell ref="G4:I4"/>
    <mergeCell ref="A5:B6"/>
    <mergeCell ref="C5:D5"/>
    <mergeCell ref="E5:E6"/>
    <mergeCell ref="F5:G5"/>
    <mergeCell ref="H5:I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F17:G17"/>
    <mergeCell ref="F18:H18"/>
  </mergeCells>
  <printOptions headings="0" gridLines="0"/>
  <pageMargins left="0.69999999999999996" right="0.69999999999999996" top="0.75" bottom="0.75" header="0.29999999999999999" footer="0.29999999999999999"/>
  <pageSetup paperSize="9" scale="80" fitToWidth="1" fitToHeight="0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00B050"/>
    <outlinePr applyStyles="0" summaryBelow="1" summaryRight="1" showOutlineSymbols="1"/>
    <pageSetUpPr autoPageBreaks="1" fitToPage="0"/>
  </sheetPr>
  <sheetViews>
    <sheetView zoomScale="85" workbookViewId="0">
      <selection activeCell="F12" activeCellId="0" sqref="F12"/>
    </sheetView>
  </sheetViews>
  <sheetFormatPr defaultColWidth="9.296875" defaultRowHeight="12"/>
  <cols>
    <col customWidth="1" min="1" max="1" style="267" width="14.19921875"/>
    <col customWidth="1" min="2" max="2" style="267" width="70.296875"/>
    <col bestFit="1" customWidth="1" min="3" max="3" style="268" width="17"/>
    <col bestFit="1" customWidth="1" min="4" max="4" style="267" width="25.5"/>
    <col customWidth="1" min="5" max="5" style="267" width="22"/>
    <col customWidth="1" min="6" max="6" style="267" width="20"/>
    <col min="7" max="16384" style="267" width="9.296875"/>
  </cols>
  <sheetData>
    <row r="1" ht="12.75" customHeight="1">
      <c r="A1" s="269" t="s">
        <v>0</v>
      </c>
      <c r="B1" s="269"/>
      <c r="C1" s="269"/>
      <c r="D1" s="270"/>
      <c r="E1" s="271"/>
      <c r="F1" s="271"/>
      <c r="G1" s="271"/>
      <c r="H1" s="271"/>
      <c r="I1" s="272"/>
      <c r="J1" s="273"/>
      <c r="K1" s="273"/>
      <c r="L1" s="273"/>
      <c r="M1" s="273"/>
    </row>
    <row r="2" ht="12.75">
      <c r="A2" s="269"/>
      <c r="B2" s="269"/>
      <c r="C2" s="269"/>
      <c r="D2" s="270"/>
      <c r="E2" s="271"/>
      <c r="F2" s="271"/>
      <c r="G2" s="271"/>
      <c r="H2" s="271"/>
      <c r="I2" s="272"/>
      <c r="J2" s="273"/>
      <c r="K2" s="273"/>
      <c r="L2" s="273"/>
      <c r="M2" s="273"/>
    </row>
    <row r="3" ht="12.75">
      <c r="A3" s="269"/>
      <c r="B3" s="269"/>
      <c r="C3" s="269"/>
      <c r="D3" s="270"/>
      <c r="E3" s="274"/>
      <c r="F3" s="274"/>
      <c r="G3" s="274"/>
      <c r="H3" s="274"/>
      <c r="I3" s="272"/>
      <c r="J3" s="273"/>
      <c r="K3" s="273"/>
      <c r="L3" s="273"/>
      <c r="M3" s="273"/>
    </row>
    <row r="4" ht="29.25" customHeight="1">
      <c r="A4" s="269" t="s">
        <v>495</v>
      </c>
      <c r="B4" s="269"/>
      <c r="C4" s="269"/>
      <c r="D4" s="270"/>
      <c r="E4" s="271"/>
      <c r="F4" s="271"/>
      <c r="G4" s="271"/>
      <c r="H4" s="271"/>
      <c r="I4" s="271"/>
      <c r="J4" s="273"/>
      <c r="K4" s="273"/>
      <c r="L4" s="273"/>
      <c r="M4" s="273"/>
    </row>
    <row r="5" ht="15">
      <c r="A5" s="316" t="s">
        <v>528</v>
      </c>
      <c r="B5" s="316"/>
      <c r="C5" s="316"/>
      <c r="D5" s="316"/>
      <c r="E5" s="276"/>
      <c r="F5" s="276"/>
      <c r="G5" s="276"/>
      <c r="H5" s="276"/>
      <c r="I5" s="276"/>
      <c r="J5" s="276"/>
      <c r="K5" s="276"/>
      <c r="L5" s="276"/>
      <c r="M5" s="276"/>
    </row>
    <row r="6" ht="15.75" customHeight="1">
      <c r="A6" s="282" t="s">
        <v>10</v>
      </c>
      <c r="B6" s="317" t="s">
        <v>11</v>
      </c>
      <c r="C6" s="279" t="s">
        <v>497</v>
      </c>
      <c r="D6" s="279">
        <f>'BOLETIM DE MEDIÇÃO'!G7</f>
        <v>12</v>
      </c>
      <c r="E6" s="280"/>
      <c r="F6" s="272"/>
      <c r="G6" s="272"/>
      <c r="H6" s="272"/>
      <c r="I6" s="281"/>
      <c r="J6" s="273"/>
      <c r="K6" s="273"/>
      <c r="L6" s="273"/>
      <c r="M6" s="281"/>
    </row>
    <row r="7" ht="21" customHeight="1">
      <c r="A7" s="282" t="s">
        <v>42</v>
      </c>
      <c r="B7" s="282" t="s">
        <v>498</v>
      </c>
      <c r="C7" s="282" t="s">
        <v>499</v>
      </c>
      <c r="D7" s="283" t="str">
        <f>'BOLETIM DE MEDIÇÃO'!G8</f>
        <v xml:space="preserve">01/03/2026 a 31/03/2026</v>
      </c>
      <c r="E7" s="284"/>
      <c r="F7" s="284"/>
      <c r="G7" s="284"/>
      <c r="H7" s="284"/>
      <c r="I7" s="284"/>
      <c r="J7" s="284"/>
      <c r="K7" s="284"/>
      <c r="L7" s="284"/>
      <c r="M7" s="284"/>
    </row>
    <row r="10" ht="14.25">
      <c r="B10" s="318" t="s">
        <v>529</v>
      </c>
      <c r="C10" s="319">
        <f>RESUMO!C21</f>
        <v>5689114.3975999998</v>
      </c>
    </row>
    <row r="11" ht="14.25">
      <c r="B11" s="320" t="s">
        <v>530</v>
      </c>
      <c r="C11" s="321">
        <f>RESUMO!C15</f>
        <v>197044.93999999997</v>
      </c>
    </row>
    <row r="12" ht="14.25">
      <c r="B12" s="320" t="s">
        <v>531</v>
      </c>
      <c r="C12" s="321">
        <f>C10-C11</f>
        <v>5492069.4575999994</v>
      </c>
    </row>
    <row r="13" ht="14.25">
      <c r="B13" s="322" t="s">
        <v>532</v>
      </c>
      <c r="C13" s="323">
        <f>C11/C12</f>
        <v>3.5878085942144547e-002</v>
      </c>
    </row>
    <row r="14" ht="14.25">
      <c r="B14" s="324"/>
      <c r="C14" s="325"/>
    </row>
    <row r="15" ht="14.5">
      <c r="B15" s="326" t="s">
        <v>533</v>
      </c>
      <c r="C15" s="326"/>
    </row>
    <row r="16" ht="14.25">
      <c r="B16" s="322" t="s">
        <v>534</v>
      </c>
      <c r="C16" s="327">
        <f>'BOLETIM DE MEDIÇÃO'!N181-'BOLETIM DE MEDIÇÃO'!N13</f>
        <v>896522.08878583997</v>
      </c>
      <c r="D16" s="328"/>
      <c r="F16" s="329"/>
    </row>
    <row r="17" ht="14.25">
      <c r="B17" s="320" t="s">
        <v>535</v>
      </c>
      <c r="C17" s="330">
        <f>C16/C12</f>
        <v>0.16323939376717472</v>
      </c>
      <c r="D17" s="328"/>
    </row>
  </sheetData>
  <mergeCells count="5">
    <mergeCell ref="A1:C3"/>
    <mergeCell ref="D1:D4"/>
    <mergeCell ref="A4:C4"/>
    <mergeCell ref="A5:D5"/>
    <mergeCell ref="B15:C15"/>
  </mergeCells>
  <printOptions headings="0" gridLines="0"/>
  <pageMargins left="1.1023622047244095" right="0.51181102362204722" top="1.5748031496062991" bottom="0.78740157480314954" header="0.31496062992125984" footer="0.31496062992125984"/>
  <pageSetup paperSize="9" scale="73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00B050"/>
    <outlinePr applyStyles="0" summaryBelow="1" summaryRight="1" showOutlineSymbols="1"/>
    <pageSetUpPr autoPageBreaks="1" fitToPage="1"/>
  </sheetPr>
  <sheetViews>
    <sheetView showGridLines="0" topLeftCell="F1" zoomScale="70" workbookViewId="0">
      <pane ySplit="10" topLeftCell="A11" activePane="bottomLeft" state="frozen"/>
      <selection activeCell="P185" activeCellId="0" sqref="O185:P185"/>
    </sheetView>
  </sheetViews>
  <sheetFormatPr defaultColWidth="9" defaultRowHeight="12"/>
  <cols>
    <col customWidth="1" min="1" max="1" style="1" width="18"/>
    <col customWidth="1" min="2" max="2" style="67" width="14.796875"/>
    <col customWidth="1" min="3" max="3" style="1" width="95.19921875"/>
    <col customWidth="1" min="4" max="4" style="2" width="8.796875"/>
    <col customWidth="1" min="5" max="5" style="2" width="15.5"/>
    <col customWidth="1" min="6" max="6" style="2" width="16.19921875"/>
    <col customWidth="1" min="7" max="7" style="2" width="15.69921875"/>
    <col customWidth="1" min="8" max="9" style="2" width="13.296875"/>
    <col customWidth="1" hidden="1" min="10" max="10" style="4" width="14.69921875"/>
    <col customWidth="1" min="11" max="11" style="2" width="18.69921875"/>
    <col bestFit="1" customWidth="1" min="12" max="12" style="2" width="21.796875"/>
    <col customWidth="1" min="13" max="13" style="2" width="21.69921875"/>
    <col customWidth="1" min="14" max="14" style="2" width="20"/>
    <col bestFit="1" customWidth="1" min="15" max="15" style="2" width="20.69921875"/>
    <col bestFit="1" customWidth="1" min="16" max="16" style="2" width="21.796875"/>
    <col bestFit="1" customWidth="1" min="17" max="17" style="2" width="19"/>
    <col bestFit="1" customWidth="1" min="18" max="18" style="1" width="27.19921875"/>
    <col customWidth="1" min="19" max="19" style="1" width="24.69921875"/>
    <col min="20" max="16384" style="1" width="9"/>
  </cols>
  <sheetData>
    <row r="1" s="6" customFormat="1" ht="13">
      <c r="A1" s="7"/>
      <c r="B1" s="8"/>
      <c r="C1" s="8"/>
      <c r="D1" s="8"/>
      <c r="E1" s="9"/>
      <c r="F1" s="9"/>
      <c r="G1" s="9"/>
      <c r="H1" s="9"/>
      <c r="I1" s="9"/>
      <c r="J1" s="8"/>
      <c r="K1" s="9"/>
      <c r="L1" s="9"/>
      <c r="M1" s="9"/>
      <c r="N1" s="9"/>
      <c r="O1" s="9"/>
      <c r="P1" s="9"/>
      <c r="Q1" s="10"/>
    </row>
    <row r="2" s="6" customFormat="1" ht="12.75">
      <c r="A2" s="11" t="s">
        <v>0</v>
      </c>
      <c r="B2" s="12"/>
      <c r="C2" s="12"/>
      <c r="D2" s="13"/>
      <c r="E2" s="68"/>
      <c r="F2" s="68"/>
      <c r="G2" s="68"/>
      <c r="H2" s="68"/>
      <c r="I2" s="68"/>
      <c r="J2" s="15"/>
      <c r="K2" s="16"/>
      <c r="L2" s="16"/>
      <c r="M2" s="16"/>
      <c r="N2" s="16"/>
      <c r="O2" s="16"/>
      <c r="P2" s="16"/>
      <c r="Q2" s="17"/>
    </row>
    <row r="3" s="6" customFormat="1" ht="12.75">
      <c r="A3" s="11"/>
      <c r="B3" s="12"/>
      <c r="C3" s="12"/>
      <c r="D3" s="13"/>
      <c r="E3" s="68"/>
      <c r="F3" s="68"/>
      <c r="G3" s="68"/>
      <c r="H3" s="68"/>
      <c r="I3" s="68"/>
      <c r="J3" s="15"/>
      <c r="K3" s="16"/>
      <c r="L3" s="16"/>
      <c r="M3" s="16"/>
      <c r="N3" s="16"/>
      <c r="O3" s="16"/>
      <c r="P3" s="16"/>
      <c r="Q3" s="17"/>
    </row>
    <row r="4" s="6" customFormat="1" ht="12.75">
      <c r="A4" s="18"/>
      <c r="B4" s="12"/>
      <c r="C4" s="19"/>
      <c r="D4" s="12"/>
      <c r="E4" s="22"/>
      <c r="F4" s="22"/>
      <c r="G4" s="22"/>
      <c r="H4" s="22"/>
      <c r="I4" s="22"/>
      <c r="J4" s="15"/>
      <c r="K4" s="16"/>
      <c r="L4" s="16"/>
      <c r="M4" s="16"/>
      <c r="N4" s="16"/>
      <c r="O4" s="16"/>
      <c r="P4" s="16"/>
      <c r="Q4" s="17"/>
    </row>
    <row r="5" s="6" customFormat="1" ht="28" customHeight="1">
      <c r="A5" s="11" t="s">
        <v>39</v>
      </c>
      <c r="B5" s="12"/>
      <c r="C5" s="12"/>
      <c r="D5" s="12"/>
      <c r="E5" s="12"/>
      <c r="F5" s="12"/>
      <c r="G5" s="12"/>
      <c r="H5" s="12"/>
      <c r="I5" s="12"/>
      <c r="J5" s="12"/>
      <c r="K5" s="16"/>
      <c r="L5" s="16"/>
      <c r="M5" s="16"/>
      <c r="N5" s="16"/>
      <c r="O5" s="16"/>
      <c r="P5" s="16"/>
      <c r="Q5" s="17"/>
    </row>
    <row r="6" s="6" customFormat="1" ht="21.75">
      <c r="A6" s="69" t="s">
        <v>40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1"/>
      <c r="M6" s="71"/>
      <c r="N6" s="71"/>
      <c r="O6" s="71"/>
      <c r="P6" s="71"/>
      <c r="Q6" s="72"/>
    </row>
    <row r="7" s="6" customFormat="1" ht="12.75">
      <c r="A7" s="29" t="s">
        <v>41</v>
      </c>
      <c r="B7" s="30" t="s">
        <v>11</v>
      </c>
      <c r="C7" s="31"/>
      <c r="D7" s="31"/>
      <c r="E7" s="73"/>
      <c r="F7" s="74" t="s">
        <v>8</v>
      </c>
      <c r="G7" s="75">
        <v>12</v>
      </c>
      <c r="H7" s="73"/>
      <c r="I7" s="73"/>
      <c r="J7" s="32"/>
      <c r="K7" s="16"/>
      <c r="L7" s="16"/>
      <c r="M7" s="16"/>
      <c r="N7" s="16"/>
      <c r="O7" s="16"/>
      <c r="P7" s="16"/>
      <c r="Q7" s="33"/>
    </row>
    <row r="8" s="6" customFormat="1" ht="12.75">
      <c r="A8" s="34" t="s">
        <v>42</v>
      </c>
      <c r="B8" s="35" t="s">
        <v>43</v>
      </c>
      <c r="C8" s="35"/>
      <c r="D8" s="35"/>
      <c r="E8" s="76"/>
      <c r="F8" s="77" t="s">
        <v>44</v>
      </c>
      <c r="G8" s="75" t="s">
        <v>45</v>
      </c>
      <c r="H8" s="76"/>
      <c r="I8" s="76"/>
      <c r="J8" s="36"/>
      <c r="K8" s="37"/>
      <c r="L8" s="37"/>
      <c r="M8" s="37"/>
      <c r="N8" s="37"/>
      <c r="O8" s="37"/>
      <c r="P8" s="37"/>
      <c r="Q8" s="38"/>
    </row>
    <row r="9" s="6" customFormat="1" ht="12.75">
      <c r="A9" s="78" t="s">
        <v>14</v>
      </c>
      <c r="B9" s="79" t="s">
        <v>46</v>
      </c>
      <c r="C9" s="80" t="s">
        <v>15</v>
      </c>
      <c r="D9" s="81" t="s">
        <v>47</v>
      </c>
      <c r="E9" s="81"/>
      <c r="F9" s="81"/>
      <c r="G9" s="81"/>
      <c r="H9" s="81"/>
      <c r="I9" s="81"/>
      <c r="J9" s="82"/>
      <c r="K9" s="83" t="s">
        <v>48</v>
      </c>
      <c r="L9" s="84" t="s">
        <v>49</v>
      </c>
      <c r="M9" s="85"/>
      <c r="N9" s="85"/>
      <c r="O9" s="85"/>
      <c r="P9" s="86"/>
      <c r="Q9" s="87" t="s">
        <v>50</v>
      </c>
    </row>
    <row r="10" ht="33" customHeight="1">
      <c r="A10" s="88"/>
      <c r="B10" s="89"/>
      <c r="C10" s="80"/>
      <c r="D10" s="80" t="s">
        <v>51</v>
      </c>
      <c r="E10" s="80" t="s">
        <v>52</v>
      </c>
      <c r="F10" s="80" t="s">
        <v>17</v>
      </c>
      <c r="G10" s="80" t="s">
        <v>53</v>
      </c>
      <c r="H10" s="80" t="s">
        <v>54</v>
      </c>
      <c r="I10" s="80" t="s">
        <v>20</v>
      </c>
      <c r="J10" s="90" t="s">
        <v>55</v>
      </c>
      <c r="K10" s="83"/>
      <c r="L10" s="83" t="s">
        <v>16</v>
      </c>
      <c r="M10" s="80" t="s">
        <v>17</v>
      </c>
      <c r="N10" s="80" t="s">
        <v>53</v>
      </c>
      <c r="O10" s="80" t="s">
        <v>56</v>
      </c>
      <c r="P10" s="80" t="s">
        <v>20</v>
      </c>
      <c r="Q10" s="91" t="s">
        <v>22</v>
      </c>
      <c r="R10" s="43"/>
    </row>
    <row r="11" ht="12.75">
      <c r="A11" s="92"/>
      <c r="B11" s="93"/>
      <c r="C11" s="93"/>
      <c r="D11" s="94"/>
      <c r="E11" s="94"/>
      <c r="F11" s="94"/>
      <c r="G11" s="94"/>
      <c r="H11" s="94"/>
      <c r="I11" s="94"/>
      <c r="J11" s="95"/>
      <c r="K11" s="96"/>
      <c r="L11" s="97">
        <f>L181</f>
        <v>5689114.3976000007</v>
      </c>
      <c r="M11" s="97">
        <f t="shared" ref="M11:P11" si="5">M181</f>
        <v>2329234.3096325304</v>
      </c>
      <c r="N11" s="97">
        <f t="shared" si="5"/>
        <v>928679.82299383997</v>
      </c>
      <c r="O11" s="97">
        <f t="shared" si="5"/>
        <v>3257913.92368137</v>
      </c>
      <c r="P11" s="97">
        <f t="shared" si="5"/>
        <v>2431200.4739186298</v>
      </c>
      <c r="Q11" s="98">
        <f t="shared" ref="Q11:Q74" si="6">O11/$L$181</f>
        <v>0.57265748163822261</v>
      </c>
      <c r="R11" s="99"/>
      <c r="S11" s="100"/>
    </row>
    <row r="12" s="101" customFormat="1" ht="12.75">
      <c r="A12" s="102" t="s">
        <v>24</v>
      </c>
      <c r="B12" s="103"/>
      <c r="C12" s="104" t="s">
        <v>25</v>
      </c>
      <c r="D12" s="103"/>
      <c r="E12" s="105" t="s">
        <v>57</v>
      </c>
      <c r="F12" s="105"/>
      <c r="G12" s="105"/>
      <c r="H12" s="105"/>
      <c r="I12" s="105"/>
      <c r="J12" s="106" t="s">
        <v>57</v>
      </c>
      <c r="K12" s="107"/>
      <c r="L12" s="108">
        <f>L13+L17</f>
        <v>199436.83999999997</v>
      </c>
      <c r="M12" s="108">
        <f t="shared" ref="M12:P12" si="7">M13+M17</f>
        <v>81816.00561850029</v>
      </c>
      <c r="N12" s="108">
        <f>N13+N17</f>
        <v>32157.734208000002</v>
      </c>
      <c r="O12" s="108">
        <f t="shared" si="7"/>
        <v>113973.73982650027</v>
      </c>
      <c r="P12" s="108">
        <f t="shared" si="7"/>
        <v>85463.100173499697</v>
      </c>
      <c r="Q12" s="109">
        <f t="shared" si="6"/>
        <v>2.0033652315829861e-002</v>
      </c>
    </row>
    <row r="13" s="110" customFormat="1" ht="12.75">
      <c r="A13" s="111" t="s">
        <v>26</v>
      </c>
      <c r="B13" s="112"/>
      <c r="C13" s="113" t="s">
        <v>58</v>
      </c>
      <c r="D13" s="112"/>
      <c r="E13" s="114" t="s">
        <v>57</v>
      </c>
      <c r="F13" s="115"/>
      <c r="G13" s="115"/>
      <c r="H13" s="115"/>
      <c r="I13" s="115"/>
      <c r="J13" s="116" t="s">
        <v>57</v>
      </c>
      <c r="K13" s="117"/>
      <c r="L13" s="118">
        <f>SUM(L14:L16)</f>
        <v>197044.93999999997</v>
      </c>
      <c r="M13" s="118">
        <f t="shared" ref="M13:P13" si="8">SUM(M14:M16)</f>
        <v>80643.50561850029</v>
      </c>
      <c r="N13" s="118">
        <f t="shared" si="8"/>
        <v>32157.734208000002</v>
      </c>
      <c r="O13" s="118">
        <f t="shared" si="8"/>
        <v>112801.23982650027</v>
      </c>
      <c r="P13" s="118">
        <f t="shared" si="8"/>
        <v>84243.700173499703</v>
      </c>
      <c r="Q13" s="119">
        <f t="shared" si="6"/>
        <v>1.9827556969866239e-002</v>
      </c>
    </row>
    <row r="14" s="6" customFormat="1" ht="12.75">
      <c r="A14" s="120" t="s">
        <v>59</v>
      </c>
      <c r="B14" s="120" t="s">
        <v>60</v>
      </c>
      <c r="C14" s="121" t="s">
        <v>61</v>
      </c>
      <c r="D14" s="122" t="s">
        <v>62</v>
      </c>
      <c r="E14" s="123">
        <v>1</v>
      </c>
      <c r="F14" s="123">
        <v>0.40926453436713617</v>
      </c>
      <c r="G14" s="124">
        <v>0.16320000000000001</v>
      </c>
      <c r="H14" s="123">
        <f t="shared" ref="H14:H77" si="9">F14+G14</f>
        <v>0.57246453436713618</v>
      </c>
      <c r="I14" s="123">
        <f t="shared" ref="I14:I77" si="10">E14-H14</f>
        <v>0.42753546563286382</v>
      </c>
      <c r="J14" s="125">
        <v>156196.76000000001</v>
      </c>
      <c r="K14" s="126">
        <f t="shared" ref="K14:K77" si="11">TRUNC(J14*1.2211,2)</f>
        <v>190731.85999999999</v>
      </c>
      <c r="L14" s="126">
        <f t="shared" ref="L14:L16" si="12">TRUNC(E14*K14,2)</f>
        <v>190731.85999999999</v>
      </c>
      <c r="M14" s="126">
        <f t="shared" ref="M14:M18" si="13">F14*K14</f>
        <v>78059.785871877801</v>
      </c>
      <c r="N14" s="126">
        <f t="shared" ref="N14:N18" si="14">G14*K14</f>
        <v>31127.439552</v>
      </c>
      <c r="O14" s="126">
        <f t="shared" ref="O14:O18" si="15">H14*K14</f>
        <v>109187.2254238778</v>
      </c>
      <c r="P14" s="126">
        <f t="shared" ref="P14:P18" si="16">L14-O14</f>
        <v>81544.634576122189</v>
      </c>
      <c r="Q14" s="127">
        <f t="shared" si="6"/>
        <v>1.9192306182125519e-002</v>
      </c>
    </row>
    <row r="15" s="6" customFormat="1" ht="12.75">
      <c r="A15" s="120" t="s">
        <v>63</v>
      </c>
      <c r="B15" s="120" t="s">
        <v>64</v>
      </c>
      <c r="C15" s="121" t="s">
        <v>65</v>
      </c>
      <c r="D15" s="122" t="s">
        <v>62</v>
      </c>
      <c r="E15" s="123">
        <v>1</v>
      </c>
      <c r="F15" s="123">
        <f t="shared" ref="F15:F16" si="17">F14</f>
        <v>0.40926453436713617</v>
      </c>
      <c r="G15" s="124">
        <f t="shared" ref="G15:G16" si="18">G14</f>
        <v>0.16320000000000001</v>
      </c>
      <c r="H15" s="123">
        <f t="shared" si="9"/>
        <v>0.57246453436713618</v>
      </c>
      <c r="I15" s="123">
        <f t="shared" si="10"/>
        <v>0.42753546563286382</v>
      </c>
      <c r="J15" s="125">
        <v>2920</v>
      </c>
      <c r="K15" s="126">
        <f t="shared" si="11"/>
        <v>3565.6100000000001</v>
      </c>
      <c r="L15" s="126">
        <f t="shared" si="12"/>
        <v>3565.6100000000001</v>
      </c>
      <c r="M15" s="126">
        <f t="shared" si="13"/>
        <v>1459.2777163848045</v>
      </c>
      <c r="N15" s="126">
        <f t="shared" si="14"/>
        <v>581.90755200000001</v>
      </c>
      <c r="O15" s="126">
        <f t="shared" si="15"/>
        <v>2041.1852683848044</v>
      </c>
      <c r="P15" s="126">
        <f t="shared" si="16"/>
        <v>1524.4247316151957</v>
      </c>
      <c r="Q15" s="127">
        <f t="shared" si="6"/>
        <v>3.5878787553400142e-004</v>
      </c>
    </row>
    <row r="16" s="6" customFormat="1" ht="12.75">
      <c r="A16" s="120" t="s">
        <v>66</v>
      </c>
      <c r="B16" s="120" t="s">
        <v>67</v>
      </c>
      <c r="C16" s="121" t="s">
        <v>68</v>
      </c>
      <c r="D16" s="122" t="s">
        <v>62</v>
      </c>
      <c r="E16" s="123">
        <v>1</v>
      </c>
      <c r="F16" s="123">
        <f t="shared" si="17"/>
        <v>0.40926453436713617</v>
      </c>
      <c r="G16" s="124">
        <f t="shared" si="18"/>
        <v>0.16320000000000001</v>
      </c>
      <c r="H16" s="123">
        <f t="shared" si="9"/>
        <v>0.57246453436713618</v>
      </c>
      <c r="I16" s="123">
        <f t="shared" si="10"/>
        <v>0.42753546563286382</v>
      </c>
      <c r="J16" s="125">
        <v>2250</v>
      </c>
      <c r="K16" s="126">
        <f t="shared" si="11"/>
        <v>2747.4699999999998</v>
      </c>
      <c r="L16" s="126">
        <f t="shared" si="12"/>
        <v>2747.4699999999998</v>
      </c>
      <c r="M16" s="126">
        <f t="shared" si="13"/>
        <v>1124.4420302376755</v>
      </c>
      <c r="N16" s="126">
        <f t="shared" si="14"/>
        <v>448.38710400000002</v>
      </c>
      <c r="O16" s="126">
        <f t="shared" si="15"/>
        <v>1572.8291342376756</v>
      </c>
      <c r="P16" s="126">
        <f t="shared" si="16"/>
        <v>1174.6408657623242</v>
      </c>
      <c r="Q16" s="127">
        <f t="shared" si="6"/>
        <v>2.7646291220671999e-004</v>
      </c>
    </row>
    <row r="17" s="110" customFormat="1" ht="12.75">
      <c r="A17" s="111" t="s">
        <v>69</v>
      </c>
      <c r="B17" s="112"/>
      <c r="C17" s="113" t="s">
        <v>70</v>
      </c>
      <c r="D17" s="112"/>
      <c r="E17" s="114" t="s">
        <v>57</v>
      </c>
      <c r="F17" s="114"/>
      <c r="G17" s="114"/>
      <c r="H17" s="114"/>
      <c r="I17" s="115"/>
      <c r="J17" s="116" t="s">
        <v>57</v>
      </c>
      <c r="K17" s="118"/>
      <c r="L17" s="118">
        <f>SUM(L18)</f>
        <v>2391.9000000000001</v>
      </c>
      <c r="M17" s="118">
        <f t="shared" ref="M17:P17" si="19">SUM(M18)</f>
        <v>1172.5</v>
      </c>
      <c r="N17" s="118">
        <f t="shared" si="19"/>
        <v>0</v>
      </c>
      <c r="O17" s="118">
        <f t="shared" si="19"/>
        <v>1172.5</v>
      </c>
      <c r="P17" s="118">
        <f t="shared" si="19"/>
        <v>1219.4000000000001</v>
      </c>
      <c r="Q17" s="119">
        <f t="shared" si="6"/>
        <v>2.0609534596362285e-004</v>
      </c>
    </row>
    <row r="18" s="6" customFormat="1" ht="12.75">
      <c r="A18" s="120" t="s">
        <v>71</v>
      </c>
      <c r="B18" s="120" t="s">
        <v>72</v>
      </c>
      <c r="C18" s="121" t="s">
        <v>73</v>
      </c>
      <c r="D18" s="122" t="s">
        <v>74</v>
      </c>
      <c r="E18" s="123">
        <v>51</v>
      </c>
      <c r="F18" s="123">
        <v>25</v>
      </c>
      <c r="G18" s="123"/>
      <c r="H18" s="123">
        <f t="shared" si="9"/>
        <v>25</v>
      </c>
      <c r="I18" s="123">
        <f t="shared" si="10"/>
        <v>26</v>
      </c>
      <c r="J18" s="125">
        <v>38.409999999999997</v>
      </c>
      <c r="K18" s="126">
        <f t="shared" si="11"/>
        <v>46.899999999999999</v>
      </c>
      <c r="L18" s="126">
        <f>TRUNC(E18*K18,2)</f>
        <v>2391.9000000000001</v>
      </c>
      <c r="M18" s="126">
        <f t="shared" si="13"/>
        <v>1172.5</v>
      </c>
      <c r="N18" s="126">
        <f t="shared" si="14"/>
        <v>0</v>
      </c>
      <c r="O18" s="126">
        <f t="shared" si="15"/>
        <v>1172.5</v>
      </c>
      <c r="P18" s="126">
        <f t="shared" si="16"/>
        <v>1219.4000000000001</v>
      </c>
      <c r="Q18" s="127">
        <f t="shared" si="6"/>
        <v>2.0609534596362285e-004</v>
      </c>
    </row>
    <row r="19" s="101" customFormat="1" ht="12.75">
      <c r="A19" s="102" t="s">
        <v>28</v>
      </c>
      <c r="B19" s="103"/>
      <c r="C19" s="104" t="s">
        <v>29</v>
      </c>
      <c r="D19" s="103"/>
      <c r="E19" s="128" t="s">
        <v>57</v>
      </c>
      <c r="F19" s="128"/>
      <c r="G19" s="128"/>
      <c r="H19" s="128"/>
      <c r="I19" s="105"/>
      <c r="J19" s="106" t="s">
        <v>57</v>
      </c>
      <c r="K19" s="108"/>
      <c r="L19" s="108">
        <f>L20+L23+L27+L30+L35</f>
        <v>77907.397599999997</v>
      </c>
      <c r="M19" s="108">
        <f t="shared" ref="M19:N19" si="20">M20+M23+M27+M30+M35</f>
        <v>77907.404519999996</v>
      </c>
      <c r="N19" s="108">
        <f t="shared" si="20"/>
        <v>0</v>
      </c>
      <c r="O19" s="108">
        <f>O20+O23+O27+O30+O35</f>
        <v>77907.397599999997</v>
      </c>
      <c r="P19" s="108"/>
      <c r="Q19" s="109">
        <f t="shared" si="6"/>
        <v>1.369411689679959e-002</v>
      </c>
    </row>
    <row r="20" s="110" customFormat="1" ht="12.75">
      <c r="A20" s="111" t="s">
        <v>75</v>
      </c>
      <c r="B20" s="112"/>
      <c r="C20" s="113" t="s">
        <v>76</v>
      </c>
      <c r="D20" s="112"/>
      <c r="E20" s="114" t="s">
        <v>57</v>
      </c>
      <c r="F20" s="114"/>
      <c r="G20" s="114"/>
      <c r="H20" s="114"/>
      <c r="I20" s="115"/>
      <c r="J20" s="116" t="s">
        <v>57</v>
      </c>
      <c r="K20" s="118"/>
      <c r="L20" s="118">
        <f>SUM(L21:L22)</f>
        <v>2113.6863999999996</v>
      </c>
      <c r="M20" s="118">
        <f t="shared" ref="M20:O20" si="21">SUM(M21:M22)</f>
        <v>2113.6863999999996</v>
      </c>
      <c r="N20" s="118">
        <f t="shared" si="21"/>
        <v>0</v>
      </c>
      <c r="O20" s="118">
        <f t="shared" si="21"/>
        <v>2113.6863999999996</v>
      </c>
      <c r="P20" s="118"/>
      <c r="Q20" s="119">
        <f t="shared" si="6"/>
        <v>3.7153170990755177e-004</v>
      </c>
    </row>
    <row r="21" s="6" customFormat="1" ht="25.5">
      <c r="A21" s="120" t="s">
        <v>77</v>
      </c>
      <c r="B21" s="120" t="s">
        <v>78</v>
      </c>
      <c r="C21" s="121" t="s">
        <v>79</v>
      </c>
      <c r="D21" s="122" t="s">
        <v>80</v>
      </c>
      <c r="E21" s="123">
        <v>353.45999999999998</v>
      </c>
      <c r="F21" s="123">
        <v>353.45999999999998</v>
      </c>
      <c r="G21" s="123"/>
      <c r="H21" s="123">
        <f t="shared" si="9"/>
        <v>353.45999999999998</v>
      </c>
      <c r="I21" s="123">
        <f t="shared" si="10"/>
        <v>0</v>
      </c>
      <c r="J21" s="125">
        <v>3.9700000000000002</v>
      </c>
      <c r="K21" s="126">
        <f t="shared" si="11"/>
        <v>4.8399999999999999</v>
      </c>
      <c r="L21" s="126">
        <f>E21*K21</f>
        <v>1710.7463999999998</v>
      </c>
      <c r="M21" s="126">
        <f t="shared" ref="M21:M22" si="22">L21</f>
        <v>1710.7463999999998</v>
      </c>
      <c r="N21" s="126">
        <f t="shared" ref="N21:N22" si="23">G21*K21</f>
        <v>0</v>
      </c>
      <c r="O21" s="126">
        <f t="shared" ref="O21:O22" si="24">M21+N21</f>
        <v>1710.7463999999998</v>
      </c>
      <c r="P21" s="126"/>
      <c r="Q21" s="127">
        <f t="shared" si="6"/>
        <v>3.0070522060897425e-004</v>
      </c>
    </row>
    <row r="22" s="6" customFormat="1" ht="12.75">
      <c r="A22" s="120" t="s">
        <v>81</v>
      </c>
      <c r="B22" s="120" t="s">
        <v>82</v>
      </c>
      <c r="C22" s="121" t="s">
        <v>83</v>
      </c>
      <c r="D22" s="122" t="s">
        <v>80</v>
      </c>
      <c r="E22" s="123">
        <v>353.45999999999998</v>
      </c>
      <c r="F22" s="123">
        <v>353.45999999999998</v>
      </c>
      <c r="G22" s="123"/>
      <c r="H22" s="123">
        <f t="shared" si="9"/>
        <v>353.45999999999998</v>
      </c>
      <c r="I22" s="123">
        <f t="shared" si="10"/>
        <v>0</v>
      </c>
      <c r="J22" s="125">
        <v>0.93999999999999995</v>
      </c>
      <c r="K22" s="126">
        <f t="shared" si="11"/>
        <v>1.1399999999999999</v>
      </c>
      <c r="L22" s="126">
        <f>TRUNC(E22*K22,2)</f>
        <v>402.94</v>
      </c>
      <c r="M22" s="126">
        <f t="shared" si="22"/>
        <v>402.94</v>
      </c>
      <c r="N22" s="126">
        <f t="shared" si="23"/>
        <v>0</v>
      </c>
      <c r="O22" s="126">
        <f t="shared" si="24"/>
        <v>402.94</v>
      </c>
      <c r="P22" s="126"/>
      <c r="Q22" s="127">
        <f t="shared" si="6"/>
        <v>7.0826489298577569e-005</v>
      </c>
    </row>
    <row r="23" s="110" customFormat="1" ht="12.75">
      <c r="A23" s="111" t="s">
        <v>84</v>
      </c>
      <c r="B23" s="112"/>
      <c r="C23" s="113" t="s">
        <v>85</v>
      </c>
      <c r="D23" s="112"/>
      <c r="E23" s="114" t="s">
        <v>57</v>
      </c>
      <c r="F23" s="114"/>
      <c r="G23" s="114"/>
      <c r="H23" s="114"/>
      <c r="I23" s="115"/>
      <c r="J23" s="116" t="s">
        <v>57</v>
      </c>
      <c r="K23" s="118"/>
      <c r="L23" s="118">
        <f>SUM(L24:L26)</f>
        <v>4043.9416000000001</v>
      </c>
      <c r="M23" s="118">
        <f t="shared" ref="M23:O23" si="25">SUM(M24:M26)</f>
        <v>4043.9485199999999</v>
      </c>
      <c r="N23" s="118">
        <f t="shared" si="25"/>
        <v>0</v>
      </c>
      <c r="O23" s="118">
        <f t="shared" si="25"/>
        <v>4043.9416000000001</v>
      </c>
      <c r="P23" s="118"/>
      <c r="Q23" s="119">
        <f t="shared" si="6"/>
        <v>7.1082093228885845e-004</v>
      </c>
    </row>
    <row r="24" s="6" customFormat="1" ht="25.5">
      <c r="A24" s="120" t="s">
        <v>86</v>
      </c>
      <c r="B24" s="120" t="s">
        <v>87</v>
      </c>
      <c r="C24" s="121" t="s">
        <v>88</v>
      </c>
      <c r="D24" s="122" t="s">
        <v>89</v>
      </c>
      <c r="E24" s="123">
        <v>70.689999999999998</v>
      </c>
      <c r="F24" s="123">
        <v>70.691000000000003</v>
      </c>
      <c r="G24" s="123"/>
      <c r="H24" s="123">
        <f>F24+G24-0.00100000000000477</f>
        <v>70.689999999999998</v>
      </c>
      <c r="I24" s="123">
        <f t="shared" si="10"/>
        <v>0</v>
      </c>
      <c r="J24" s="125">
        <v>5.6699999999999999</v>
      </c>
      <c r="K24" s="126">
        <f t="shared" si="11"/>
        <v>6.9199999999999999</v>
      </c>
      <c r="L24" s="126">
        <f t="shared" ref="L24:L40" si="26">E24*K24</f>
        <v>489.1748</v>
      </c>
      <c r="M24" s="126">
        <f t="shared" ref="M24:M26" si="27">F24*K24</f>
        <v>489.18171999999998</v>
      </c>
      <c r="N24" s="126">
        <f t="shared" ref="N24:N26" si="28">G24*K24</f>
        <v>0</v>
      </c>
      <c r="O24" s="126">
        <f t="shared" ref="O24:O26" si="29">H24*K24</f>
        <v>489.1748</v>
      </c>
      <c r="P24" s="126"/>
      <c r="Q24" s="127">
        <f t="shared" si="6"/>
        <v>8.5984349375425179e-005</v>
      </c>
    </row>
    <row r="25" s="6" customFormat="1" ht="12.75">
      <c r="A25" s="120" t="s">
        <v>90</v>
      </c>
      <c r="B25" s="120" t="s">
        <v>91</v>
      </c>
      <c r="C25" s="121" t="s">
        <v>92</v>
      </c>
      <c r="D25" s="122" t="s">
        <v>93</v>
      </c>
      <c r="E25" s="123">
        <v>2288.3000000000002</v>
      </c>
      <c r="F25" s="123">
        <v>2288.3000000000002</v>
      </c>
      <c r="G25" s="123"/>
      <c r="H25" s="123">
        <f t="shared" si="9"/>
        <v>2288.3000000000002</v>
      </c>
      <c r="I25" s="123">
        <f t="shared" si="10"/>
        <v>0</v>
      </c>
      <c r="J25" s="125">
        <v>1.1699999999999999</v>
      </c>
      <c r="K25" s="126">
        <f t="shared" si="11"/>
        <v>1.4199999999999999</v>
      </c>
      <c r="L25" s="126">
        <f t="shared" si="26"/>
        <v>3249.386</v>
      </c>
      <c r="M25" s="126">
        <f t="shared" si="27"/>
        <v>3249.386</v>
      </c>
      <c r="N25" s="126">
        <f t="shared" si="28"/>
        <v>0</v>
      </c>
      <c r="O25" s="126">
        <f t="shared" si="29"/>
        <v>3249.386</v>
      </c>
      <c r="P25" s="126"/>
      <c r="Q25" s="127">
        <f t="shared" si="6"/>
        <v>5.7115849197386149e-004</v>
      </c>
    </row>
    <row r="26" s="6" customFormat="1" ht="15" customHeight="1">
      <c r="A26" s="120" t="s">
        <v>94</v>
      </c>
      <c r="B26" s="120" t="s">
        <v>95</v>
      </c>
      <c r="C26" s="121" t="s">
        <v>96</v>
      </c>
      <c r="D26" s="122" t="s">
        <v>89</v>
      </c>
      <c r="E26" s="123">
        <v>70.689999999999998</v>
      </c>
      <c r="F26" s="123">
        <v>70.689999999999998</v>
      </c>
      <c r="G26" s="123"/>
      <c r="H26" s="123">
        <f t="shared" si="9"/>
        <v>70.689999999999998</v>
      </c>
      <c r="I26" s="123">
        <f t="shared" si="10"/>
        <v>0</v>
      </c>
      <c r="J26" s="125">
        <v>3.54</v>
      </c>
      <c r="K26" s="126">
        <f t="shared" si="11"/>
        <v>4.3200000000000003</v>
      </c>
      <c r="L26" s="126">
        <f t="shared" si="26"/>
        <v>305.38080000000002</v>
      </c>
      <c r="M26" s="126">
        <f t="shared" si="27"/>
        <v>305.38080000000002</v>
      </c>
      <c r="N26" s="126">
        <f t="shared" si="28"/>
        <v>0</v>
      </c>
      <c r="O26" s="126">
        <f t="shared" si="29"/>
        <v>305.38080000000002</v>
      </c>
      <c r="P26" s="126"/>
      <c r="Q26" s="127">
        <f t="shared" si="6"/>
        <v>5.3678090939571788e-005</v>
      </c>
    </row>
    <row r="27" s="110" customFormat="1" ht="12.75">
      <c r="A27" s="111" t="s">
        <v>97</v>
      </c>
      <c r="B27" s="112"/>
      <c r="C27" s="113" t="s">
        <v>98</v>
      </c>
      <c r="D27" s="112"/>
      <c r="E27" s="114" t="s">
        <v>57</v>
      </c>
      <c r="F27" s="114"/>
      <c r="G27" s="114"/>
      <c r="H27" s="114"/>
      <c r="I27" s="115"/>
      <c r="J27" s="116" t="s">
        <v>57</v>
      </c>
      <c r="K27" s="118"/>
      <c r="L27" s="118">
        <f>SUM(L28:L29)</f>
        <v>13440.749599999999</v>
      </c>
      <c r="M27" s="118">
        <f t="shared" ref="M27:O27" si="30">SUM(M28:M29)</f>
        <v>13440.749599999999</v>
      </c>
      <c r="N27" s="118">
        <f t="shared" si="30"/>
        <v>0</v>
      </c>
      <c r="O27" s="118">
        <f t="shared" si="30"/>
        <v>13440.749599999999</v>
      </c>
      <c r="P27" s="118"/>
      <c r="Q27" s="119">
        <f t="shared" si="6"/>
        <v>2.3625381141342645e-003</v>
      </c>
    </row>
    <row r="28" s="6" customFormat="1" ht="12.75">
      <c r="A28" s="120" t="s">
        <v>99</v>
      </c>
      <c r="B28" s="120" t="s">
        <v>100</v>
      </c>
      <c r="C28" s="121" t="s">
        <v>101</v>
      </c>
      <c r="D28" s="122" t="s">
        <v>80</v>
      </c>
      <c r="E28" s="123">
        <v>12</v>
      </c>
      <c r="F28" s="123">
        <v>12</v>
      </c>
      <c r="G28" s="123"/>
      <c r="H28" s="123">
        <f t="shared" si="9"/>
        <v>12</v>
      </c>
      <c r="I28" s="123">
        <f t="shared" si="10"/>
        <v>0</v>
      </c>
      <c r="J28" s="125">
        <v>128.41999999999999</v>
      </c>
      <c r="K28" s="126">
        <f t="shared" si="11"/>
        <v>156.81</v>
      </c>
      <c r="L28" s="126">
        <f t="shared" si="26"/>
        <v>1881.72</v>
      </c>
      <c r="M28" s="126">
        <f t="shared" ref="M28:M29" si="31">F28*K28</f>
        <v>1881.72</v>
      </c>
      <c r="N28" s="126">
        <f t="shared" ref="N28:N29" si="32">G28*K28</f>
        <v>0</v>
      </c>
      <c r="O28" s="126">
        <f t="shared" ref="O28:O29" si="33">H28*K28</f>
        <v>1881.72</v>
      </c>
      <c r="P28" s="126"/>
      <c r="Q28" s="127">
        <f t="shared" si="6"/>
        <v>3.3075798243639097e-004</v>
      </c>
    </row>
    <row r="29" s="6" customFormat="1" ht="12.75">
      <c r="A29" s="120" t="s">
        <v>102</v>
      </c>
      <c r="B29" s="120" t="s">
        <v>103</v>
      </c>
      <c r="C29" s="121" t="s">
        <v>104</v>
      </c>
      <c r="D29" s="122" t="s">
        <v>80</v>
      </c>
      <c r="E29" s="123">
        <v>162.62</v>
      </c>
      <c r="F29" s="123">
        <v>162.62</v>
      </c>
      <c r="G29" s="123"/>
      <c r="H29" s="123">
        <f t="shared" si="9"/>
        <v>162.62</v>
      </c>
      <c r="I29" s="123">
        <f t="shared" si="10"/>
        <v>0</v>
      </c>
      <c r="J29" s="125">
        <v>58.210000000000001</v>
      </c>
      <c r="K29" s="126">
        <f t="shared" si="11"/>
        <v>71.079999999999998</v>
      </c>
      <c r="L29" s="126">
        <f t="shared" si="26"/>
        <v>11559.0296</v>
      </c>
      <c r="M29" s="126">
        <f t="shared" si="31"/>
        <v>11559.0296</v>
      </c>
      <c r="N29" s="126">
        <f t="shared" si="32"/>
        <v>0</v>
      </c>
      <c r="O29" s="126">
        <f t="shared" si="33"/>
        <v>11559.0296</v>
      </c>
      <c r="P29" s="126"/>
      <c r="Q29" s="127">
        <f t="shared" si="6"/>
        <v>2.0317801316978739e-003</v>
      </c>
    </row>
    <row r="30" s="110" customFormat="1" ht="12.75">
      <c r="A30" s="111" t="s">
        <v>105</v>
      </c>
      <c r="B30" s="112"/>
      <c r="C30" s="113" t="s">
        <v>106</v>
      </c>
      <c r="D30" s="112"/>
      <c r="E30" s="114" t="s">
        <v>57</v>
      </c>
      <c r="F30" s="114"/>
      <c r="G30" s="114"/>
      <c r="H30" s="114"/>
      <c r="I30" s="115"/>
      <c r="J30" s="116" t="s">
        <v>57</v>
      </c>
      <c r="K30" s="118"/>
      <c r="L30" s="118">
        <f>SUM(L31:L34)</f>
        <v>42821.93</v>
      </c>
      <c r="M30" s="118">
        <f t="shared" ref="M30:O30" si="34">SUM(M31:M34)</f>
        <v>42821.93</v>
      </c>
      <c r="N30" s="118">
        <f t="shared" si="34"/>
        <v>0</v>
      </c>
      <c r="O30" s="118">
        <f t="shared" si="34"/>
        <v>42821.93</v>
      </c>
      <c r="P30" s="118"/>
      <c r="Q30" s="119">
        <f t="shared" si="6"/>
        <v>7.526994011240973e-003</v>
      </c>
    </row>
    <row r="31" s="6" customFormat="1" ht="12.75">
      <c r="A31" s="120" t="s">
        <v>107</v>
      </c>
      <c r="B31" s="120" t="s">
        <v>108</v>
      </c>
      <c r="C31" s="121" t="s">
        <v>109</v>
      </c>
      <c r="D31" s="122" t="s">
        <v>62</v>
      </c>
      <c r="E31" s="123">
        <v>1</v>
      </c>
      <c r="F31" s="123">
        <v>1</v>
      </c>
      <c r="G31" s="123"/>
      <c r="H31" s="123">
        <f t="shared" si="9"/>
        <v>1</v>
      </c>
      <c r="I31" s="123">
        <f t="shared" si="10"/>
        <v>0</v>
      </c>
      <c r="J31" s="125">
        <v>10188.700000000001</v>
      </c>
      <c r="K31" s="126">
        <f t="shared" si="11"/>
        <v>12441.42</v>
      </c>
      <c r="L31" s="126">
        <f t="shared" si="26"/>
        <v>12441.42</v>
      </c>
      <c r="M31" s="126">
        <f t="shared" ref="M31:M34" si="35">F31*K31</f>
        <v>12441.42</v>
      </c>
      <c r="N31" s="126">
        <f t="shared" ref="N31:N34" si="36">G31*K31</f>
        <v>0</v>
      </c>
      <c r="O31" s="126">
        <f t="shared" ref="O31:O34" si="37">H31*K31</f>
        <v>12441.42</v>
      </c>
      <c r="P31" s="126"/>
      <c r="Q31" s="127">
        <f t="shared" si="6"/>
        <v>2.1868816709413532e-003</v>
      </c>
    </row>
    <row r="32" s="6" customFormat="1" ht="25.5">
      <c r="A32" s="120" t="s">
        <v>110</v>
      </c>
      <c r="B32" s="120" t="s">
        <v>111</v>
      </c>
      <c r="C32" s="121" t="s">
        <v>112</v>
      </c>
      <c r="D32" s="122" t="s">
        <v>62</v>
      </c>
      <c r="E32" s="123">
        <v>1</v>
      </c>
      <c r="F32" s="123">
        <v>1</v>
      </c>
      <c r="G32" s="123"/>
      <c r="H32" s="123">
        <f t="shared" si="9"/>
        <v>1</v>
      </c>
      <c r="I32" s="123">
        <f t="shared" si="10"/>
        <v>0</v>
      </c>
      <c r="J32" s="125">
        <v>6094.3900000000003</v>
      </c>
      <c r="K32" s="126">
        <f t="shared" si="11"/>
        <v>7441.8500000000004</v>
      </c>
      <c r="L32" s="126">
        <f t="shared" si="26"/>
        <v>7441.8500000000004</v>
      </c>
      <c r="M32" s="126">
        <f t="shared" si="35"/>
        <v>7441.8500000000004</v>
      </c>
      <c r="N32" s="126">
        <f t="shared" si="36"/>
        <v>0</v>
      </c>
      <c r="O32" s="126">
        <f t="shared" si="37"/>
        <v>7441.8500000000004</v>
      </c>
      <c r="P32" s="126"/>
      <c r="Q32" s="127">
        <f t="shared" si="6"/>
        <v>1.3080858425239972e-003</v>
      </c>
    </row>
    <row r="33" s="6" customFormat="1" ht="25.5">
      <c r="A33" s="120" t="s">
        <v>113</v>
      </c>
      <c r="B33" s="120" t="s">
        <v>114</v>
      </c>
      <c r="C33" s="121" t="s">
        <v>115</v>
      </c>
      <c r="D33" s="122" t="s">
        <v>62</v>
      </c>
      <c r="E33" s="123">
        <v>1</v>
      </c>
      <c r="F33" s="123">
        <v>1</v>
      </c>
      <c r="G33" s="123"/>
      <c r="H33" s="123">
        <f t="shared" si="9"/>
        <v>1</v>
      </c>
      <c r="I33" s="123">
        <f t="shared" si="10"/>
        <v>0</v>
      </c>
      <c r="J33" s="125">
        <v>9511.9899999999998</v>
      </c>
      <c r="K33" s="126">
        <f t="shared" si="11"/>
        <v>11615.09</v>
      </c>
      <c r="L33" s="126">
        <f t="shared" si="26"/>
        <v>11615.09</v>
      </c>
      <c r="M33" s="126">
        <f t="shared" si="35"/>
        <v>11615.09</v>
      </c>
      <c r="N33" s="126">
        <f t="shared" si="36"/>
        <v>0</v>
      </c>
      <c r="O33" s="126">
        <f t="shared" si="37"/>
        <v>11615.09</v>
      </c>
      <c r="P33" s="126"/>
      <c r="Q33" s="127">
        <f t="shared" si="6"/>
        <v>2.041634108271741e-003</v>
      </c>
    </row>
    <row r="34" s="6" customFormat="1" ht="25.5">
      <c r="A34" s="120" t="s">
        <v>116</v>
      </c>
      <c r="B34" s="120" t="s">
        <v>117</v>
      </c>
      <c r="C34" s="121" t="s">
        <v>118</v>
      </c>
      <c r="D34" s="122" t="s">
        <v>62</v>
      </c>
      <c r="E34" s="123">
        <v>1</v>
      </c>
      <c r="F34" s="123">
        <v>1</v>
      </c>
      <c r="G34" s="123"/>
      <c r="H34" s="123">
        <f t="shared" si="9"/>
        <v>1</v>
      </c>
      <c r="I34" s="123">
        <f t="shared" si="10"/>
        <v>0</v>
      </c>
      <c r="J34" s="125">
        <v>9273.2600000000002</v>
      </c>
      <c r="K34" s="126">
        <f t="shared" si="11"/>
        <v>11323.57</v>
      </c>
      <c r="L34" s="126">
        <f t="shared" si="26"/>
        <v>11323.57</v>
      </c>
      <c r="M34" s="126">
        <f t="shared" si="35"/>
        <v>11323.57</v>
      </c>
      <c r="N34" s="126">
        <f t="shared" si="36"/>
        <v>0</v>
      </c>
      <c r="O34" s="126">
        <f t="shared" si="37"/>
        <v>11323.57</v>
      </c>
      <c r="P34" s="126"/>
      <c r="Q34" s="127">
        <f t="shared" si="6"/>
        <v>1.9903923895038815e-003</v>
      </c>
    </row>
    <row r="35" s="110" customFormat="1" ht="12.75">
      <c r="A35" s="111" t="s">
        <v>119</v>
      </c>
      <c r="B35" s="112"/>
      <c r="C35" s="113" t="s">
        <v>120</v>
      </c>
      <c r="D35" s="112"/>
      <c r="E35" s="114" t="s">
        <v>57</v>
      </c>
      <c r="F35" s="114"/>
      <c r="G35" s="114"/>
      <c r="H35" s="114"/>
      <c r="I35" s="115"/>
      <c r="J35" s="116" t="s">
        <v>57</v>
      </c>
      <c r="K35" s="118"/>
      <c r="L35" s="118">
        <f>SUM(L36:L40)</f>
        <v>15487.09</v>
      </c>
      <c r="M35" s="118">
        <f t="shared" ref="M35:O35" si="38">SUM(M36:M40)</f>
        <v>15487.09</v>
      </c>
      <c r="N35" s="118">
        <f t="shared" si="38"/>
        <v>0</v>
      </c>
      <c r="O35" s="118">
        <f t="shared" si="38"/>
        <v>15487.09</v>
      </c>
      <c r="P35" s="118"/>
      <c r="Q35" s="119">
        <f t="shared" si="6"/>
        <v>2.7222321292279437e-003</v>
      </c>
    </row>
    <row r="36" s="6" customFormat="1" ht="25.5">
      <c r="A36" s="120" t="s">
        <v>121</v>
      </c>
      <c r="B36" s="120" t="s">
        <v>122</v>
      </c>
      <c r="C36" s="121" t="s">
        <v>123</v>
      </c>
      <c r="D36" s="122" t="s">
        <v>62</v>
      </c>
      <c r="E36" s="123">
        <v>1</v>
      </c>
      <c r="F36" s="123">
        <v>1</v>
      </c>
      <c r="G36" s="123"/>
      <c r="H36" s="123">
        <f t="shared" si="9"/>
        <v>1</v>
      </c>
      <c r="I36" s="123">
        <f t="shared" si="10"/>
        <v>0</v>
      </c>
      <c r="J36" s="125">
        <v>470.30000000000001</v>
      </c>
      <c r="K36" s="126">
        <f t="shared" si="11"/>
        <v>574.27999999999997</v>
      </c>
      <c r="L36" s="126">
        <f t="shared" si="26"/>
        <v>574.27999999999997</v>
      </c>
      <c r="M36" s="126">
        <f t="shared" ref="M36:M40" si="39">F36*K36</f>
        <v>574.27999999999997</v>
      </c>
      <c r="N36" s="126">
        <f t="shared" ref="N36:N40" si="40">G36*K36</f>
        <v>0</v>
      </c>
      <c r="O36" s="126">
        <f t="shared" ref="O36:O40" si="41">H36*K36</f>
        <v>574.27999999999997</v>
      </c>
      <c r="P36" s="126"/>
      <c r="Q36" s="127">
        <f t="shared" si="6"/>
        <v>1.0094365482301862e-004</v>
      </c>
    </row>
    <row r="37" s="6" customFormat="1" ht="12.75">
      <c r="A37" s="120" t="s">
        <v>124</v>
      </c>
      <c r="B37" s="120" t="s">
        <v>125</v>
      </c>
      <c r="C37" s="121" t="s">
        <v>126</v>
      </c>
      <c r="D37" s="122" t="s">
        <v>62</v>
      </c>
      <c r="E37" s="123">
        <v>1</v>
      </c>
      <c r="F37" s="123">
        <v>1</v>
      </c>
      <c r="G37" s="123"/>
      <c r="H37" s="123">
        <f t="shared" si="9"/>
        <v>1</v>
      </c>
      <c r="I37" s="123">
        <f t="shared" si="10"/>
        <v>0</v>
      </c>
      <c r="J37" s="125">
        <v>1359.1700000000001</v>
      </c>
      <c r="K37" s="126">
        <f t="shared" si="11"/>
        <v>1659.6800000000001</v>
      </c>
      <c r="L37" s="126">
        <f t="shared" si="26"/>
        <v>1659.6800000000001</v>
      </c>
      <c r="M37" s="126">
        <f t="shared" si="39"/>
        <v>1659.6800000000001</v>
      </c>
      <c r="N37" s="126">
        <f t="shared" si="40"/>
        <v>0</v>
      </c>
      <c r="O37" s="126">
        <f t="shared" si="41"/>
        <v>1659.6800000000001</v>
      </c>
      <c r="P37" s="126"/>
      <c r="Q37" s="127">
        <f t="shared" si="6"/>
        <v>2.9172906080077236e-004</v>
      </c>
    </row>
    <row r="38" s="6" customFormat="1" ht="12.75">
      <c r="A38" s="120" t="s">
        <v>127</v>
      </c>
      <c r="B38" s="120" t="s">
        <v>128</v>
      </c>
      <c r="C38" s="121" t="s">
        <v>129</v>
      </c>
      <c r="D38" s="122" t="s">
        <v>62</v>
      </c>
      <c r="E38" s="123">
        <v>1</v>
      </c>
      <c r="F38" s="123">
        <v>1</v>
      </c>
      <c r="G38" s="123"/>
      <c r="H38" s="123">
        <f t="shared" si="9"/>
        <v>1</v>
      </c>
      <c r="I38" s="123">
        <f t="shared" si="10"/>
        <v>0</v>
      </c>
      <c r="J38" s="125">
        <v>2379.7800000000002</v>
      </c>
      <c r="K38" s="126">
        <f t="shared" si="11"/>
        <v>2905.9400000000001</v>
      </c>
      <c r="L38" s="126">
        <f t="shared" si="26"/>
        <v>2905.9400000000001</v>
      </c>
      <c r="M38" s="126">
        <f t="shared" si="39"/>
        <v>2905.9400000000001</v>
      </c>
      <c r="N38" s="126">
        <f t="shared" si="40"/>
        <v>0</v>
      </c>
      <c r="O38" s="126">
        <f t="shared" si="41"/>
        <v>2905.9400000000001</v>
      </c>
      <c r="P38" s="126"/>
      <c r="Q38" s="127">
        <f t="shared" si="6"/>
        <v>5.107895178247593e-004</v>
      </c>
    </row>
    <row r="39" s="6" customFormat="1" ht="25.5">
      <c r="A39" s="120" t="s">
        <v>130</v>
      </c>
      <c r="B39" s="120" t="s">
        <v>131</v>
      </c>
      <c r="C39" s="121" t="s">
        <v>132</v>
      </c>
      <c r="D39" s="122" t="s">
        <v>62</v>
      </c>
      <c r="E39" s="123">
        <v>1</v>
      </c>
      <c r="F39" s="123">
        <v>1</v>
      </c>
      <c r="G39" s="123"/>
      <c r="H39" s="123">
        <f t="shared" si="9"/>
        <v>1</v>
      </c>
      <c r="I39" s="123">
        <f t="shared" si="10"/>
        <v>0</v>
      </c>
      <c r="J39" s="125">
        <v>4459.5500000000002</v>
      </c>
      <c r="K39" s="126">
        <f t="shared" si="11"/>
        <v>5445.5500000000002</v>
      </c>
      <c r="L39" s="126">
        <f t="shared" si="26"/>
        <v>5445.5500000000002</v>
      </c>
      <c r="M39" s="126">
        <f t="shared" si="39"/>
        <v>5445.5500000000002</v>
      </c>
      <c r="N39" s="126">
        <f t="shared" si="40"/>
        <v>0</v>
      </c>
      <c r="O39" s="126">
        <f t="shared" si="41"/>
        <v>5445.5500000000002</v>
      </c>
      <c r="P39" s="126"/>
      <c r="Q39" s="127">
        <f t="shared" si="6"/>
        <v>9.5718764282490959e-004</v>
      </c>
    </row>
    <row r="40" s="6" customFormat="1" ht="12.75">
      <c r="A40" s="120" t="s">
        <v>133</v>
      </c>
      <c r="B40" s="120" t="s">
        <v>134</v>
      </c>
      <c r="C40" s="121" t="s">
        <v>135</v>
      </c>
      <c r="D40" s="122" t="s">
        <v>136</v>
      </c>
      <c r="E40" s="123">
        <v>6</v>
      </c>
      <c r="F40" s="123">
        <v>6</v>
      </c>
      <c r="G40" s="123"/>
      <c r="H40" s="123">
        <f t="shared" si="9"/>
        <v>6</v>
      </c>
      <c r="I40" s="123">
        <f t="shared" si="10"/>
        <v>0</v>
      </c>
      <c r="J40" s="125">
        <v>669.01999999999998</v>
      </c>
      <c r="K40" s="126">
        <f t="shared" si="11"/>
        <v>816.94000000000005</v>
      </c>
      <c r="L40" s="126">
        <f t="shared" si="26"/>
        <v>4901.6400000000003</v>
      </c>
      <c r="M40" s="126">
        <f t="shared" si="39"/>
        <v>4901.6400000000003</v>
      </c>
      <c r="N40" s="126">
        <f t="shared" si="40"/>
        <v>0</v>
      </c>
      <c r="O40" s="126">
        <f t="shared" si="41"/>
        <v>4901.6400000000003</v>
      </c>
      <c r="P40" s="126"/>
      <c r="Q40" s="127">
        <f t="shared" si="6"/>
        <v>8.6158225295448392e-004</v>
      </c>
    </row>
    <row r="41" s="101" customFormat="1" ht="12.75">
      <c r="A41" s="102" t="s">
        <v>137</v>
      </c>
      <c r="B41" s="103"/>
      <c r="C41" s="104" t="s">
        <v>138</v>
      </c>
      <c r="D41" s="103"/>
      <c r="E41" s="128" t="s">
        <v>57</v>
      </c>
      <c r="F41" s="128"/>
      <c r="G41" s="128"/>
      <c r="H41" s="128"/>
      <c r="I41" s="105"/>
      <c r="J41" s="106" t="s">
        <v>57</v>
      </c>
      <c r="K41" s="108"/>
      <c r="L41" s="108">
        <f>L42+L126</f>
        <v>3446802.8000000003</v>
      </c>
      <c r="M41" s="108">
        <f t="shared" ref="M41:P41" si="42">M42+M126</f>
        <v>2169510.89949403</v>
      </c>
      <c r="N41" s="108">
        <f t="shared" si="42"/>
        <v>823848.28538583999</v>
      </c>
      <c r="O41" s="108">
        <f t="shared" si="42"/>
        <v>2993358.9728548699</v>
      </c>
      <c r="P41" s="108">
        <f t="shared" si="42"/>
        <v>453443.82714513002</v>
      </c>
      <c r="Q41" s="109">
        <f t="shared" si="6"/>
        <v>0.52615552503525731</v>
      </c>
    </row>
    <row r="42" s="110" customFormat="1" ht="12.75">
      <c r="A42" s="111" t="s">
        <v>30</v>
      </c>
      <c r="B42" s="112"/>
      <c r="C42" s="113" t="s">
        <v>31</v>
      </c>
      <c r="D42" s="112"/>
      <c r="E42" s="114" t="s">
        <v>57</v>
      </c>
      <c r="F42" s="114"/>
      <c r="G42" s="114"/>
      <c r="H42" s="114"/>
      <c r="I42" s="115"/>
      <c r="J42" s="116" t="s">
        <v>57</v>
      </c>
      <c r="K42" s="118"/>
      <c r="L42" s="118">
        <f>L43+L57+L66+L75+L84+L94+L102+L110+L118</f>
        <v>3298627.9900000002</v>
      </c>
      <c r="M42" s="129">
        <f t="shared" ref="M42:P42" si="43">M43+M57+M66+M75+M84+M94+M102+M110+M118</f>
        <v>2169510.89949403</v>
      </c>
      <c r="N42" s="129">
        <f t="shared" si="43"/>
        <v>743605.42299999995</v>
      </c>
      <c r="O42" s="129">
        <f t="shared" si="43"/>
        <v>2913116.1104690298</v>
      </c>
      <c r="P42" s="129">
        <f t="shared" si="43"/>
        <v>385511.87953097001</v>
      </c>
      <c r="Q42" s="119">
        <f t="shared" si="6"/>
        <v>0.51205089349195576</v>
      </c>
    </row>
    <row r="43" s="130" customFormat="1" ht="12.75">
      <c r="A43" s="131" t="s">
        <v>139</v>
      </c>
      <c r="B43" s="132"/>
      <c r="C43" s="133" t="s">
        <v>140</v>
      </c>
      <c r="D43" s="132"/>
      <c r="E43" s="134" t="s">
        <v>57</v>
      </c>
      <c r="F43" s="134"/>
      <c r="G43" s="134"/>
      <c r="H43" s="134"/>
      <c r="I43" s="135"/>
      <c r="J43" s="136" t="s">
        <v>57</v>
      </c>
      <c r="K43" s="137"/>
      <c r="L43" s="137">
        <f>L44+L48</f>
        <v>1076452.29</v>
      </c>
      <c r="M43" s="138">
        <f t="shared" ref="M43:P43" si="44">M44+M48</f>
        <v>871379.38670000015</v>
      </c>
      <c r="N43" s="138">
        <f t="shared" si="44"/>
        <v>203284.22609999997</v>
      </c>
      <c r="O43" s="138">
        <f t="shared" si="44"/>
        <v>1074663.5928</v>
      </c>
      <c r="P43" s="138">
        <f t="shared" si="44"/>
        <v>1788.6972000000062</v>
      </c>
      <c r="Q43" s="139">
        <f t="shared" si="6"/>
        <v>0.18889822170799653</v>
      </c>
    </row>
    <row r="44" s="101" customFormat="1" ht="12.75">
      <c r="A44" s="140" t="s">
        <v>141</v>
      </c>
      <c r="B44" s="141"/>
      <c r="C44" s="142" t="s">
        <v>142</v>
      </c>
      <c r="D44" s="141"/>
      <c r="E44" s="143" t="s">
        <v>57</v>
      </c>
      <c r="F44" s="143"/>
      <c r="G44" s="143"/>
      <c r="H44" s="143"/>
      <c r="I44" s="144"/>
      <c r="J44" s="145" t="s">
        <v>57</v>
      </c>
      <c r="K44" s="146"/>
      <c r="L44" s="146">
        <f>SUM(L45:L47)</f>
        <v>72075.059999999998</v>
      </c>
      <c r="M44" s="147">
        <f t="shared" ref="M44:P44" si="45">SUM(M45:M47)</f>
        <v>72075.027100000007</v>
      </c>
      <c r="N44" s="147">
        <f t="shared" si="45"/>
        <v>0</v>
      </c>
      <c r="O44" s="147">
        <f t="shared" si="45"/>
        <v>72075.017099999997</v>
      </c>
      <c r="P44" s="147">
        <f t="shared" si="45"/>
        <v>4.2900000004010508e-002</v>
      </c>
      <c r="Q44" s="148">
        <f t="shared" si="6"/>
        <v>1.266893440047636e-002</v>
      </c>
    </row>
    <row r="45" s="6" customFormat="1" ht="12.75">
      <c r="A45" s="120" t="s">
        <v>143</v>
      </c>
      <c r="B45" s="120" t="s">
        <v>144</v>
      </c>
      <c r="C45" s="121" t="s">
        <v>145</v>
      </c>
      <c r="D45" s="122" t="s">
        <v>80</v>
      </c>
      <c r="E45" s="123">
        <v>12677.27</v>
      </c>
      <c r="F45" s="123">
        <v>12677.27</v>
      </c>
      <c r="G45" s="123"/>
      <c r="H45" s="123">
        <f t="shared" si="9"/>
        <v>12677.27</v>
      </c>
      <c r="I45" s="123">
        <f t="shared" si="10"/>
        <v>0</v>
      </c>
      <c r="J45" s="125">
        <v>0.67000000000000004</v>
      </c>
      <c r="K45" s="126">
        <f t="shared" si="11"/>
        <v>0.81000000000000005</v>
      </c>
      <c r="L45" s="126">
        <f t="shared" ref="L45:L47" si="46">TRUNC(E45*K45,2)</f>
        <v>10268.58</v>
      </c>
      <c r="M45" s="126">
        <f t="shared" ref="M45:M47" si="47">F45*K45</f>
        <v>10268.5887</v>
      </c>
      <c r="N45" s="126">
        <f t="shared" ref="N45:N47" si="48">G45*K45</f>
        <v>0</v>
      </c>
      <c r="O45" s="126">
        <f>H45*K45-0.01</f>
        <v>10268.5787</v>
      </c>
      <c r="P45" s="126">
        <f t="shared" ref="P45:P47" si="49">L45-O45</f>
        <v>1.299999999901047e-003</v>
      </c>
      <c r="Q45" s="127">
        <f t="shared" si="6"/>
        <v>1.8049520509434444e-003</v>
      </c>
    </row>
    <row r="46" s="6" customFormat="1" ht="12.75">
      <c r="A46" s="120" t="s">
        <v>146</v>
      </c>
      <c r="B46" s="120" t="s">
        <v>147</v>
      </c>
      <c r="C46" s="121" t="s">
        <v>148</v>
      </c>
      <c r="D46" s="122" t="s">
        <v>62</v>
      </c>
      <c r="E46" s="123">
        <v>10</v>
      </c>
      <c r="F46" s="123">
        <v>10</v>
      </c>
      <c r="G46" s="123"/>
      <c r="H46" s="123">
        <f t="shared" si="9"/>
        <v>10</v>
      </c>
      <c r="I46" s="123">
        <f t="shared" si="10"/>
        <v>0</v>
      </c>
      <c r="J46" s="125">
        <v>36.729999999999997</v>
      </c>
      <c r="K46" s="126">
        <f t="shared" si="11"/>
        <v>44.850000000000001</v>
      </c>
      <c r="L46" s="126">
        <f t="shared" si="46"/>
        <v>448.5</v>
      </c>
      <c r="M46" s="126">
        <f t="shared" si="47"/>
        <v>448.5</v>
      </c>
      <c r="N46" s="126">
        <f t="shared" si="48"/>
        <v>0</v>
      </c>
      <c r="O46" s="126">
        <f t="shared" ref="O46:O47" si="50">H46*K46</f>
        <v>448.5</v>
      </c>
      <c r="P46" s="126">
        <f t="shared" si="49"/>
        <v>0</v>
      </c>
      <c r="Q46" s="127">
        <f t="shared" si="6"/>
        <v>7.8834765598878332e-005</v>
      </c>
    </row>
    <row r="47" s="149" customFormat="1" ht="25.5">
      <c r="A47" s="150" t="s">
        <v>149</v>
      </c>
      <c r="B47" s="150" t="s">
        <v>78</v>
      </c>
      <c r="C47" s="151" t="s">
        <v>79</v>
      </c>
      <c r="D47" s="152" t="s">
        <v>80</v>
      </c>
      <c r="E47" s="153">
        <v>12677.27</v>
      </c>
      <c r="F47" s="153">
        <v>12677.26</v>
      </c>
      <c r="G47" s="153"/>
      <c r="H47" s="153">
        <f t="shared" si="9"/>
        <v>12677.26</v>
      </c>
      <c r="I47" s="153">
        <f t="shared" si="10"/>
        <v>1.0000000000218279e-002</v>
      </c>
      <c r="J47" s="154">
        <v>3.9700000000000002</v>
      </c>
      <c r="K47" s="155">
        <f t="shared" si="11"/>
        <v>4.8399999999999999</v>
      </c>
      <c r="L47" s="155">
        <f t="shared" si="46"/>
        <v>61357.980000000003</v>
      </c>
      <c r="M47" s="155">
        <f t="shared" si="47"/>
        <v>61357.938399999999</v>
      </c>
      <c r="N47" s="155">
        <f t="shared" si="48"/>
        <v>0</v>
      </c>
      <c r="O47" s="155">
        <f t="shared" si="50"/>
        <v>61357.938399999999</v>
      </c>
      <c r="P47" s="155">
        <f t="shared" si="49"/>
        <v>4.1600000004109461e-002</v>
      </c>
      <c r="Q47" s="156">
        <f t="shared" si="6"/>
        <v>1.0785147583934038e-002</v>
      </c>
    </row>
    <row r="48" s="101" customFormat="1" ht="12.75">
      <c r="A48" s="140" t="s">
        <v>150</v>
      </c>
      <c r="B48" s="141"/>
      <c r="C48" s="142" t="s">
        <v>151</v>
      </c>
      <c r="D48" s="141"/>
      <c r="E48" s="143" t="s">
        <v>57</v>
      </c>
      <c r="F48" s="143"/>
      <c r="G48" s="143"/>
      <c r="H48" s="143"/>
      <c r="I48" s="144"/>
      <c r="J48" s="145" t="s">
        <v>57</v>
      </c>
      <c r="K48" s="146"/>
      <c r="L48" s="146">
        <f>SUM(L49:L56)</f>
        <v>1004377.23</v>
      </c>
      <c r="M48" s="146">
        <f t="shared" ref="M48:P48" si="51">SUM(M49:M56)</f>
        <v>799304.35960000008</v>
      </c>
      <c r="N48" s="146">
        <f t="shared" si="51"/>
        <v>203284.22609999997</v>
      </c>
      <c r="O48" s="146">
        <f t="shared" si="51"/>
        <v>1002588.5756999999</v>
      </c>
      <c r="P48" s="146">
        <f t="shared" si="51"/>
        <v>1788.6543000000022</v>
      </c>
      <c r="Q48" s="148">
        <f t="shared" si="6"/>
        <v>0.17622928730752013</v>
      </c>
    </row>
    <row r="49" s="6" customFormat="1" ht="12.75">
      <c r="A49" s="120" t="s">
        <v>152</v>
      </c>
      <c r="B49" s="120" t="s">
        <v>153</v>
      </c>
      <c r="C49" s="121" t="s">
        <v>154</v>
      </c>
      <c r="D49" s="122" t="s">
        <v>155</v>
      </c>
      <c r="E49" s="123">
        <v>9547.2099999999991</v>
      </c>
      <c r="F49" s="123">
        <v>9547.2000000000007</v>
      </c>
      <c r="G49" s="123"/>
      <c r="H49" s="123">
        <f t="shared" si="9"/>
        <v>9547.2000000000007</v>
      </c>
      <c r="I49" s="123">
        <f t="shared" si="10"/>
        <v>9.9999999983992893e-003</v>
      </c>
      <c r="J49" s="125">
        <v>0.34000000000000002</v>
      </c>
      <c r="K49" s="126">
        <f t="shared" si="11"/>
        <v>0.40999999999999998</v>
      </c>
      <c r="L49" s="126">
        <f t="shared" ref="L49:L56" si="52">TRUNC(E49*K49,2)</f>
        <v>3914.3499999999999</v>
      </c>
      <c r="M49" s="126">
        <f t="shared" ref="M49:M56" si="53">F49*K49</f>
        <v>3914.3519999999999</v>
      </c>
      <c r="N49" s="126">
        <f t="shared" ref="N49:N56" si="54">G49*K49</f>
        <v>0</v>
      </c>
      <c r="O49" s="126">
        <f t="shared" ref="O49:O56" si="55">H49*K49</f>
        <v>3914.3519999999999</v>
      </c>
      <c r="P49" s="126">
        <f t="shared" ref="P49:P56" si="56">L49-O49</f>
        <v>-1.9999999999527063e-003</v>
      </c>
      <c r="Q49" s="127">
        <f t="shared" si="6"/>
        <v>6.8804241335897577e-004</v>
      </c>
    </row>
    <row r="50" s="157" customFormat="1" ht="12.75">
      <c r="A50" s="158" t="s">
        <v>156</v>
      </c>
      <c r="B50" s="158" t="s">
        <v>157</v>
      </c>
      <c r="C50" s="159" t="s">
        <v>158</v>
      </c>
      <c r="D50" s="160" t="s">
        <v>155</v>
      </c>
      <c r="E50" s="161">
        <v>9547.2099999999991</v>
      </c>
      <c r="F50" s="161">
        <v>9547.2049999999999</v>
      </c>
      <c r="G50" s="161"/>
      <c r="H50" s="161">
        <f t="shared" si="9"/>
        <v>9547.2049999999999</v>
      </c>
      <c r="I50" s="161">
        <f t="shared" si="10"/>
        <v>4.9999999991996447e-003</v>
      </c>
      <c r="J50" s="162">
        <v>4.5899999999999999</v>
      </c>
      <c r="K50" s="163">
        <f t="shared" si="11"/>
        <v>5.5999999999999996</v>
      </c>
      <c r="L50" s="163">
        <f t="shared" si="52"/>
        <v>53464.370000000003</v>
      </c>
      <c r="M50" s="163">
        <f t="shared" si="53"/>
        <v>53464.347999999998</v>
      </c>
      <c r="N50" s="163">
        <f t="shared" si="54"/>
        <v>0</v>
      </c>
      <c r="O50" s="163">
        <f t="shared" si="55"/>
        <v>53464.347999999998</v>
      </c>
      <c r="P50" s="163">
        <f t="shared" si="56"/>
        <v>2.200000000448199e-002</v>
      </c>
      <c r="Q50" s="127">
        <f t="shared" si="6"/>
        <v>9.3976573968268893e-003</v>
      </c>
    </row>
    <row r="51" s="6" customFormat="1" ht="12.75">
      <c r="A51" s="120" t="s">
        <v>159</v>
      </c>
      <c r="B51" s="120" t="s">
        <v>160</v>
      </c>
      <c r="C51" s="121" t="s">
        <v>161</v>
      </c>
      <c r="D51" s="122" t="s">
        <v>155</v>
      </c>
      <c r="E51" s="123">
        <v>496.72000000000003</v>
      </c>
      <c r="F51" s="123">
        <v>0</v>
      </c>
      <c r="G51" s="123"/>
      <c r="H51" s="123">
        <f t="shared" si="9"/>
        <v>0</v>
      </c>
      <c r="I51" s="123">
        <f t="shared" si="10"/>
        <v>496.72000000000003</v>
      </c>
      <c r="J51" s="125">
        <v>2.8300000000000001</v>
      </c>
      <c r="K51" s="126">
        <f t="shared" si="11"/>
        <v>3.4500000000000002</v>
      </c>
      <c r="L51" s="126">
        <f t="shared" si="52"/>
        <v>1713.6800000000001</v>
      </c>
      <c r="M51" s="126">
        <f t="shared" si="53"/>
        <v>0</v>
      </c>
      <c r="N51" s="126">
        <f t="shared" si="54"/>
        <v>0</v>
      </c>
      <c r="O51" s="126">
        <f t="shared" si="55"/>
        <v>0</v>
      </c>
      <c r="P51" s="126">
        <f t="shared" si="56"/>
        <v>1713.6800000000001</v>
      </c>
      <c r="Q51" s="127">
        <f t="shared" si="6"/>
        <v>0</v>
      </c>
    </row>
    <row r="52" s="6" customFormat="1" ht="30" customHeight="1">
      <c r="A52" s="120" t="s">
        <v>162</v>
      </c>
      <c r="B52" s="120" t="s">
        <v>163</v>
      </c>
      <c r="C52" s="121" t="s">
        <v>164</v>
      </c>
      <c r="D52" s="122" t="s">
        <v>155</v>
      </c>
      <c r="E52" s="123">
        <v>12347.809999999999</v>
      </c>
      <c r="F52" s="123">
        <v>12347.764999999999</v>
      </c>
      <c r="G52" s="123"/>
      <c r="H52" s="123">
        <f t="shared" si="9"/>
        <v>12347.764999999999</v>
      </c>
      <c r="I52" s="123">
        <f t="shared" si="10"/>
        <v>4.500000000007276e-002</v>
      </c>
      <c r="J52" s="125">
        <v>9.1600000000000001</v>
      </c>
      <c r="K52" s="126">
        <f t="shared" si="11"/>
        <v>11.18</v>
      </c>
      <c r="L52" s="126">
        <f t="shared" si="52"/>
        <v>138048.51000000001</v>
      </c>
      <c r="M52" s="126">
        <f t="shared" si="53"/>
        <v>138048.01269999999</v>
      </c>
      <c r="N52" s="126">
        <f t="shared" si="54"/>
        <v>0</v>
      </c>
      <c r="O52" s="126">
        <f t="shared" si="55"/>
        <v>138048.01269999999</v>
      </c>
      <c r="P52" s="126">
        <f t="shared" si="56"/>
        <v>0.49730000001727603</v>
      </c>
      <c r="Q52" s="127">
        <f t="shared" si="6"/>
        <v>2.4265290351383455e-002</v>
      </c>
    </row>
    <row r="53" s="157" customFormat="1" ht="12.75">
      <c r="A53" s="158" t="s">
        <v>165</v>
      </c>
      <c r="B53" s="158" t="s">
        <v>166</v>
      </c>
      <c r="C53" s="159" t="s">
        <v>167</v>
      </c>
      <c r="D53" s="160" t="s">
        <v>93</v>
      </c>
      <c r="E53" s="161">
        <v>151328.20999999999</v>
      </c>
      <c r="F53" s="161">
        <v>0</v>
      </c>
      <c r="G53" s="161">
        <v>151328.20999999999</v>
      </c>
      <c r="H53" s="161">
        <f t="shared" si="9"/>
        <v>151328.20999999999</v>
      </c>
      <c r="I53" s="161">
        <f t="shared" si="10"/>
        <v>0</v>
      </c>
      <c r="J53" s="162">
        <v>0.67000000000000004</v>
      </c>
      <c r="K53" s="163">
        <f t="shared" si="11"/>
        <v>0.81000000000000005</v>
      </c>
      <c r="L53" s="163">
        <f t="shared" si="52"/>
        <v>122575.85000000001</v>
      </c>
      <c r="M53" s="163">
        <f t="shared" si="53"/>
        <v>0</v>
      </c>
      <c r="N53" s="163">
        <f t="shared" si="54"/>
        <v>122575.8501</v>
      </c>
      <c r="O53" s="163">
        <f t="shared" si="55"/>
        <v>122575.8501</v>
      </c>
      <c r="P53" s="163">
        <f t="shared" si="56"/>
        <v>-9.9999990197829902e-005</v>
      </c>
      <c r="Q53" s="127">
        <f t="shared" si="6"/>
        <v>2.1545682075176695e-002</v>
      </c>
    </row>
    <row r="54" s="157" customFormat="1" ht="12.75">
      <c r="A54" s="158" t="s">
        <v>168</v>
      </c>
      <c r="B54" s="158" t="s">
        <v>169</v>
      </c>
      <c r="C54" s="159" t="s">
        <v>170</v>
      </c>
      <c r="D54" s="160" t="s">
        <v>155</v>
      </c>
      <c r="E54" s="161">
        <v>67256.979999999996</v>
      </c>
      <c r="F54" s="161">
        <v>0</v>
      </c>
      <c r="G54" s="161">
        <v>67256.979999999996</v>
      </c>
      <c r="H54" s="161">
        <f t="shared" si="9"/>
        <v>67256.979999999996</v>
      </c>
      <c r="I54" s="161">
        <f t="shared" si="10"/>
        <v>0</v>
      </c>
      <c r="J54" s="162">
        <v>0.98999999999999999</v>
      </c>
      <c r="K54" s="163">
        <f t="shared" si="11"/>
        <v>1.2</v>
      </c>
      <c r="L54" s="163">
        <f t="shared" si="52"/>
        <v>80708.369999999995</v>
      </c>
      <c r="M54" s="163">
        <f t="shared" si="53"/>
        <v>0</v>
      </c>
      <c r="N54" s="163">
        <f t="shared" si="54"/>
        <v>80708.375999999989</v>
      </c>
      <c r="O54" s="163">
        <f>H54*K54-0.01</f>
        <v>80708.365999999995</v>
      </c>
      <c r="P54" s="163">
        <f t="shared" si="56"/>
        <v>4.0000000008149073e-003</v>
      </c>
      <c r="Q54" s="127">
        <f t="shared" si="6"/>
        <v>1.4186455106975433e-002</v>
      </c>
    </row>
    <row r="55" s="6" customFormat="1" ht="25.5">
      <c r="A55" s="120" t="s">
        <v>171</v>
      </c>
      <c r="B55" s="120" t="s">
        <v>172</v>
      </c>
      <c r="C55" s="121" t="s">
        <v>173</v>
      </c>
      <c r="D55" s="122" t="s">
        <v>155</v>
      </c>
      <c r="E55" s="123">
        <v>5102.6999999999998</v>
      </c>
      <c r="F55" s="123">
        <v>5096.6099999999997</v>
      </c>
      <c r="G55" s="123"/>
      <c r="H55" s="123">
        <f t="shared" si="9"/>
        <v>5096.6099999999997</v>
      </c>
      <c r="I55" s="123">
        <f t="shared" si="10"/>
        <v>6.0900000000001455</v>
      </c>
      <c r="J55" s="125">
        <v>9.5800000000000001</v>
      </c>
      <c r="K55" s="126">
        <f t="shared" si="11"/>
        <v>11.69</v>
      </c>
      <c r="L55" s="126">
        <f t="shared" si="52"/>
        <v>59650.559999999998</v>
      </c>
      <c r="M55" s="126">
        <f t="shared" si="53"/>
        <v>59579.370899999994</v>
      </c>
      <c r="N55" s="126">
        <f t="shared" si="54"/>
        <v>0</v>
      </c>
      <c r="O55" s="126">
        <f t="shared" si="55"/>
        <v>59579.370899999994</v>
      </c>
      <c r="P55" s="126">
        <f t="shared" si="56"/>
        <v>71.189100000003236</v>
      </c>
      <c r="Q55" s="127">
        <f t="shared" si="6"/>
        <v>1.0472521158149683e-002</v>
      </c>
    </row>
    <row r="56" s="6" customFormat="1" ht="25.5">
      <c r="A56" s="120" t="s">
        <v>174</v>
      </c>
      <c r="B56" s="120" t="s">
        <v>175</v>
      </c>
      <c r="C56" s="121" t="s">
        <v>176</v>
      </c>
      <c r="D56" s="122" t="s">
        <v>155</v>
      </c>
      <c r="E56" s="123">
        <v>43336.110000000001</v>
      </c>
      <c r="F56" s="123">
        <v>43335.850000000006</v>
      </c>
      <c r="G56" s="123"/>
      <c r="H56" s="123">
        <f t="shared" si="9"/>
        <v>43335.850000000006</v>
      </c>
      <c r="I56" s="123">
        <f t="shared" si="10"/>
        <v>0.25999999999476131</v>
      </c>
      <c r="J56" s="125">
        <v>10.289999999999999</v>
      </c>
      <c r="K56" s="126">
        <f t="shared" si="11"/>
        <v>12.56</v>
      </c>
      <c r="L56" s="126">
        <f t="shared" si="52"/>
        <v>544301.54000000004</v>
      </c>
      <c r="M56" s="126">
        <f t="shared" si="53"/>
        <v>544298.27600000007</v>
      </c>
      <c r="N56" s="126">
        <f t="shared" si="54"/>
        <v>0</v>
      </c>
      <c r="O56" s="126">
        <f t="shared" si="55"/>
        <v>544298.27600000007</v>
      </c>
      <c r="P56" s="126">
        <f t="shared" si="56"/>
        <v>3.2639999999664724</v>
      </c>
      <c r="Q56" s="127">
        <f t="shared" si="6"/>
        <v>9.5673638805649039e-002</v>
      </c>
    </row>
    <row r="57" s="130" customFormat="1" ht="12.75">
      <c r="A57" s="131" t="s">
        <v>177</v>
      </c>
      <c r="B57" s="132"/>
      <c r="C57" s="133" t="s">
        <v>178</v>
      </c>
      <c r="D57" s="132"/>
      <c r="E57" s="134" t="s">
        <v>57</v>
      </c>
      <c r="F57" s="134"/>
      <c r="G57" s="134"/>
      <c r="H57" s="134"/>
      <c r="I57" s="135"/>
      <c r="J57" s="136" t="s">
        <v>57</v>
      </c>
      <c r="K57" s="137"/>
      <c r="L57" s="137">
        <f>SUM(L58:L65)</f>
        <v>262062.73000000001</v>
      </c>
      <c r="M57" s="137">
        <f t="shared" ref="M57:P57" si="57">SUM(M58:M65)</f>
        <v>27632.066939999997</v>
      </c>
      <c r="N57" s="137">
        <f t="shared" si="57"/>
        <v>234409.68490000002</v>
      </c>
      <c r="O57" s="137">
        <f t="shared" si="57"/>
        <v>262041.73183999999</v>
      </c>
      <c r="P57" s="137">
        <f t="shared" si="57"/>
        <v>20.998160000006465</v>
      </c>
      <c r="Q57" s="139">
        <f t="shared" si="6"/>
        <v>4.6060197339421481e-002</v>
      </c>
    </row>
    <row r="58" s="157" customFormat="1" ht="12.75">
      <c r="A58" s="158" t="s">
        <v>179</v>
      </c>
      <c r="B58" s="158" t="s">
        <v>144</v>
      </c>
      <c r="C58" s="159" t="s">
        <v>145</v>
      </c>
      <c r="D58" s="160" t="s">
        <v>80</v>
      </c>
      <c r="E58" s="161">
        <v>16822.259999999998</v>
      </c>
      <c r="F58" s="161">
        <v>4787.3500000000004</v>
      </c>
      <c r="G58" s="161">
        <v>12034.91</v>
      </c>
      <c r="H58" s="161">
        <f t="shared" si="9"/>
        <v>16822.260000000002</v>
      </c>
      <c r="I58" s="161">
        <f t="shared" si="10"/>
        <v>0</v>
      </c>
      <c r="J58" s="162">
        <v>0.67000000000000004</v>
      </c>
      <c r="K58" s="163">
        <f t="shared" si="11"/>
        <v>0.81000000000000005</v>
      </c>
      <c r="L58" s="163">
        <f t="shared" ref="L58:L65" si="58">TRUNC(E58*K58,2)</f>
        <v>13626.030000000001</v>
      </c>
      <c r="M58" s="163">
        <f t="shared" ref="M58:M65" si="59">F58*K58</f>
        <v>3877.7535000000007</v>
      </c>
      <c r="N58" s="163">
        <f t="shared" ref="N58:N65" si="60">G58*K58</f>
        <v>9748.2771000000012</v>
      </c>
      <c r="O58" s="163">
        <f t="shared" ref="O58:O64" si="61">H58*K58</f>
        <v>13626.030600000002</v>
      </c>
      <c r="P58" s="163">
        <f t="shared" ref="P58:P65" si="62">L58-O58</f>
        <v>-6.0000000121362973e-004</v>
      </c>
      <c r="Q58" s="127">
        <f t="shared" si="6"/>
        <v>2.3951057489278566e-003</v>
      </c>
    </row>
    <row r="59" s="164" customFormat="1" ht="25.5">
      <c r="A59" s="165" t="s">
        <v>180</v>
      </c>
      <c r="B59" s="165" t="s">
        <v>78</v>
      </c>
      <c r="C59" s="166" t="s">
        <v>79</v>
      </c>
      <c r="D59" s="167" t="s">
        <v>80</v>
      </c>
      <c r="E59" s="168">
        <v>16822.259999999998</v>
      </c>
      <c r="F59" s="168">
        <v>4907.9159999999993</v>
      </c>
      <c r="G59" s="168">
        <v>11914.34</v>
      </c>
      <c r="H59" s="168">
        <f t="shared" si="9"/>
        <v>16822.256000000001</v>
      </c>
      <c r="I59" s="168">
        <f t="shared" si="10"/>
        <v>3.9999999971769284e-003</v>
      </c>
      <c r="J59" s="169">
        <v>3.9700000000000002</v>
      </c>
      <c r="K59" s="170">
        <f t="shared" si="11"/>
        <v>4.8399999999999999</v>
      </c>
      <c r="L59" s="170">
        <f t="shared" si="58"/>
        <v>81419.729999999996</v>
      </c>
      <c r="M59" s="170">
        <f t="shared" si="59"/>
        <v>23754.313439999994</v>
      </c>
      <c r="N59" s="170">
        <f t="shared" si="60"/>
        <v>57665.405599999998</v>
      </c>
      <c r="O59" s="170">
        <f t="shared" si="61"/>
        <v>81419.719039999996</v>
      </c>
      <c r="P59" s="170">
        <f t="shared" si="62"/>
        <v>1.0959999999613501e-002</v>
      </c>
      <c r="Q59" s="156">
        <f t="shared" si="6"/>
        <v>1.4311492677023259e-002</v>
      </c>
    </row>
    <row r="60" s="6" customFormat="1" ht="12.75">
      <c r="A60" s="120" t="s">
        <v>181</v>
      </c>
      <c r="B60" s="120" t="s">
        <v>160</v>
      </c>
      <c r="C60" s="121" t="s">
        <v>182</v>
      </c>
      <c r="D60" s="122" t="s">
        <v>155</v>
      </c>
      <c r="E60" s="123">
        <v>1250.99</v>
      </c>
      <c r="F60" s="123">
        <v>0</v>
      </c>
      <c r="G60" s="123">
        <v>1250.99</v>
      </c>
      <c r="H60" s="123">
        <f t="shared" si="9"/>
        <v>1250.99</v>
      </c>
      <c r="I60" s="123">
        <f t="shared" si="10"/>
        <v>0</v>
      </c>
      <c r="J60" s="125">
        <v>2.8300000000000001</v>
      </c>
      <c r="K60" s="126">
        <f t="shared" si="11"/>
        <v>3.4500000000000002</v>
      </c>
      <c r="L60" s="126">
        <f t="shared" si="58"/>
        <v>4315.9099999999999</v>
      </c>
      <c r="M60" s="126">
        <f t="shared" si="59"/>
        <v>0</v>
      </c>
      <c r="N60" s="126">
        <f t="shared" si="60"/>
        <v>4315.9155000000001</v>
      </c>
      <c r="O60" s="126">
        <f>H60*K60-0.01</f>
        <v>4315.9054999999998</v>
      </c>
      <c r="P60" s="126">
        <f t="shared" si="62"/>
        <v>4.500000000007276e-003</v>
      </c>
      <c r="Q60" s="127">
        <f t="shared" si="6"/>
        <v>7.5862519161518354e-004</v>
      </c>
    </row>
    <row r="61" s="6" customFormat="1" ht="25.5">
      <c r="A61" s="120" t="s">
        <v>183</v>
      </c>
      <c r="B61" s="120" t="s">
        <v>163</v>
      </c>
      <c r="C61" s="121" t="s">
        <v>164</v>
      </c>
      <c r="D61" s="122" t="s">
        <v>155</v>
      </c>
      <c r="E61" s="123">
        <v>5577.4499999999998</v>
      </c>
      <c r="F61" s="123">
        <v>0</v>
      </c>
      <c r="G61" s="123">
        <f>'TERRAPLENAGEM '!G12</f>
        <v>5576.2000000000007</v>
      </c>
      <c r="H61" s="123">
        <f t="shared" si="9"/>
        <v>5576.2000000000007</v>
      </c>
      <c r="I61" s="161">
        <f t="shared" si="10"/>
        <v>1.2499999999990905</v>
      </c>
      <c r="J61" s="125">
        <v>9.1600000000000001</v>
      </c>
      <c r="K61" s="126">
        <f t="shared" si="11"/>
        <v>11.18</v>
      </c>
      <c r="L61" s="126">
        <f t="shared" si="58"/>
        <v>62355.889999999999</v>
      </c>
      <c r="M61" s="126">
        <f t="shared" si="59"/>
        <v>0</v>
      </c>
      <c r="N61" s="126">
        <f t="shared" si="60"/>
        <v>62341.916000000005</v>
      </c>
      <c r="O61" s="126">
        <f t="shared" si="61"/>
        <v>62341.916000000005</v>
      </c>
      <c r="P61" s="126">
        <f t="shared" si="62"/>
        <v>13.973999999994703</v>
      </c>
      <c r="Q61" s="127">
        <f t="shared" si="6"/>
        <v>1.0958105540345514e-002</v>
      </c>
    </row>
    <row r="62" s="6" customFormat="1" ht="25.5">
      <c r="A62" s="120" t="s">
        <v>184</v>
      </c>
      <c r="B62" s="120" t="s">
        <v>172</v>
      </c>
      <c r="C62" s="121" t="s">
        <v>185</v>
      </c>
      <c r="D62" s="122" t="s">
        <v>155</v>
      </c>
      <c r="E62" s="123">
        <v>6316.3999999999996</v>
      </c>
      <c r="F62" s="123">
        <v>0</v>
      </c>
      <c r="G62" s="123">
        <f>'TERRAPLENAGEM '!G20</f>
        <v>6315.7999999999993</v>
      </c>
      <c r="H62" s="123">
        <f t="shared" si="9"/>
        <v>6315.7999999999993</v>
      </c>
      <c r="I62" s="161">
        <f t="shared" si="10"/>
        <v>0.6000000000003638</v>
      </c>
      <c r="J62" s="125">
        <v>9.5800000000000001</v>
      </c>
      <c r="K62" s="126">
        <f t="shared" si="11"/>
        <v>11.69</v>
      </c>
      <c r="L62" s="126">
        <f t="shared" si="58"/>
        <v>73838.710000000006</v>
      </c>
      <c r="M62" s="126">
        <f t="shared" si="59"/>
        <v>0</v>
      </c>
      <c r="N62" s="126">
        <f t="shared" si="60"/>
        <v>73831.70199999999</v>
      </c>
      <c r="O62" s="126">
        <f t="shared" si="61"/>
        <v>73831.70199999999</v>
      </c>
      <c r="P62" s="126">
        <f t="shared" si="62"/>
        <v>7.0080000000161817</v>
      </c>
      <c r="Q62" s="127">
        <f t="shared" si="6"/>
        <v>1.2977714427951474e-002</v>
      </c>
    </row>
    <row r="63" s="6" customFormat="1" ht="12.75">
      <c r="A63" s="120" t="s">
        <v>186</v>
      </c>
      <c r="B63" s="120" t="s">
        <v>153</v>
      </c>
      <c r="C63" s="121" t="s">
        <v>154</v>
      </c>
      <c r="D63" s="122" t="s">
        <v>89</v>
      </c>
      <c r="E63" s="123">
        <v>6943.4200000000001</v>
      </c>
      <c r="F63" s="123">
        <v>0</v>
      </c>
      <c r="G63" s="123">
        <v>6943.4200000000001</v>
      </c>
      <c r="H63" s="123">
        <f t="shared" si="9"/>
        <v>6943.4200000000001</v>
      </c>
      <c r="I63" s="123">
        <f t="shared" si="10"/>
        <v>0</v>
      </c>
      <c r="J63" s="125">
        <v>0.34000000000000002</v>
      </c>
      <c r="K63" s="126">
        <f t="shared" si="11"/>
        <v>0.40999999999999998</v>
      </c>
      <c r="L63" s="126">
        <f t="shared" si="58"/>
        <v>2846.8000000000002</v>
      </c>
      <c r="M63" s="126">
        <f t="shared" si="59"/>
        <v>0</v>
      </c>
      <c r="N63" s="126">
        <f t="shared" si="60"/>
        <v>2846.8022000000001</v>
      </c>
      <c r="O63" s="126">
        <f t="shared" si="61"/>
        <v>2846.8022000000001</v>
      </c>
      <c r="P63" s="126">
        <f t="shared" si="62"/>
        <v>-2.1999999999025022e-003</v>
      </c>
      <c r="Q63" s="127">
        <f t="shared" si="6"/>
        <v>5.003946134746292e-004</v>
      </c>
    </row>
    <row r="64" s="6" customFormat="1" ht="12.75">
      <c r="A64" s="120" t="s">
        <v>187</v>
      </c>
      <c r="B64" s="120" t="s">
        <v>169</v>
      </c>
      <c r="C64" s="121" t="s">
        <v>170</v>
      </c>
      <c r="D64" s="122" t="s">
        <v>89</v>
      </c>
      <c r="E64" s="123">
        <v>7827.8500000000004</v>
      </c>
      <c r="F64" s="123">
        <v>0</v>
      </c>
      <c r="G64" s="123">
        <v>7827.8500000000004</v>
      </c>
      <c r="H64" s="123">
        <f t="shared" si="9"/>
        <v>7827.8500000000004</v>
      </c>
      <c r="I64" s="123">
        <f t="shared" si="10"/>
        <v>0</v>
      </c>
      <c r="J64" s="125">
        <v>0.98999999999999999</v>
      </c>
      <c r="K64" s="126">
        <f t="shared" si="11"/>
        <v>1.2</v>
      </c>
      <c r="L64" s="126">
        <f t="shared" si="58"/>
        <v>9393.4200000000001</v>
      </c>
      <c r="M64" s="126">
        <f t="shared" si="59"/>
        <v>0</v>
      </c>
      <c r="N64" s="126">
        <f t="shared" si="60"/>
        <v>9393.4200000000001</v>
      </c>
      <c r="O64" s="126">
        <f t="shared" si="61"/>
        <v>9393.4200000000001</v>
      </c>
      <c r="P64" s="126">
        <f t="shared" si="62"/>
        <v>0</v>
      </c>
      <c r="Q64" s="127">
        <f t="shared" si="6"/>
        <v>1.6511216585770698e-003</v>
      </c>
    </row>
    <row r="65" s="6" customFormat="1" ht="13">
      <c r="A65" s="120" t="s">
        <v>188</v>
      </c>
      <c r="B65" s="120" t="s">
        <v>166</v>
      </c>
      <c r="C65" s="121" t="s">
        <v>189</v>
      </c>
      <c r="D65" s="122" t="s">
        <v>93</v>
      </c>
      <c r="E65" s="123">
        <v>17612.650000000001</v>
      </c>
      <c r="F65" s="123">
        <v>0</v>
      </c>
      <c r="G65" s="123">
        <v>17612.650000000001</v>
      </c>
      <c r="H65" s="123">
        <f t="shared" si="9"/>
        <v>17612.650000000001</v>
      </c>
      <c r="I65" s="123">
        <f t="shared" si="10"/>
        <v>0</v>
      </c>
      <c r="J65" s="125">
        <v>0.67000000000000004</v>
      </c>
      <c r="K65" s="126">
        <f t="shared" si="11"/>
        <v>0.81000000000000005</v>
      </c>
      <c r="L65" s="126">
        <f t="shared" si="58"/>
        <v>14266.24</v>
      </c>
      <c r="M65" s="126">
        <f t="shared" si="59"/>
        <v>0</v>
      </c>
      <c r="N65" s="126">
        <f t="shared" si="60"/>
        <v>14266.246500000003</v>
      </c>
      <c r="O65" s="126">
        <f>H65*K65-0.01</f>
        <v>14266.236500000003</v>
      </c>
      <c r="P65" s="126">
        <f t="shared" si="62"/>
        <v>3.499999997075065e-003</v>
      </c>
      <c r="Q65" s="127">
        <f t="shared" si="6"/>
        <v>2.5076374815064945e-003</v>
      </c>
    </row>
    <row r="66" s="130" customFormat="1" ht="13">
      <c r="A66" s="131" t="s">
        <v>190</v>
      </c>
      <c r="B66" s="132"/>
      <c r="C66" s="133" t="s">
        <v>191</v>
      </c>
      <c r="D66" s="132"/>
      <c r="E66" s="134" t="s">
        <v>57</v>
      </c>
      <c r="F66" s="134"/>
      <c r="G66" s="134"/>
      <c r="H66" s="134"/>
      <c r="I66" s="135"/>
      <c r="J66" s="136" t="s">
        <v>57</v>
      </c>
      <c r="K66" s="137"/>
      <c r="L66" s="137">
        <f>SUM(L67:L74)</f>
        <v>279184.40000000002</v>
      </c>
      <c r="M66" s="137">
        <f t="shared" ref="M66:P66" si="63">SUM(M67:M74)</f>
        <v>279114.07485999994</v>
      </c>
      <c r="N66" s="137">
        <f t="shared" si="63"/>
        <v>0</v>
      </c>
      <c r="O66" s="137">
        <f t="shared" si="63"/>
        <v>279114.07485999994</v>
      </c>
      <c r="P66" s="137">
        <f t="shared" si="63"/>
        <v>70.325140000024248</v>
      </c>
      <c r="Q66" s="139">
        <f t="shared" si="6"/>
        <v>4.9061076180459032e-002</v>
      </c>
    </row>
    <row r="67" s="6" customFormat="1" ht="13">
      <c r="A67" s="120" t="s">
        <v>192</v>
      </c>
      <c r="B67" s="120" t="s">
        <v>144</v>
      </c>
      <c r="C67" s="121" t="s">
        <v>145</v>
      </c>
      <c r="D67" s="122" t="s">
        <v>80</v>
      </c>
      <c r="E67" s="123">
        <v>15043.780000000001</v>
      </c>
      <c r="F67" s="123">
        <v>15043.769999999999</v>
      </c>
      <c r="G67" s="123"/>
      <c r="H67" s="123">
        <f t="shared" si="9"/>
        <v>15043.769999999999</v>
      </c>
      <c r="I67" s="123">
        <f t="shared" si="10"/>
        <v>1.0000000002037268e-002</v>
      </c>
      <c r="J67" s="125">
        <v>0.67000000000000004</v>
      </c>
      <c r="K67" s="126">
        <f t="shared" si="11"/>
        <v>0.81000000000000005</v>
      </c>
      <c r="L67" s="126">
        <f t="shared" ref="L67:L74" si="64">TRUNC(E67*K67,2)</f>
        <v>12185.459999999999</v>
      </c>
      <c r="M67" s="126">
        <f t="shared" ref="M67:M74" si="65">F67*K67</f>
        <v>12185.4537</v>
      </c>
      <c r="N67" s="126">
        <f t="shared" ref="N67:N74" si="66">G67*K67</f>
        <v>0</v>
      </c>
      <c r="O67" s="126">
        <f t="shared" ref="O67:O74" si="67">H67*K67</f>
        <v>12185.4537</v>
      </c>
      <c r="P67" s="126">
        <f t="shared" ref="P67:P74" si="68">L67-O67</f>
        <v>6.2999999991006916e-003</v>
      </c>
      <c r="Q67" s="127">
        <f t="shared" si="6"/>
        <v>2.1418893782730987e-003</v>
      </c>
    </row>
    <row r="68" s="149" customFormat="1" ht="25">
      <c r="A68" s="150" t="s">
        <v>193</v>
      </c>
      <c r="B68" s="150" t="s">
        <v>78</v>
      </c>
      <c r="C68" s="151" t="s">
        <v>79</v>
      </c>
      <c r="D68" s="152" t="s">
        <v>80</v>
      </c>
      <c r="E68" s="153">
        <v>15043.780000000001</v>
      </c>
      <c r="F68" s="153">
        <v>15043.769999999999</v>
      </c>
      <c r="G68" s="153"/>
      <c r="H68" s="153">
        <f t="shared" si="9"/>
        <v>15043.769999999999</v>
      </c>
      <c r="I68" s="153">
        <f t="shared" si="10"/>
        <v>1.0000000002037268e-002</v>
      </c>
      <c r="J68" s="154">
        <v>3.9700000000000002</v>
      </c>
      <c r="K68" s="155">
        <f t="shared" si="11"/>
        <v>4.8399999999999999</v>
      </c>
      <c r="L68" s="155">
        <f t="shared" si="64"/>
        <v>72811.889999999999</v>
      </c>
      <c r="M68" s="155">
        <f t="shared" si="65"/>
        <v>72811.846799999985</v>
      </c>
      <c r="N68" s="155">
        <f t="shared" si="66"/>
        <v>0</v>
      </c>
      <c r="O68" s="155">
        <f t="shared" si="67"/>
        <v>72811.846799999985</v>
      </c>
      <c r="P68" s="155">
        <f t="shared" si="68"/>
        <v>4.3200000014621764e-002</v>
      </c>
      <c r="Q68" s="156">
        <f t="shared" si="6"/>
        <v>1.2798450112150365e-002</v>
      </c>
    </row>
    <row r="69" s="6" customFormat="1" ht="13">
      <c r="A69" s="120" t="s">
        <v>194</v>
      </c>
      <c r="B69" s="120" t="s">
        <v>160</v>
      </c>
      <c r="C69" s="121" t="s">
        <v>182</v>
      </c>
      <c r="D69" s="122" t="s">
        <v>155</v>
      </c>
      <c r="E69" s="123">
        <v>2476.5999999999999</v>
      </c>
      <c r="F69" s="123">
        <v>2472.5799999999999</v>
      </c>
      <c r="G69" s="123"/>
      <c r="H69" s="123">
        <f t="shared" si="9"/>
        <v>2472.5799999999999</v>
      </c>
      <c r="I69" s="123">
        <f t="shared" si="10"/>
        <v>4.0199999999999818</v>
      </c>
      <c r="J69" s="125">
        <v>2.8300000000000001</v>
      </c>
      <c r="K69" s="126">
        <f t="shared" si="11"/>
        <v>3.4500000000000002</v>
      </c>
      <c r="L69" s="126">
        <f t="shared" si="64"/>
        <v>8544.2700000000004</v>
      </c>
      <c r="M69" s="126">
        <f t="shared" si="65"/>
        <v>8530.4009999999998</v>
      </c>
      <c r="N69" s="126">
        <f t="shared" si="66"/>
        <v>0</v>
      </c>
      <c r="O69" s="126">
        <f t="shared" si="67"/>
        <v>8530.4009999999998</v>
      </c>
      <c r="P69" s="126">
        <f t="shared" si="68"/>
        <v>13.869000000000597</v>
      </c>
      <c r="Q69" s="127">
        <f t="shared" si="6"/>
        <v>1.4994251132651893e-003</v>
      </c>
    </row>
    <row r="70" s="6" customFormat="1" ht="25">
      <c r="A70" s="120" t="s">
        <v>195</v>
      </c>
      <c r="B70" s="120" t="s">
        <v>163</v>
      </c>
      <c r="C70" s="121" t="s">
        <v>164</v>
      </c>
      <c r="D70" s="122" t="s">
        <v>155</v>
      </c>
      <c r="E70" s="123">
        <v>8367.9799999999996</v>
      </c>
      <c r="F70" s="123">
        <v>8367.9699999999993</v>
      </c>
      <c r="G70" s="123"/>
      <c r="H70" s="123">
        <f t="shared" si="9"/>
        <v>8367.9699999999993</v>
      </c>
      <c r="I70" s="123">
        <f t="shared" si="10"/>
        <v>1.0000000000218279e-002</v>
      </c>
      <c r="J70" s="125">
        <v>9.1600000000000001</v>
      </c>
      <c r="K70" s="126">
        <f t="shared" si="11"/>
        <v>11.18</v>
      </c>
      <c r="L70" s="126">
        <f t="shared" si="64"/>
        <v>93554.009999999995</v>
      </c>
      <c r="M70" s="126">
        <f t="shared" si="65"/>
        <v>93553.904599999994</v>
      </c>
      <c r="N70" s="126">
        <f t="shared" si="66"/>
        <v>0</v>
      </c>
      <c r="O70" s="126">
        <f t="shared" si="67"/>
        <v>93553.904599999994</v>
      </c>
      <c r="P70" s="126">
        <f t="shared" si="68"/>
        <v>0.10540000000037253</v>
      </c>
      <c r="Q70" s="127">
        <f t="shared" si="6"/>
        <v>1.6444370434784448e-002</v>
      </c>
    </row>
    <row r="71" s="6" customFormat="1" ht="25">
      <c r="A71" s="120" t="s">
        <v>196</v>
      </c>
      <c r="B71" s="120" t="s">
        <v>172</v>
      </c>
      <c r="C71" s="121" t="s">
        <v>173</v>
      </c>
      <c r="D71" s="122" t="s">
        <v>155</v>
      </c>
      <c r="E71" s="123">
        <v>3796.5700000000002</v>
      </c>
      <c r="F71" s="123">
        <v>3791.7539999999995</v>
      </c>
      <c r="G71" s="123"/>
      <c r="H71" s="123">
        <f t="shared" si="9"/>
        <v>3791.7539999999995</v>
      </c>
      <c r="I71" s="123">
        <f t="shared" si="10"/>
        <v>4.816000000000713</v>
      </c>
      <c r="J71" s="125">
        <v>9.5800000000000001</v>
      </c>
      <c r="K71" s="126">
        <f t="shared" si="11"/>
        <v>11.69</v>
      </c>
      <c r="L71" s="126">
        <f t="shared" si="64"/>
        <v>44381.900000000001</v>
      </c>
      <c r="M71" s="126">
        <f t="shared" si="65"/>
        <v>44325.604259999993</v>
      </c>
      <c r="N71" s="126">
        <f t="shared" si="66"/>
        <v>0</v>
      </c>
      <c r="O71" s="126">
        <f t="shared" si="67"/>
        <v>44325.604259999993</v>
      </c>
      <c r="P71" s="126">
        <f t="shared" si="68"/>
        <v>56.295740000008664</v>
      </c>
      <c r="Q71" s="127">
        <f t="shared" si="6"/>
        <v>7.7913012750629711e-003</v>
      </c>
    </row>
    <row r="72" s="6" customFormat="1" ht="13">
      <c r="A72" s="120" t="s">
        <v>197</v>
      </c>
      <c r="B72" s="120" t="s">
        <v>153</v>
      </c>
      <c r="C72" s="121" t="s">
        <v>154</v>
      </c>
      <c r="D72" s="122" t="s">
        <v>89</v>
      </c>
      <c r="E72" s="123">
        <v>2790.8699999999999</v>
      </c>
      <c r="F72" s="123">
        <v>2790.8499999999999</v>
      </c>
      <c r="G72" s="123"/>
      <c r="H72" s="123">
        <f t="shared" si="9"/>
        <v>2790.8499999999999</v>
      </c>
      <c r="I72" s="123">
        <f t="shared" si="10"/>
        <v>1.999999999998181e-002</v>
      </c>
      <c r="J72" s="125">
        <v>0.34000000000000002</v>
      </c>
      <c r="K72" s="126">
        <f t="shared" si="11"/>
        <v>0.40999999999999998</v>
      </c>
      <c r="L72" s="126">
        <f t="shared" si="64"/>
        <v>1144.25</v>
      </c>
      <c r="M72" s="126">
        <f t="shared" si="65"/>
        <v>1144.2484999999999</v>
      </c>
      <c r="N72" s="126">
        <f t="shared" si="66"/>
        <v>0</v>
      </c>
      <c r="O72" s="126">
        <f t="shared" si="67"/>
        <v>1144.2484999999999</v>
      </c>
      <c r="P72" s="126">
        <f t="shared" si="68"/>
        <v>1.5000000000782165e-003</v>
      </c>
      <c r="Q72" s="127">
        <f t="shared" si="6"/>
        <v>2.0112945882802259e-004</v>
      </c>
    </row>
    <row r="73" s="6" customFormat="1" ht="13">
      <c r="A73" s="120" t="s">
        <v>198</v>
      </c>
      <c r="B73" s="120" t="s">
        <v>169</v>
      </c>
      <c r="C73" s="121" t="s">
        <v>170</v>
      </c>
      <c r="D73" s="122" t="s">
        <v>89</v>
      </c>
      <c r="E73" s="123">
        <v>15405.34</v>
      </c>
      <c r="F73" s="123">
        <v>15405.33</v>
      </c>
      <c r="G73" s="123"/>
      <c r="H73" s="123">
        <f t="shared" si="9"/>
        <v>15405.33</v>
      </c>
      <c r="I73" s="123">
        <f t="shared" si="10"/>
        <v>1.0000000000218279e-002</v>
      </c>
      <c r="J73" s="125">
        <v>0.98999999999999999</v>
      </c>
      <c r="K73" s="126">
        <f t="shared" si="11"/>
        <v>1.2</v>
      </c>
      <c r="L73" s="126">
        <f t="shared" si="64"/>
        <v>18486.400000000001</v>
      </c>
      <c r="M73" s="126">
        <f t="shared" si="65"/>
        <v>18486.396000000001</v>
      </c>
      <c r="N73" s="126">
        <f t="shared" si="66"/>
        <v>0</v>
      </c>
      <c r="O73" s="126">
        <f t="shared" si="67"/>
        <v>18486.396000000001</v>
      </c>
      <c r="P73" s="126">
        <f t="shared" si="68"/>
        <v>4.0000000008149073e-003</v>
      </c>
      <c r="Q73" s="127">
        <f t="shared" si="6"/>
        <v>3.2494329886912868e-003</v>
      </c>
    </row>
    <row r="74" s="6" customFormat="1" ht="13">
      <c r="A74" s="120" t="s">
        <v>199</v>
      </c>
      <c r="B74" s="120" t="s">
        <v>166</v>
      </c>
      <c r="C74" s="121" t="s">
        <v>189</v>
      </c>
      <c r="D74" s="122" t="s">
        <v>93</v>
      </c>
      <c r="E74" s="123">
        <v>34662.010000000002</v>
      </c>
      <c r="F74" s="123">
        <v>34662</v>
      </c>
      <c r="G74" s="123"/>
      <c r="H74" s="123">
        <f t="shared" si="9"/>
        <v>34662</v>
      </c>
      <c r="I74" s="123">
        <f t="shared" si="10"/>
        <v>1.0000000002037268e-002</v>
      </c>
      <c r="J74" s="125">
        <v>0.67000000000000004</v>
      </c>
      <c r="K74" s="126">
        <f t="shared" si="11"/>
        <v>0.81000000000000005</v>
      </c>
      <c r="L74" s="126">
        <f t="shared" si="64"/>
        <v>28076.220000000001</v>
      </c>
      <c r="M74" s="126">
        <f t="shared" si="65"/>
        <v>28076.220000000001</v>
      </c>
      <c r="N74" s="126">
        <f t="shared" si="66"/>
        <v>0</v>
      </c>
      <c r="O74" s="126">
        <f t="shared" si="67"/>
        <v>28076.220000000001</v>
      </c>
      <c r="P74" s="126">
        <f t="shared" si="68"/>
        <v>0</v>
      </c>
      <c r="Q74" s="127">
        <f t="shared" si="6"/>
        <v>4.9350774194036572e-003</v>
      </c>
    </row>
    <row r="75" s="130" customFormat="1" ht="13">
      <c r="A75" s="131" t="s">
        <v>200</v>
      </c>
      <c r="B75" s="132"/>
      <c r="C75" s="133" t="s">
        <v>201</v>
      </c>
      <c r="D75" s="132"/>
      <c r="E75" s="134" t="s">
        <v>57</v>
      </c>
      <c r="F75" s="134"/>
      <c r="G75" s="134"/>
      <c r="H75" s="134"/>
      <c r="I75" s="135"/>
      <c r="J75" s="136" t="s">
        <v>57</v>
      </c>
      <c r="K75" s="137"/>
      <c r="L75" s="137">
        <f>SUM(L76:L83)</f>
        <v>216534.28000000003</v>
      </c>
      <c r="M75" s="137">
        <f t="shared" ref="M75:P75" si="69">SUM(M76:M83)</f>
        <v>216221.94360999996</v>
      </c>
      <c r="N75" s="137">
        <f t="shared" si="69"/>
        <v>0</v>
      </c>
      <c r="O75" s="137">
        <f t="shared" si="69"/>
        <v>216221.93360999998</v>
      </c>
      <c r="P75" s="137">
        <f t="shared" si="69"/>
        <v>312.34639000000857</v>
      </c>
      <c r="Q75" s="139">
        <f t="shared" ref="Q75:Q138" si="70">O75/$L$181</f>
        <v>3.8006255191706986e-002</v>
      </c>
    </row>
    <row r="76" s="6" customFormat="1" ht="13">
      <c r="A76" s="120" t="s">
        <v>202</v>
      </c>
      <c r="B76" s="120" t="s">
        <v>144</v>
      </c>
      <c r="C76" s="121" t="s">
        <v>145</v>
      </c>
      <c r="D76" s="122" t="s">
        <v>80</v>
      </c>
      <c r="E76" s="123">
        <v>14340.139999999999</v>
      </c>
      <c r="F76" s="123">
        <v>14340.129000000001</v>
      </c>
      <c r="G76" s="123"/>
      <c r="H76" s="123">
        <f t="shared" si="9"/>
        <v>14340.129000000001</v>
      </c>
      <c r="I76" s="123">
        <f t="shared" si="10"/>
        <v>1.0999999998603016e-002</v>
      </c>
      <c r="J76" s="125">
        <v>0.67000000000000004</v>
      </c>
      <c r="K76" s="126">
        <f t="shared" si="11"/>
        <v>0.81000000000000005</v>
      </c>
      <c r="L76" s="126">
        <f t="shared" ref="L76:L83" si="71">TRUNC(E76*K76,2)</f>
        <v>11615.51</v>
      </c>
      <c r="M76" s="126">
        <f t="shared" ref="M76:M83" si="72">F76*K76</f>
        <v>11615.504490000001</v>
      </c>
      <c r="N76" s="126">
        <f t="shared" ref="N76:N83" si="73">G76*K76</f>
        <v>0</v>
      </c>
      <c r="O76" s="126">
        <f t="shared" ref="O76:O83" si="74">H76*K76</f>
        <v>11615.504490000001</v>
      </c>
      <c r="P76" s="126">
        <f t="shared" ref="P76:P83" si="75">L76-O76</f>
        <v>5.5099999990488868e-003</v>
      </c>
      <c r="Q76" s="127">
        <f t="shared" si="70"/>
        <v>2.0417069649539999e-003</v>
      </c>
    </row>
    <row r="77" s="149" customFormat="1" ht="25">
      <c r="A77" s="150" t="s">
        <v>203</v>
      </c>
      <c r="B77" s="150" t="s">
        <v>78</v>
      </c>
      <c r="C77" s="151" t="s">
        <v>79</v>
      </c>
      <c r="D77" s="152" t="s">
        <v>80</v>
      </c>
      <c r="E77" s="153">
        <v>14340.139999999999</v>
      </c>
      <c r="F77" s="153">
        <v>14340.129000000001</v>
      </c>
      <c r="G77" s="153"/>
      <c r="H77" s="153">
        <f t="shared" si="9"/>
        <v>14340.129000000001</v>
      </c>
      <c r="I77" s="153">
        <f t="shared" si="10"/>
        <v>1.0999999998603016e-002</v>
      </c>
      <c r="J77" s="154">
        <v>3.9700000000000002</v>
      </c>
      <c r="K77" s="155">
        <f t="shared" si="11"/>
        <v>4.8399999999999999</v>
      </c>
      <c r="L77" s="155">
        <f t="shared" si="71"/>
        <v>69406.270000000004</v>
      </c>
      <c r="M77" s="155">
        <f t="shared" si="72"/>
        <v>69406.224360000007</v>
      </c>
      <c r="N77" s="155">
        <f t="shared" si="73"/>
        <v>0</v>
      </c>
      <c r="O77" s="155">
        <f t="shared" si="74"/>
        <v>69406.224360000007</v>
      </c>
      <c r="P77" s="155">
        <f t="shared" si="75"/>
        <v>4.5639999996637926e-002</v>
      </c>
      <c r="Q77" s="156">
        <f t="shared" si="70"/>
        <v>1.2199829272070814e-002</v>
      </c>
    </row>
    <row r="78" s="6" customFormat="1" ht="13">
      <c r="A78" s="120" t="s">
        <v>204</v>
      </c>
      <c r="B78" s="120" t="s">
        <v>160</v>
      </c>
      <c r="C78" s="121" t="s">
        <v>182</v>
      </c>
      <c r="D78" s="122" t="s">
        <v>155</v>
      </c>
      <c r="E78" s="123">
        <v>1798.1600000000001</v>
      </c>
      <c r="F78" s="123">
        <v>1768.4100000000001</v>
      </c>
      <c r="G78" s="123"/>
      <c r="H78" s="123">
        <f t="shared" ref="H78:H108" si="76">F78+G78</f>
        <v>1768.4100000000001</v>
      </c>
      <c r="I78" s="123">
        <f t="shared" ref="I78:I108" si="77">E78-H78</f>
        <v>29.75</v>
      </c>
      <c r="J78" s="125">
        <v>2.8300000000000001</v>
      </c>
      <c r="K78" s="126">
        <f t="shared" ref="K78:K101" si="78">TRUNC(J78*1.2211,2)</f>
        <v>3.4500000000000002</v>
      </c>
      <c r="L78" s="126">
        <f t="shared" si="71"/>
        <v>6203.6499999999996</v>
      </c>
      <c r="M78" s="126">
        <f t="shared" si="72"/>
        <v>6101.0145000000002</v>
      </c>
      <c r="N78" s="126">
        <f t="shared" si="73"/>
        <v>0</v>
      </c>
      <c r="O78" s="126">
        <f t="shared" si="74"/>
        <v>6101.0145000000002</v>
      </c>
      <c r="P78" s="126">
        <f t="shared" si="75"/>
        <v>102.63549999999941</v>
      </c>
      <c r="Q78" s="127">
        <f t="shared" si="70"/>
        <v>1.0724014448670188e-003</v>
      </c>
    </row>
    <row r="79" s="6" customFormat="1" ht="25">
      <c r="A79" s="120" t="s">
        <v>205</v>
      </c>
      <c r="B79" s="120" t="s">
        <v>163</v>
      </c>
      <c r="C79" s="121" t="s">
        <v>164</v>
      </c>
      <c r="D79" s="122" t="s">
        <v>155</v>
      </c>
      <c r="E79" s="123">
        <v>8425.2299999999996</v>
      </c>
      <c r="F79" s="123">
        <v>8410.1569999999992</v>
      </c>
      <c r="G79" s="123"/>
      <c r="H79" s="123">
        <f t="shared" si="76"/>
        <v>8410.1569999999992</v>
      </c>
      <c r="I79" s="123">
        <f t="shared" si="77"/>
        <v>15.07300000000032</v>
      </c>
      <c r="J79" s="125">
        <v>9.1600000000000001</v>
      </c>
      <c r="K79" s="126">
        <f t="shared" si="78"/>
        <v>11.18</v>
      </c>
      <c r="L79" s="126">
        <f t="shared" si="71"/>
        <v>94194.070000000007</v>
      </c>
      <c r="M79" s="126">
        <f t="shared" si="72"/>
        <v>94025.555259999994</v>
      </c>
      <c r="N79" s="126">
        <f t="shared" si="73"/>
        <v>0</v>
      </c>
      <c r="O79" s="126">
        <f t="shared" si="74"/>
        <v>94025.555259999994</v>
      </c>
      <c r="P79" s="126">
        <f t="shared" si="75"/>
        <v>168.51474000001326</v>
      </c>
      <c r="Q79" s="127">
        <f t="shared" si="70"/>
        <v>1.6527274491028945e-002</v>
      </c>
    </row>
    <row r="80" s="6" customFormat="1" ht="30.75" customHeight="1">
      <c r="A80" s="120" t="s">
        <v>206</v>
      </c>
      <c r="B80" s="120" t="s">
        <v>172</v>
      </c>
      <c r="C80" s="121" t="s">
        <v>185</v>
      </c>
      <c r="D80" s="122" t="s">
        <v>207</v>
      </c>
      <c r="E80" s="123">
        <v>117.39</v>
      </c>
      <c r="F80" s="123">
        <v>113.87</v>
      </c>
      <c r="G80" s="123"/>
      <c r="H80" s="123">
        <f t="shared" si="76"/>
        <v>113.87</v>
      </c>
      <c r="I80" s="123">
        <f t="shared" si="77"/>
        <v>3.519999999999996</v>
      </c>
      <c r="J80" s="125">
        <v>9.5800000000000001</v>
      </c>
      <c r="K80" s="126">
        <f t="shared" si="78"/>
        <v>11.69</v>
      </c>
      <c r="L80" s="126">
        <f t="shared" si="71"/>
        <v>1372.28</v>
      </c>
      <c r="M80" s="126">
        <f t="shared" si="72"/>
        <v>1331.1403</v>
      </c>
      <c r="N80" s="126">
        <f t="shared" si="73"/>
        <v>0</v>
      </c>
      <c r="O80" s="126">
        <f t="shared" si="74"/>
        <v>1331.1403</v>
      </c>
      <c r="P80" s="126">
        <f t="shared" si="75"/>
        <v>41.139699999999948</v>
      </c>
      <c r="Q80" s="127">
        <f t="shared" si="70"/>
        <v>2.3398023083549742e-004</v>
      </c>
    </row>
    <row r="81" s="6" customFormat="1" ht="13">
      <c r="A81" s="120" t="s">
        <v>208</v>
      </c>
      <c r="B81" s="120" t="s">
        <v>169</v>
      </c>
      <c r="C81" s="121" t="s">
        <v>170</v>
      </c>
      <c r="D81" s="122" t="s">
        <v>89</v>
      </c>
      <c r="E81" s="123">
        <v>9830.2999999999993</v>
      </c>
      <c r="F81" s="123">
        <v>9830.2999999999993</v>
      </c>
      <c r="G81" s="123"/>
      <c r="H81" s="123">
        <f t="shared" si="76"/>
        <v>9830.2999999999993</v>
      </c>
      <c r="I81" s="123">
        <f t="shared" si="77"/>
        <v>0</v>
      </c>
      <c r="J81" s="125">
        <v>0.98999999999999999</v>
      </c>
      <c r="K81" s="126">
        <f t="shared" si="78"/>
        <v>1.2</v>
      </c>
      <c r="L81" s="126">
        <f t="shared" si="71"/>
        <v>11796.360000000001</v>
      </c>
      <c r="M81" s="126">
        <f t="shared" si="72"/>
        <v>11796.359999999999</v>
      </c>
      <c r="N81" s="126">
        <f t="shared" si="73"/>
        <v>0</v>
      </c>
      <c r="O81" s="126">
        <f t="shared" si="74"/>
        <v>11796.359999999999</v>
      </c>
      <c r="P81" s="126">
        <f t="shared" si="75"/>
        <v>0</v>
      </c>
      <c r="Q81" s="127">
        <f t="shared" si="70"/>
        <v>2.0734967124191404e-003</v>
      </c>
    </row>
    <row r="82" s="6" customFormat="1" ht="13">
      <c r="A82" s="120" t="s">
        <v>209</v>
      </c>
      <c r="B82" s="120" t="s">
        <v>166</v>
      </c>
      <c r="C82" s="121" t="s">
        <v>189</v>
      </c>
      <c r="D82" s="122" t="s">
        <v>93</v>
      </c>
      <c r="E82" s="123">
        <v>22118.18</v>
      </c>
      <c r="F82" s="123">
        <v>22118.18</v>
      </c>
      <c r="G82" s="123"/>
      <c r="H82" s="123">
        <f t="shared" si="76"/>
        <v>22118.18</v>
      </c>
      <c r="I82" s="123">
        <f t="shared" si="77"/>
        <v>0</v>
      </c>
      <c r="J82" s="125">
        <v>0.67000000000000004</v>
      </c>
      <c r="K82" s="126">
        <f t="shared" si="78"/>
        <v>0.81000000000000005</v>
      </c>
      <c r="L82" s="126">
        <f t="shared" si="71"/>
        <v>17915.720000000001</v>
      </c>
      <c r="M82" s="126">
        <f t="shared" si="72"/>
        <v>17915.7258</v>
      </c>
      <c r="N82" s="126">
        <f t="shared" si="73"/>
        <v>0</v>
      </c>
      <c r="O82" s="126">
        <f>H82*K82-0.01</f>
        <v>17915.715800000002</v>
      </c>
      <c r="P82" s="126">
        <f t="shared" si="75"/>
        <v>4.1999999994004611e-003</v>
      </c>
      <c r="Q82" s="127">
        <f t="shared" si="70"/>
        <v>3.1491220861295903e-003</v>
      </c>
    </row>
    <row r="83" s="6" customFormat="1" ht="13">
      <c r="A83" s="120" t="s">
        <v>210</v>
      </c>
      <c r="B83" s="120" t="s">
        <v>153</v>
      </c>
      <c r="C83" s="121" t="s">
        <v>154</v>
      </c>
      <c r="D83" s="122" t="s">
        <v>89</v>
      </c>
      <c r="E83" s="123">
        <v>9830.2999999999993</v>
      </c>
      <c r="F83" s="123">
        <v>9830.2899999999991</v>
      </c>
      <c r="G83" s="123"/>
      <c r="H83" s="123">
        <f t="shared" si="76"/>
        <v>9830.2899999999991</v>
      </c>
      <c r="I83" s="123">
        <f t="shared" si="77"/>
        <v>1.0000000000218279e-002</v>
      </c>
      <c r="J83" s="125">
        <v>0.34000000000000002</v>
      </c>
      <c r="K83" s="126">
        <f t="shared" si="78"/>
        <v>0.40999999999999998</v>
      </c>
      <c r="L83" s="126">
        <f t="shared" si="71"/>
        <v>4030.4200000000001</v>
      </c>
      <c r="M83" s="126">
        <f t="shared" si="72"/>
        <v>4030.4188999999992</v>
      </c>
      <c r="N83" s="126">
        <f t="shared" si="73"/>
        <v>0</v>
      </c>
      <c r="O83" s="126">
        <f t="shared" si="74"/>
        <v>4030.4188999999992</v>
      </c>
      <c r="P83" s="126">
        <f t="shared" si="75"/>
        <v>1.1000000008607458e-003</v>
      </c>
      <c r="Q83" s="127">
        <f t="shared" si="70"/>
        <v>7.0844398940198222e-004</v>
      </c>
    </row>
    <row r="84" s="130" customFormat="1" ht="13">
      <c r="A84" s="131" t="s">
        <v>211</v>
      </c>
      <c r="B84" s="132"/>
      <c r="C84" s="133" t="s">
        <v>212</v>
      </c>
      <c r="D84" s="132"/>
      <c r="E84" s="134" t="s">
        <v>57</v>
      </c>
      <c r="F84" s="134"/>
      <c r="G84" s="134"/>
      <c r="H84" s="134"/>
      <c r="I84" s="135"/>
      <c r="J84" s="136" t="s">
        <v>57</v>
      </c>
      <c r="K84" s="137"/>
      <c r="L84" s="137">
        <f>SUM(L85:L93)</f>
        <v>175195.37</v>
      </c>
      <c r="M84" s="137">
        <f t="shared" ref="M84:P84" si="79">SUM(M85:M93)</f>
        <v>101060.51517502997</v>
      </c>
      <c r="N84" s="137">
        <f t="shared" si="79"/>
        <v>73296.725600000005</v>
      </c>
      <c r="O84" s="137">
        <f t="shared" si="79"/>
        <v>174357.19875002999</v>
      </c>
      <c r="P84" s="137">
        <f t="shared" si="79"/>
        <v>838.17124996999974</v>
      </c>
      <c r="Q84" s="139">
        <f t="shared" si="70"/>
        <v>3.064751146919879e-002</v>
      </c>
    </row>
    <row r="85" s="6" customFormat="1" ht="13">
      <c r="A85" s="120" t="s">
        <v>213</v>
      </c>
      <c r="B85" s="120" t="s">
        <v>144</v>
      </c>
      <c r="C85" s="121" t="s">
        <v>145</v>
      </c>
      <c r="D85" s="122" t="s">
        <v>80</v>
      </c>
      <c r="E85" s="123">
        <v>13636.75</v>
      </c>
      <c r="F85" s="123">
        <v>13636.746999999999</v>
      </c>
      <c r="G85" s="123"/>
      <c r="H85" s="123">
        <f t="shared" si="76"/>
        <v>13636.746999999999</v>
      </c>
      <c r="I85" s="123">
        <f t="shared" si="77"/>
        <v>3.0000000006111804e-003</v>
      </c>
      <c r="J85" s="125">
        <v>0.67000000000000004</v>
      </c>
      <c r="K85" s="126">
        <f t="shared" si="78"/>
        <v>0.81000000000000005</v>
      </c>
      <c r="L85" s="126">
        <f t="shared" ref="L85:L93" si="80">TRUNC(E85*K85,2)</f>
        <v>11045.76</v>
      </c>
      <c r="M85" s="126">
        <f t="shared" ref="M85:M93" si="81">F85*K85</f>
        <v>11045.765069999999</v>
      </c>
      <c r="N85" s="126">
        <f t="shared" ref="N85:N93" si="82">G85*K85</f>
        <v>0</v>
      </c>
      <c r="O85" s="126">
        <f>H85*K85-0.01</f>
        <v>11045.755069999999</v>
      </c>
      <c r="P85" s="126">
        <f t="shared" ref="P85:P93" si="83">L85-O85</f>
        <v>4.9300000009679934e-003</v>
      </c>
      <c r="Q85" s="127">
        <f t="shared" si="70"/>
        <v>1.9415596695787558e-003</v>
      </c>
    </row>
    <row r="86" s="149" customFormat="1" ht="25">
      <c r="A86" s="150" t="s">
        <v>214</v>
      </c>
      <c r="B86" s="150" t="s">
        <v>78</v>
      </c>
      <c r="C86" s="151" t="s">
        <v>79</v>
      </c>
      <c r="D86" s="152" t="s">
        <v>80</v>
      </c>
      <c r="E86" s="153">
        <v>13636.75</v>
      </c>
      <c r="F86" s="153">
        <v>13636.746999999999</v>
      </c>
      <c r="G86" s="153"/>
      <c r="H86" s="153">
        <f t="shared" si="76"/>
        <v>13636.746999999999</v>
      </c>
      <c r="I86" s="153">
        <f t="shared" si="77"/>
        <v>3.0000000006111804e-003</v>
      </c>
      <c r="J86" s="154">
        <v>3.9700000000000002</v>
      </c>
      <c r="K86" s="155">
        <f t="shared" si="78"/>
        <v>4.8399999999999999</v>
      </c>
      <c r="L86" s="155">
        <f t="shared" si="80"/>
        <v>66001.869999999995</v>
      </c>
      <c r="M86" s="155">
        <f t="shared" si="81"/>
        <v>66001.855479999998</v>
      </c>
      <c r="N86" s="155">
        <f t="shared" si="82"/>
        <v>0</v>
      </c>
      <c r="O86" s="155">
        <f t="shared" ref="O86:O93" si="84">H86*K86</f>
        <v>66001.855479999998</v>
      </c>
      <c r="P86" s="155">
        <f t="shared" si="83"/>
        <v>1.4519999996991828e-002</v>
      </c>
      <c r="Q86" s="156">
        <f t="shared" si="70"/>
        <v>1.1601428775600543e-002</v>
      </c>
    </row>
    <row r="87" s="6" customFormat="1" ht="13">
      <c r="A87" s="120" t="s">
        <v>215</v>
      </c>
      <c r="B87" s="120" t="s">
        <v>160</v>
      </c>
      <c r="C87" s="121" t="s">
        <v>182</v>
      </c>
      <c r="D87" s="122" t="s">
        <v>155</v>
      </c>
      <c r="E87" s="123">
        <v>520.52999999999997</v>
      </c>
      <c r="F87" s="123">
        <v>0</v>
      </c>
      <c r="G87" s="123">
        <v>520.52999999999997</v>
      </c>
      <c r="H87" s="123">
        <f t="shared" si="76"/>
        <v>520.52999999999997</v>
      </c>
      <c r="I87" s="123">
        <f t="shared" si="77"/>
        <v>0</v>
      </c>
      <c r="J87" s="125">
        <v>2.8300000000000001</v>
      </c>
      <c r="K87" s="126">
        <f t="shared" si="78"/>
        <v>3.4500000000000002</v>
      </c>
      <c r="L87" s="126">
        <f t="shared" si="80"/>
        <v>1795.8199999999999</v>
      </c>
      <c r="M87" s="126">
        <f t="shared" si="81"/>
        <v>0</v>
      </c>
      <c r="N87" s="126">
        <f t="shared" si="82"/>
        <v>1795.8285000000001</v>
      </c>
      <c r="O87" s="126">
        <f>H87*K87-0.01</f>
        <v>1795.8185000000001</v>
      </c>
      <c r="P87" s="126">
        <f t="shared" si="83"/>
        <v>1.4999999998508429e-003</v>
      </c>
      <c r="Q87" s="127">
        <f t="shared" si="70"/>
        <v>3.1565870792782456e-004</v>
      </c>
    </row>
    <row r="88" s="6" customFormat="1" ht="25">
      <c r="A88" s="120" t="s">
        <v>216</v>
      </c>
      <c r="B88" s="120" t="s">
        <v>163</v>
      </c>
      <c r="C88" s="121" t="s">
        <v>164</v>
      </c>
      <c r="D88" s="122" t="s">
        <v>155</v>
      </c>
      <c r="E88" s="123">
        <v>5881.9399999999996</v>
      </c>
      <c r="F88" s="123">
        <f>1303.3+113.2647585</f>
        <v>1416.5647584999999</v>
      </c>
      <c r="G88" s="123">
        <f>'TERRAPLENAGEM '!G29</f>
        <v>4446.1999999999998</v>
      </c>
      <c r="H88" s="123">
        <f t="shared" si="76"/>
        <v>5862.7647584999995</v>
      </c>
      <c r="I88" s="161">
        <f t="shared" si="77"/>
        <v>19.175241500000084</v>
      </c>
      <c r="J88" s="125">
        <v>9.1600000000000001</v>
      </c>
      <c r="K88" s="126">
        <f t="shared" si="78"/>
        <v>11.18</v>
      </c>
      <c r="L88" s="126">
        <f t="shared" si="80"/>
        <v>65760.080000000002</v>
      </c>
      <c r="M88" s="126">
        <f t="shared" si="81"/>
        <v>15837.194000029998</v>
      </c>
      <c r="N88" s="126">
        <f t="shared" si="82"/>
        <v>49708.515999999996</v>
      </c>
      <c r="O88" s="126">
        <f t="shared" si="84"/>
        <v>65545.710000029998</v>
      </c>
      <c r="P88" s="126">
        <f t="shared" si="83"/>
        <v>214.36999997000385</v>
      </c>
      <c r="Q88" s="127">
        <f t="shared" si="70"/>
        <v>1.1521250131247315e-002</v>
      </c>
    </row>
    <row r="89" s="6" customFormat="1" ht="25">
      <c r="A89" s="120" t="s">
        <v>217</v>
      </c>
      <c r="B89" s="120" t="s">
        <v>172</v>
      </c>
      <c r="C89" s="121" t="s">
        <v>185</v>
      </c>
      <c r="D89" s="122" t="s">
        <v>155</v>
      </c>
      <c r="E89" s="123">
        <v>53.359999999999999</v>
      </c>
      <c r="F89" s="123">
        <v>0</v>
      </c>
      <c r="G89" s="123"/>
      <c r="H89" s="123">
        <f t="shared" si="76"/>
        <v>0</v>
      </c>
      <c r="I89" s="123">
        <f t="shared" si="77"/>
        <v>53.359999999999999</v>
      </c>
      <c r="J89" s="125">
        <v>9.5800000000000001</v>
      </c>
      <c r="K89" s="126">
        <f t="shared" si="78"/>
        <v>11.69</v>
      </c>
      <c r="L89" s="126">
        <f t="shared" si="80"/>
        <v>623.76999999999998</v>
      </c>
      <c r="M89" s="126">
        <f t="shared" si="81"/>
        <v>0</v>
      </c>
      <c r="N89" s="126">
        <f t="shared" si="82"/>
        <v>0</v>
      </c>
      <c r="O89" s="126">
        <f t="shared" si="84"/>
        <v>0</v>
      </c>
      <c r="P89" s="126">
        <f t="shared" si="83"/>
        <v>623.76999999999998</v>
      </c>
      <c r="Q89" s="127">
        <f t="shared" si="70"/>
        <v>0</v>
      </c>
    </row>
    <row r="90" s="6" customFormat="1" ht="13">
      <c r="A90" s="120" t="s">
        <v>218</v>
      </c>
      <c r="B90" s="120" t="s">
        <v>153</v>
      </c>
      <c r="C90" s="121" t="s">
        <v>154</v>
      </c>
      <c r="D90" s="122" t="s">
        <v>89</v>
      </c>
      <c r="E90" s="123">
        <v>2211.5999999999999</v>
      </c>
      <c r="F90" s="123">
        <v>2211.6000000000004</v>
      </c>
      <c r="G90" s="123"/>
      <c r="H90" s="123">
        <f t="shared" si="76"/>
        <v>2211.6000000000004</v>
      </c>
      <c r="I90" s="123">
        <f t="shared" si="77"/>
        <v>0</v>
      </c>
      <c r="J90" s="125">
        <v>0.34000000000000002</v>
      </c>
      <c r="K90" s="126">
        <f t="shared" si="78"/>
        <v>0.40999999999999998</v>
      </c>
      <c r="L90" s="126">
        <f t="shared" si="80"/>
        <v>906.75</v>
      </c>
      <c r="M90" s="126">
        <f t="shared" si="81"/>
        <v>906.75600000000009</v>
      </c>
      <c r="N90" s="126">
        <f t="shared" si="82"/>
        <v>0</v>
      </c>
      <c r="O90" s="126">
        <f>H90*K90-0.01</f>
        <v>906.74600000000009</v>
      </c>
      <c r="P90" s="126">
        <f t="shared" si="83"/>
        <v>3.9999999999054126e-003</v>
      </c>
      <c r="Q90" s="127">
        <f t="shared" si="70"/>
        <v>1.5938262735277714e-004</v>
      </c>
    </row>
    <row r="91" s="6" customFormat="1" ht="13">
      <c r="A91" s="120" t="s">
        <v>219</v>
      </c>
      <c r="B91" s="120" t="s">
        <v>169</v>
      </c>
      <c r="C91" s="121" t="s">
        <v>170</v>
      </c>
      <c r="D91" s="122" t="s">
        <v>89</v>
      </c>
      <c r="E91" s="123">
        <v>5517.4099999999999</v>
      </c>
      <c r="F91" s="123">
        <v>1202.3250000000003</v>
      </c>
      <c r="G91" s="123">
        <v>4315.0799999999999</v>
      </c>
      <c r="H91" s="123">
        <f t="shared" si="76"/>
        <v>5517.4050000000007</v>
      </c>
      <c r="I91" s="123">
        <f t="shared" si="77"/>
        <v>4.9999999991996447e-003</v>
      </c>
      <c r="J91" s="125">
        <v>0.98999999999999999</v>
      </c>
      <c r="K91" s="126">
        <f t="shared" si="78"/>
        <v>1.2</v>
      </c>
      <c r="L91" s="126">
        <f t="shared" si="80"/>
        <v>6620.8900000000003</v>
      </c>
      <c r="M91" s="126">
        <f t="shared" si="81"/>
        <v>1442.7900000000002</v>
      </c>
      <c r="N91" s="126">
        <f t="shared" si="82"/>
        <v>5178.0959999999995</v>
      </c>
      <c r="O91" s="126">
        <f t="shared" si="84"/>
        <v>6620.8860000000004</v>
      </c>
      <c r="P91" s="126">
        <f t="shared" si="83"/>
        <v>3.9999999999054126e-003</v>
      </c>
      <c r="Q91" s="127">
        <f t="shared" si="70"/>
        <v>1.1637814846530551e-003</v>
      </c>
    </row>
    <row r="92" s="6" customFormat="1" ht="13">
      <c r="A92" s="120" t="s">
        <v>220</v>
      </c>
      <c r="B92" s="120" t="s">
        <v>166</v>
      </c>
      <c r="C92" s="121" t="s">
        <v>167</v>
      </c>
      <c r="D92" s="122" t="s">
        <v>93</v>
      </c>
      <c r="E92" s="123">
        <v>12414.17</v>
      </c>
      <c r="F92" s="123">
        <v>5410.4625000000015</v>
      </c>
      <c r="G92" s="123">
        <v>7003.7099999999991</v>
      </c>
      <c r="H92" s="123">
        <f>F92+G92-0.00250000000050932</f>
        <v>12414.17</v>
      </c>
      <c r="I92" s="123">
        <f t="shared" si="77"/>
        <v>0</v>
      </c>
      <c r="J92" s="125">
        <v>0.67000000000000004</v>
      </c>
      <c r="K92" s="126">
        <f t="shared" si="78"/>
        <v>0.81000000000000005</v>
      </c>
      <c r="L92" s="126">
        <f t="shared" si="80"/>
        <v>10055.469999999999</v>
      </c>
      <c r="M92" s="126">
        <f t="shared" si="81"/>
        <v>4382.4746250000017</v>
      </c>
      <c r="N92" s="126">
        <f t="shared" si="82"/>
        <v>5673.0050999999994</v>
      </c>
      <c r="O92" s="126">
        <f>H92*K92-0.01</f>
        <v>10055.467700000001</v>
      </c>
      <c r="P92" s="126">
        <f t="shared" si="83"/>
        <v>2.2999999982857844e-003</v>
      </c>
      <c r="Q92" s="127">
        <f t="shared" si="70"/>
        <v>1.7674926178742306e-003</v>
      </c>
    </row>
    <row r="93" s="157" customFormat="1" ht="13">
      <c r="A93" s="158" t="s">
        <v>221</v>
      </c>
      <c r="B93" s="171" t="s">
        <v>157</v>
      </c>
      <c r="C93" s="159" t="s">
        <v>222</v>
      </c>
      <c r="D93" s="122" t="s">
        <v>89</v>
      </c>
      <c r="E93" s="161">
        <v>2211.5999999999999</v>
      </c>
      <c r="F93" s="161">
        <v>257.79999999999995</v>
      </c>
      <c r="G93" s="161">
        <v>1953.8</v>
      </c>
      <c r="H93" s="161">
        <f t="shared" si="76"/>
        <v>2211.5999999999999</v>
      </c>
      <c r="I93" s="123">
        <f t="shared" si="77"/>
        <v>0</v>
      </c>
      <c r="J93" s="162">
        <v>4.5899999999999999</v>
      </c>
      <c r="K93" s="163">
        <f t="shared" si="78"/>
        <v>5.5999999999999996</v>
      </c>
      <c r="L93" s="163">
        <f t="shared" si="80"/>
        <v>12384.959999999999</v>
      </c>
      <c r="M93" s="163">
        <f t="shared" si="81"/>
        <v>1443.6799999999996</v>
      </c>
      <c r="N93" s="163">
        <f t="shared" si="82"/>
        <v>10941.279999999999</v>
      </c>
      <c r="O93" s="163">
        <f t="shared" si="84"/>
        <v>12384.959999999999</v>
      </c>
      <c r="P93" s="163">
        <f t="shared" si="83"/>
        <v>0</v>
      </c>
      <c r="Q93" s="127">
        <f t="shared" si="70"/>
        <v>2.1769574549642904e-003</v>
      </c>
    </row>
    <row r="94" s="130" customFormat="1" ht="13">
      <c r="A94" s="131" t="s">
        <v>223</v>
      </c>
      <c r="B94" s="132"/>
      <c r="C94" s="133" t="s">
        <v>224</v>
      </c>
      <c r="D94" s="132"/>
      <c r="E94" s="134" t="s">
        <v>57</v>
      </c>
      <c r="F94" s="134"/>
      <c r="G94" s="134"/>
      <c r="H94" s="134"/>
      <c r="I94" s="135"/>
      <c r="J94" s="136" t="s">
        <v>57</v>
      </c>
      <c r="K94" s="137"/>
      <c r="L94" s="137">
        <f>SUM(L95:L101)</f>
        <v>254028.86999999997</v>
      </c>
      <c r="M94" s="137">
        <f t="shared" ref="M94:P94" si="85">SUM(M95:M101)</f>
        <v>193267.73610100002</v>
      </c>
      <c r="N94" s="137">
        <f t="shared" si="85"/>
        <v>60657.449399999998</v>
      </c>
      <c r="O94" s="137">
        <f t="shared" si="85"/>
        <v>253925.08550100002</v>
      </c>
      <c r="P94" s="137">
        <f t="shared" si="85"/>
        <v>103.7844989999503</v>
      </c>
      <c r="Q94" s="139">
        <f t="shared" si="70"/>
        <v>4.4633499654730159e-002</v>
      </c>
    </row>
    <row r="95" s="6" customFormat="1" ht="13">
      <c r="A95" s="120" t="s">
        <v>225</v>
      </c>
      <c r="B95" s="120" t="s">
        <v>144</v>
      </c>
      <c r="C95" s="121" t="s">
        <v>145</v>
      </c>
      <c r="D95" s="122" t="s">
        <v>80</v>
      </c>
      <c r="E95" s="123">
        <v>22774.290000000001</v>
      </c>
      <c r="F95" s="123">
        <v>22774.284</v>
      </c>
      <c r="G95" s="123"/>
      <c r="H95" s="123">
        <f t="shared" si="76"/>
        <v>22774.284</v>
      </c>
      <c r="I95" s="123">
        <f t="shared" si="77"/>
        <v>6.0000000012223609e-003</v>
      </c>
      <c r="J95" s="125">
        <v>0.67000000000000004</v>
      </c>
      <c r="K95" s="126">
        <f t="shared" si="78"/>
        <v>0.81000000000000005</v>
      </c>
      <c r="L95" s="126">
        <f t="shared" ref="L95:L101" si="86">TRUNC(E95*K95,2)</f>
        <v>18447.169999999998</v>
      </c>
      <c r="M95" s="126">
        <f t="shared" ref="M95:M101" si="87">F95*K95</f>
        <v>18447.170040000001</v>
      </c>
      <c r="N95" s="126">
        <f t="shared" ref="N95:N101" si="88">G95*K95</f>
        <v>0</v>
      </c>
      <c r="O95" s="126">
        <f t="shared" ref="O95:O101" si="89">H95*K95</f>
        <v>18447.170040000001</v>
      </c>
      <c r="P95" s="126">
        <f t="shared" ref="P95:P101" si="90">L95-O95</f>
        <v>-4.0000002627493814e-005</v>
      </c>
      <c r="Q95" s="127">
        <f t="shared" si="70"/>
        <v>3.2425380737258667e-003</v>
      </c>
    </row>
    <row r="96" s="149" customFormat="1" ht="25">
      <c r="A96" s="150" t="s">
        <v>226</v>
      </c>
      <c r="B96" s="150" t="s">
        <v>78</v>
      </c>
      <c r="C96" s="151" t="s">
        <v>79</v>
      </c>
      <c r="D96" s="152" t="s">
        <v>80</v>
      </c>
      <c r="E96" s="153">
        <v>22774.290000000001</v>
      </c>
      <c r="F96" s="153">
        <v>22774.286025000005</v>
      </c>
      <c r="G96" s="153"/>
      <c r="H96" s="153">
        <f t="shared" si="76"/>
        <v>22774.286025000005</v>
      </c>
      <c r="I96" s="153">
        <f t="shared" si="77"/>
        <v>3.9749999959894922e-003</v>
      </c>
      <c r="J96" s="154">
        <v>3.9700000000000002</v>
      </c>
      <c r="K96" s="155">
        <f t="shared" si="78"/>
        <v>4.8399999999999999</v>
      </c>
      <c r="L96" s="155">
        <f t="shared" si="86"/>
        <v>110227.56</v>
      </c>
      <c r="M96" s="155">
        <f t="shared" si="87"/>
        <v>110227.54436100002</v>
      </c>
      <c r="N96" s="155">
        <f t="shared" si="88"/>
        <v>0</v>
      </c>
      <c r="O96" s="155">
        <f t="shared" si="89"/>
        <v>110227.54436100002</v>
      </c>
      <c r="P96" s="155">
        <f t="shared" si="90"/>
        <v>1.563899997563567e-002</v>
      </c>
      <c r="Q96" s="156">
        <f t="shared" si="70"/>
        <v>1.9375167496631884e-002</v>
      </c>
    </row>
    <row r="97" s="6" customFormat="1" ht="13">
      <c r="A97" s="120" t="s">
        <v>227</v>
      </c>
      <c r="B97" s="120" t="s">
        <v>160</v>
      </c>
      <c r="C97" s="121" t="s">
        <v>182</v>
      </c>
      <c r="D97" s="122" t="s">
        <v>89</v>
      </c>
      <c r="E97" s="123">
        <v>3041.5900000000001</v>
      </c>
      <c r="F97" s="123">
        <v>0</v>
      </c>
      <c r="G97" s="123">
        <v>3041.5900000000001</v>
      </c>
      <c r="H97" s="123">
        <f t="shared" si="76"/>
        <v>3041.5900000000001</v>
      </c>
      <c r="I97" s="123">
        <f t="shared" si="77"/>
        <v>0</v>
      </c>
      <c r="J97" s="125">
        <v>2.8300000000000001</v>
      </c>
      <c r="K97" s="126">
        <f t="shared" si="78"/>
        <v>3.4500000000000002</v>
      </c>
      <c r="L97" s="126">
        <f t="shared" si="86"/>
        <v>10493.48</v>
      </c>
      <c r="M97" s="126">
        <f t="shared" si="87"/>
        <v>0</v>
      </c>
      <c r="N97" s="126">
        <f t="shared" si="88"/>
        <v>10493.485500000001</v>
      </c>
      <c r="O97" s="126">
        <f>H97*K97-0.1</f>
        <v>10493.3855</v>
      </c>
      <c r="P97" s="126">
        <f t="shared" si="90"/>
        <v>9.44999999992433e-002</v>
      </c>
      <c r="Q97" s="127">
        <f t="shared" si="70"/>
        <v>1.8444673048632527e-003</v>
      </c>
    </row>
    <row r="98" s="149" customFormat="1" ht="25">
      <c r="A98" s="150" t="s">
        <v>228</v>
      </c>
      <c r="B98" s="150" t="s">
        <v>163</v>
      </c>
      <c r="C98" s="151" t="s">
        <v>229</v>
      </c>
      <c r="D98" s="152" t="s">
        <v>89</v>
      </c>
      <c r="E98" s="153">
        <v>8400.8999999999996</v>
      </c>
      <c r="F98" s="153">
        <v>5527.2300000000005</v>
      </c>
      <c r="G98" s="153">
        <v>2873.6700000000001</v>
      </c>
      <c r="H98" s="153">
        <f t="shared" si="76"/>
        <v>8400.9000000000015</v>
      </c>
      <c r="I98" s="168">
        <f t="shared" si="77"/>
        <v>0</v>
      </c>
      <c r="J98" s="154">
        <v>9.1600000000000001</v>
      </c>
      <c r="K98" s="155">
        <f t="shared" si="78"/>
        <v>11.18</v>
      </c>
      <c r="L98" s="155">
        <f t="shared" si="86"/>
        <v>93922.059999999998</v>
      </c>
      <c r="M98" s="155">
        <f t="shared" si="87"/>
        <v>61794.431400000001</v>
      </c>
      <c r="N98" s="155">
        <f t="shared" si="88"/>
        <v>32127.6306</v>
      </c>
      <c r="O98" s="155">
        <f t="shared" si="89"/>
        <v>93922.06200000002</v>
      </c>
      <c r="P98" s="155">
        <f t="shared" si="90"/>
        <v>-2.0000000222353265e-003</v>
      </c>
      <c r="Q98" s="156">
        <f t="shared" si="70"/>
        <v>1.6509083037532485e-002</v>
      </c>
    </row>
    <row r="99" s="149" customFormat="1" ht="13">
      <c r="A99" s="150" t="s">
        <v>230</v>
      </c>
      <c r="B99" s="150" t="s">
        <v>153</v>
      </c>
      <c r="C99" s="151" t="s">
        <v>154</v>
      </c>
      <c r="D99" s="152" t="s">
        <v>89</v>
      </c>
      <c r="E99" s="153">
        <v>6825.8299999999999</v>
      </c>
      <c r="F99" s="153">
        <f>E99</f>
        <v>6825.8299999999999</v>
      </c>
      <c r="G99" s="153"/>
      <c r="H99" s="153">
        <f t="shared" si="76"/>
        <v>6825.8299999999999</v>
      </c>
      <c r="I99" s="153">
        <f t="shared" si="77"/>
        <v>0</v>
      </c>
      <c r="J99" s="154">
        <v>0.34000000000000002</v>
      </c>
      <c r="K99" s="155">
        <f t="shared" si="78"/>
        <v>0.40999999999999998</v>
      </c>
      <c r="L99" s="155">
        <f t="shared" si="86"/>
        <v>2798.5900000000001</v>
      </c>
      <c r="M99" s="155">
        <f t="shared" si="87"/>
        <v>2798.5902999999998</v>
      </c>
      <c r="N99" s="155">
        <f t="shared" si="88"/>
        <v>0</v>
      </c>
      <c r="O99" s="155">
        <f t="shared" si="89"/>
        <v>2798.5902999999998</v>
      </c>
      <c r="P99" s="155">
        <f t="shared" si="90"/>
        <v>-2.9999999969732016e-004</v>
      </c>
      <c r="Q99" s="156">
        <f t="shared" si="70"/>
        <v>4.9192020135517187e-004</v>
      </c>
    </row>
    <row r="100" s="6" customFormat="1" ht="13">
      <c r="A100" s="120" t="s">
        <v>231</v>
      </c>
      <c r="B100" s="120" t="s">
        <v>169</v>
      </c>
      <c r="C100" s="121" t="s">
        <v>170</v>
      </c>
      <c r="D100" s="122" t="s">
        <v>89</v>
      </c>
      <c r="E100" s="123">
        <v>6001.6599999999999</v>
      </c>
      <c r="F100" s="123">
        <v>0</v>
      </c>
      <c r="G100" s="123">
        <f>G97+G98</f>
        <v>5915.2600000000002</v>
      </c>
      <c r="H100" s="123">
        <f t="shared" si="76"/>
        <v>5915.2600000000002</v>
      </c>
      <c r="I100" s="123">
        <f t="shared" si="77"/>
        <v>86.399999999999636</v>
      </c>
      <c r="J100" s="125">
        <v>0.98999999999999999</v>
      </c>
      <c r="K100" s="126">
        <f t="shared" si="78"/>
        <v>1.2</v>
      </c>
      <c r="L100" s="126">
        <f t="shared" si="86"/>
        <v>7201.9899999999998</v>
      </c>
      <c r="M100" s="126">
        <f t="shared" si="87"/>
        <v>0</v>
      </c>
      <c r="N100" s="126">
        <f t="shared" si="88"/>
        <v>7098.3119999999999</v>
      </c>
      <c r="O100" s="126">
        <f t="shared" si="89"/>
        <v>7098.3119999999999</v>
      </c>
      <c r="P100" s="126">
        <f t="shared" si="90"/>
        <v>103.67799999999988</v>
      </c>
      <c r="Q100" s="127">
        <f t="shared" si="70"/>
        <v>1.247700697140926e-003</v>
      </c>
    </row>
    <row r="101" s="6" customFormat="1" ht="13">
      <c r="A101" s="120" t="s">
        <v>232</v>
      </c>
      <c r="B101" s="120" t="s">
        <v>166</v>
      </c>
      <c r="C101" s="121" t="s">
        <v>233</v>
      </c>
      <c r="D101" s="122" t="s">
        <v>93</v>
      </c>
      <c r="E101" s="123">
        <v>13503.73</v>
      </c>
      <c r="F101" s="123">
        <v>0</v>
      </c>
      <c r="G101" s="123">
        <v>13503.73</v>
      </c>
      <c r="H101" s="123">
        <f t="shared" si="76"/>
        <v>13503.73</v>
      </c>
      <c r="I101" s="123">
        <f t="shared" si="77"/>
        <v>0</v>
      </c>
      <c r="J101" s="125">
        <v>0.67000000000000004</v>
      </c>
      <c r="K101" s="126">
        <f t="shared" si="78"/>
        <v>0.81000000000000005</v>
      </c>
      <c r="L101" s="126">
        <f t="shared" si="86"/>
        <v>10938.02</v>
      </c>
      <c r="M101" s="126">
        <f t="shared" si="87"/>
        <v>0</v>
      </c>
      <c r="N101" s="126">
        <f t="shared" si="88"/>
        <v>10938.0213</v>
      </c>
      <c r="O101" s="126">
        <f t="shared" si="89"/>
        <v>10938.0213</v>
      </c>
      <c r="P101" s="126">
        <f t="shared" si="90"/>
        <v>-1.299999999901047e-003</v>
      </c>
      <c r="Q101" s="127">
        <f t="shared" si="70"/>
        <v>1.9226228434805765e-003</v>
      </c>
    </row>
    <row r="102" s="130" customFormat="1" ht="13">
      <c r="A102" s="131" t="s">
        <v>234</v>
      </c>
      <c r="B102" s="132"/>
      <c r="C102" s="133" t="s">
        <v>235</v>
      </c>
      <c r="D102" s="132"/>
      <c r="E102" s="134" t="s">
        <v>57</v>
      </c>
      <c r="F102" s="134"/>
      <c r="G102" s="134"/>
      <c r="H102" s="134"/>
      <c r="I102" s="135"/>
      <c r="J102" s="136" t="s">
        <v>57</v>
      </c>
      <c r="K102" s="137"/>
      <c r="L102" s="137">
        <f>SUM(L103:L109)</f>
        <v>302759.76000000001</v>
      </c>
      <c r="M102" s="137">
        <f t="shared" ref="M102:P102" si="91">SUM(M103:M109)</f>
        <v>31413.362079999999</v>
      </c>
      <c r="N102" s="137">
        <f t="shared" si="91"/>
        <v>0</v>
      </c>
      <c r="O102" s="137">
        <f t="shared" si="91"/>
        <v>31413.352079999997</v>
      </c>
      <c r="P102" s="137">
        <f t="shared" si="91"/>
        <v>271346.40791999997</v>
      </c>
      <c r="Q102" s="139">
        <f t="shared" si="70"/>
        <v>5.521659415611677e-003</v>
      </c>
    </row>
    <row r="103" s="6" customFormat="1" ht="13">
      <c r="A103" s="120" t="s">
        <v>236</v>
      </c>
      <c r="B103" s="120" t="s">
        <v>144</v>
      </c>
      <c r="C103" s="121" t="s">
        <v>145</v>
      </c>
      <c r="D103" s="122" t="s">
        <v>80</v>
      </c>
      <c r="E103" s="123">
        <v>17760.959999999999</v>
      </c>
      <c r="F103" s="123">
        <v>17760.959999999999</v>
      </c>
      <c r="G103" s="123"/>
      <c r="H103" s="123">
        <v>17760.959999999999</v>
      </c>
      <c r="I103" s="123">
        <f t="shared" si="77"/>
        <v>0</v>
      </c>
      <c r="J103" s="125">
        <v>0.67000000000000004</v>
      </c>
      <c r="K103" s="126">
        <f t="shared" ref="K103:K166" si="92">TRUNC(J103*1.2211,2)</f>
        <v>0.81000000000000005</v>
      </c>
      <c r="L103" s="126">
        <f t="shared" ref="L103:L109" si="93">TRUNC(E103*K103,2)</f>
        <v>14386.370000000001</v>
      </c>
      <c r="M103" s="126">
        <f t="shared" ref="M103:M109" si="94">F103*K103</f>
        <v>14386.3776</v>
      </c>
      <c r="N103" s="126">
        <f t="shared" ref="N103:N109" si="95">G103*K103</f>
        <v>0</v>
      </c>
      <c r="O103" s="126">
        <f>H103*K103-0.01</f>
        <v>14386.3676</v>
      </c>
      <c r="P103" s="126">
        <f t="shared" ref="P103:P109" si="96">L103-O103</f>
        <v>2.4000000012165401e-003</v>
      </c>
      <c r="Q103" s="127">
        <f t="shared" si="70"/>
        <v>2.5287534393875094e-003</v>
      </c>
    </row>
    <row r="104" s="149" customFormat="1" ht="25">
      <c r="A104" s="150" t="s">
        <v>237</v>
      </c>
      <c r="B104" s="150" t="s">
        <v>78</v>
      </c>
      <c r="C104" s="151" t="s">
        <v>79</v>
      </c>
      <c r="D104" s="152" t="s">
        <v>80</v>
      </c>
      <c r="E104" s="153">
        <v>17760.959999999999</v>
      </c>
      <c r="F104" s="153">
        <v>3517.9719999999998</v>
      </c>
      <c r="G104" s="153"/>
      <c r="H104" s="153">
        <f t="shared" si="76"/>
        <v>3517.9719999999998</v>
      </c>
      <c r="I104" s="153">
        <f t="shared" si="77"/>
        <v>14242.987999999999</v>
      </c>
      <c r="J104" s="154">
        <v>3.9700000000000002</v>
      </c>
      <c r="K104" s="155">
        <f t="shared" si="92"/>
        <v>4.8399999999999999</v>
      </c>
      <c r="L104" s="155">
        <f t="shared" si="93"/>
        <v>85963.039999999994</v>
      </c>
      <c r="M104" s="155">
        <f t="shared" si="94"/>
        <v>17026.984479999999</v>
      </c>
      <c r="N104" s="155">
        <f t="shared" si="95"/>
        <v>0</v>
      </c>
      <c r="O104" s="155">
        <f t="shared" ref="O104:O109" si="97">H104*K104</f>
        <v>17026.984479999999</v>
      </c>
      <c r="P104" s="155">
        <f t="shared" si="96"/>
        <v>68936.055519999994</v>
      </c>
      <c r="Q104" s="156">
        <f t="shared" si="70"/>
        <v>2.992905976224168e-003</v>
      </c>
    </row>
    <row r="105" s="6" customFormat="1" ht="13">
      <c r="A105" s="120" t="s">
        <v>238</v>
      </c>
      <c r="B105" s="120" t="s">
        <v>160</v>
      </c>
      <c r="C105" s="121" t="s">
        <v>182</v>
      </c>
      <c r="D105" s="122" t="s">
        <v>155</v>
      </c>
      <c r="E105" s="123">
        <v>25639.75</v>
      </c>
      <c r="F105" s="123">
        <v>0</v>
      </c>
      <c r="G105" s="123"/>
      <c r="H105" s="123">
        <f t="shared" si="76"/>
        <v>0</v>
      </c>
      <c r="I105" s="123">
        <f t="shared" si="77"/>
        <v>25639.75</v>
      </c>
      <c r="J105" s="125">
        <v>2.8300000000000001</v>
      </c>
      <c r="K105" s="126">
        <f t="shared" si="92"/>
        <v>3.4500000000000002</v>
      </c>
      <c r="L105" s="126">
        <f t="shared" si="93"/>
        <v>88457.130000000005</v>
      </c>
      <c r="M105" s="126">
        <f t="shared" si="94"/>
        <v>0</v>
      </c>
      <c r="N105" s="126">
        <f t="shared" si="95"/>
        <v>0</v>
      </c>
      <c r="O105" s="126">
        <f t="shared" si="97"/>
        <v>0</v>
      </c>
      <c r="P105" s="126">
        <f t="shared" si="96"/>
        <v>88457.130000000005</v>
      </c>
      <c r="Q105" s="127">
        <f t="shared" si="70"/>
        <v>0</v>
      </c>
    </row>
    <row r="106" s="6" customFormat="1" ht="25">
      <c r="A106" s="120" t="s">
        <v>239</v>
      </c>
      <c r="B106" s="120" t="s">
        <v>163</v>
      </c>
      <c r="C106" s="121" t="s">
        <v>229</v>
      </c>
      <c r="D106" s="122" t="s">
        <v>155</v>
      </c>
      <c r="E106" s="123">
        <v>2564.3499999999999</v>
      </c>
      <c r="F106" s="123">
        <v>0</v>
      </c>
      <c r="G106" s="123"/>
      <c r="H106" s="123">
        <f t="shared" si="76"/>
        <v>0</v>
      </c>
      <c r="I106" s="161">
        <f t="shared" si="77"/>
        <v>2564.3499999999999</v>
      </c>
      <c r="J106" s="125">
        <v>9.1600000000000001</v>
      </c>
      <c r="K106" s="126">
        <f t="shared" si="92"/>
        <v>11.18</v>
      </c>
      <c r="L106" s="126">
        <f t="shared" si="93"/>
        <v>28669.43</v>
      </c>
      <c r="M106" s="126">
        <f t="shared" si="94"/>
        <v>0</v>
      </c>
      <c r="N106" s="126">
        <f t="shared" si="95"/>
        <v>0</v>
      </c>
      <c r="O106" s="126">
        <f t="shared" si="97"/>
        <v>0</v>
      </c>
      <c r="P106" s="126">
        <f t="shared" si="96"/>
        <v>28669.43</v>
      </c>
      <c r="Q106" s="127">
        <f t="shared" si="70"/>
        <v>0</v>
      </c>
    </row>
    <row r="107" s="6" customFormat="1" ht="13">
      <c r="A107" s="120" t="s">
        <v>240</v>
      </c>
      <c r="B107" s="120" t="s">
        <v>153</v>
      </c>
      <c r="C107" s="121" t="s">
        <v>154</v>
      </c>
      <c r="D107" s="122" t="s">
        <v>89</v>
      </c>
      <c r="E107" s="123">
        <v>45193.25</v>
      </c>
      <c r="F107" s="123">
        <v>0</v>
      </c>
      <c r="G107" s="123"/>
      <c r="H107" s="123">
        <f t="shared" si="76"/>
        <v>0</v>
      </c>
      <c r="I107" s="123">
        <f t="shared" si="77"/>
        <v>45193.25</v>
      </c>
      <c r="J107" s="125">
        <v>0.34000000000000002</v>
      </c>
      <c r="K107" s="126">
        <f t="shared" si="92"/>
        <v>0.40999999999999998</v>
      </c>
      <c r="L107" s="126">
        <f t="shared" si="93"/>
        <v>18529.23</v>
      </c>
      <c r="M107" s="126">
        <f t="shared" si="94"/>
        <v>0</v>
      </c>
      <c r="N107" s="126">
        <f t="shared" si="95"/>
        <v>0</v>
      </c>
      <c r="O107" s="126">
        <f t="shared" si="97"/>
        <v>0</v>
      </c>
      <c r="P107" s="126">
        <f t="shared" si="96"/>
        <v>18529.23</v>
      </c>
      <c r="Q107" s="127">
        <f t="shared" si="70"/>
        <v>0</v>
      </c>
    </row>
    <row r="108" s="6" customFormat="1" ht="13">
      <c r="A108" s="120" t="s">
        <v>241</v>
      </c>
      <c r="B108" s="120" t="s">
        <v>169</v>
      </c>
      <c r="C108" s="121" t="s">
        <v>170</v>
      </c>
      <c r="D108" s="122" t="s">
        <v>89</v>
      </c>
      <c r="E108" s="123">
        <v>22085.880000000001</v>
      </c>
      <c r="F108" s="123">
        <v>0</v>
      </c>
      <c r="G108" s="123"/>
      <c r="H108" s="123">
        <f t="shared" si="76"/>
        <v>0</v>
      </c>
      <c r="I108" s="123">
        <f t="shared" si="77"/>
        <v>22085.880000000001</v>
      </c>
      <c r="J108" s="125">
        <v>0.98999999999999999</v>
      </c>
      <c r="K108" s="126">
        <f t="shared" si="92"/>
        <v>1.2</v>
      </c>
      <c r="L108" s="126">
        <f t="shared" si="93"/>
        <v>26503.049999999999</v>
      </c>
      <c r="M108" s="126">
        <f t="shared" si="94"/>
        <v>0</v>
      </c>
      <c r="N108" s="126">
        <f t="shared" si="95"/>
        <v>0</v>
      </c>
      <c r="O108" s="126">
        <f t="shared" si="97"/>
        <v>0</v>
      </c>
      <c r="P108" s="126">
        <f t="shared" si="96"/>
        <v>26503.049999999999</v>
      </c>
      <c r="Q108" s="127">
        <f t="shared" si="70"/>
        <v>0</v>
      </c>
    </row>
    <row r="109" s="6" customFormat="1" ht="13">
      <c r="A109" s="120" t="s">
        <v>242</v>
      </c>
      <c r="B109" s="120" t="s">
        <v>166</v>
      </c>
      <c r="C109" s="121" t="s">
        <v>189</v>
      </c>
      <c r="D109" s="122" t="s">
        <v>93</v>
      </c>
      <c r="E109" s="123">
        <v>49693.230000000003</v>
      </c>
      <c r="F109" s="123">
        <v>0</v>
      </c>
      <c r="G109" s="123"/>
      <c r="H109" s="123">
        <f t="shared" ref="H109:H172" si="98">F109+G109</f>
        <v>0</v>
      </c>
      <c r="I109" s="123">
        <f t="shared" ref="I109:I172" si="99">E109-H109</f>
        <v>49693.230000000003</v>
      </c>
      <c r="J109" s="125">
        <v>0.67000000000000004</v>
      </c>
      <c r="K109" s="126">
        <f t="shared" si="92"/>
        <v>0.81000000000000005</v>
      </c>
      <c r="L109" s="126">
        <f t="shared" si="93"/>
        <v>40251.510000000002</v>
      </c>
      <c r="M109" s="126">
        <f t="shared" si="94"/>
        <v>0</v>
      </c>
      <c r="N109" s="126">
        <f t="shared" si="95"/>
        <v>0</v>
      </c>
      <c r="O109" s="126">
        <f t="shared" si="97"/>
        <v>0</v>
      </c>
      <c r="P109" s="126">
        <f t="shared" si="96"/>
        <v>40251.510000000002</v>
      </c>
      <c r="Q109" s="127">
        <f t="shared" si="70"/>
        <v>0</v>
      </c>
    </row>
    <row r="110" s="130" customFormat="1" ht="13">
      <c r="A110" s="131" t="s">
        <v>243</v>
      </c>
      <c r="B110" s="132"/>
      <c r="C110" s="133" t="s">
        <v>244</v>
      </c>
      <c r="D110" s="132"/>
      <c r="E110" s="134" t="s">
        <v>57</v>
      </c>
      <c r="F110" s="134"/>
      <c r="G110" s="134"/>
      <c r="H110" s="134"/>
      <c r="I110" s="135"/>
      <c r="J110" s="136" t="s">
        <v>57</v>
      </c>
      <c r="K110" s="137"/>
      <c r="L110" s="137">
        <f>SUM(L111:L117)</f>
        <v>538802.03000000003</v>
      </c>
      <c r="M110" s="137">
        <f t="shared" ref="M110:P110" si="100">SUM(M111:M117)</f>
        <v>279574.25702800002</v>
      </c>
      <c r="N110" s="137">
        <f t="shared" si="100"/>
        <v>148793.86240000001</v>
      </c>
      <c r="O110" s="137">
        <f t="shared" si="100"/>
        <v>428368.11942800001</v>
      </c>
      <c r="P110" s="137">
        <f t="shared" si="100"/>
        <v>110433.91057199999</v>
      </c>
      <c r="Q110" s="139">
        <f t="shared" si="70"/>
        <v>7.5296098740554526e-002</v>
      </c>
    </row>
    <row r="111" s="6" customFormat="1" ht="13">
      <c r="A111" s="120" t="s">
        <v>245</v>
      </c>
      <c r="B111" s="120" t="s">
        <v>144</v>
      </c>
      <c r="C111" s="121" t="s">
        <v>145</v>
      </c>
      <c r="D111" s="122" t="s">
        <v>80</v>
      </c>
      <c r="E111" s="123">
        <v>14153.84</v>
      </c>
      <c r="F111" s="123">
        <v>14153.84</v>
      </c>
      <c r="G111" s="123"/>
      <c r="H111" s="123">
        <f t="shared" si="98"/>
        <v>14153.84</v>
      </c>
      <c r="I111" s="123">
        <f t="shared" si="99"/>
        <v>0</v>
      </c>
      <c r="J111" s="125">
        <v>0.67000000000000004</v>
      </c>
      <c r="K111" s="126">
        <f t="shared" si="92"/>
        <v>0.81000000000000005</v>
      </c>
      <c r="L111" s="126">
        <f t="shared" ref="L111:L117" si="101">TRUNC(E111*K111,2)</f>
        <v>11464.610000000001</v>
      </c>
      <c r="M111" s="126">
        <f t="shared" ref="M111:M117" si="102">F111*K111</f>
        <v>11464.610400000001</v>
      </c>
      <c r="N111" s="126">
        <f t="shared" ref="N111:N117" si="103">G111*K111</f>
        <v>0</v>
      </c>
      <c r="O111" s="126">
        <f t="shared" ref="O111:O117" si="104">H111*K111</f>
        <v>11464.610400000001</v>
      </c>
      <c r="P111" s="126">
        <f t="shared" ref="P111:P117" si="105">L111-O111</f>
        <v>-4.0000000080908649e-004</v>
      </c>
      <c r="Q111" s="127">
        <f t="shared" si="70"/>
        <v>2.0151836645852018e-003</v>
      </c>
    </row>
    <row r="112" s="149" customFormat="1" ht="25">
      <c r="A112" s="150" t="s">
        <v>246</v>
      </c>
      <c r="B112" s="150" t="s">
        <v>78</v>
      </c>
      <c r="C112" s="151" t="s">
        <v>79</v>
      </c>
      <c r="D112" s="152" t="s">
        <v>80</v>
      </c>
      <c r="E112" s="153">
        <v>14153.84</v>
      </c>
      <c r="F112" s="153">
        <v>14153.839</v>
      </c>
      <c r="G112" s="153"/>
      <c r="H112" s="153">
        <f t="shared" si="98"/>
        <v>14153.839</v>
      </c>
      <c r="I112" s="153">
        <f t="shared" si="99"/>
        <v>1.0000000002037268e-003</v>
      </c>
      <c r="J112" s="154">
        <v>3.9700000000000002</v>
      </c>
      <c r="K112" s="155">
        <f t="shared" si="92"/>
        <v>4.8399999999999999</v>
      </c>
      <c r="L112" s="155">
        <f t="shared" si="101"/>
        <v>68504.580000000002</v>
      </c>
      <c r="M112" s="155">
        <f t="shared" si="102"/>
        <v>68504.580759999997</v>
      </c>
      <c r="N112" s="155">
        <f t="shared" si="103"/>
        <v>0</v>
      </c>
      <c r="O112" s="155">
        <f t="shared" si="104"/>
        <v>68504.580759999997</v>
      </c>
      <c r="P112" s="155">
        <f t="shared" si="105"/>
        <v>-7.5999999535270035e-004</v>
      </c>
      <c r="Q112" s="156">
        <f t="shared" si="70"/>
        <v>1.2041343515415899e-002</v>
      </c>
    </row>
    <row r="113" s="157" customFormat="1" ht="13">
      <c r="A113" s="158" t="s">
        <v>247</v>
      </c>
      <c r="B113" s="158" t="s">
        <v>160</v>
      </c>
      <c r="C113" s="159" t="s">
        <v>182</v>
      </c>
      <c r="D113" s="160" t="s">
        <v>155</v>
      </c>
      <c r="E113" s="161">
        <v>28482.029999999999</v>
      </c>
      <c r="F113" s="161">
        <v>0</v>
      </c>
      <c r="G113" s="161">
        <v>18497.02</v>
      </c>
      <c r="H113" s="161">
        <f t="shared" si="98"/>
        <v>18497.02</v>
      </c>
      <c r="I113" s="161">
        <f t="shared" si="99"/>
        <v>9985.0099999999984</v>
      </c>
      <c r="J113" s="162">
        <v>2.8300000000000001</v>
      </c>
      <c r="K113" s="163">
        <f t="shared" si="92"/>
        <v>3.4500000000000002</v>
      </c>
      <c r="L113" s="163">
        <f t="shared" si="101"/>
        <v>98263</v>
      </c>
      <c r="M113" s="163">
        <f t="shared" si="102"/>
        <v>0</v>
      </c>
      <c r="N113" s="163">
        <f t="shared" si="103"/>
        <v>63814.719000000005</v>
      </c>
      <c r="O113" s="163">
        <f t="shared" si="104"/>
        <v>63814.719000000005</v>
      </c>
      <c r="P113" s="163">
        <f t="shared" si="105"/>
        <v>34448.280999999995</v>
      </c>
      <c r="Q113" s="127">
        <f t="shared" si="70"/>
        <v>1.1216986430598191e-002</v>
      </c>
    </row>
    <row r="114" s="164" customFormat="1" ht="25">
      <c r="A114" s="165" t="s">
        <v>248</v>
      </c>
      <c r="B114" s="165" t="s">
        <v>163</v>
      </c>
      <c r="C114" s="166" t="s">
        <v>164</v>
      </c>
      <c r="D114" s="167" t="s">
        <v>155</v>
      </c>
      <c r="E114" s="168">
        <v>17854.110000000001</v>
      </c>
      <c r="F114" s="168">
        <v>17853.762600000002</v>
      </c>
      <c r="G114" s="168"/>
      <c r="H114" s="168">
        <f t="shared" si="98"/>
        <v>17853.762600000002</v>
      </c>
      <c r="I114" s="168">
        <f t="shared" si="99"/>
        <v>0.34739999999874271</v>
      </c>
      <c r="J114" s="169">
        <v>9.1600000000000001</v>
      </c>
      <c r="K114" s="170">
        <f t="shared" si="92"/>
        <v>11.18</v>
      </c>
      <c r="L114" s="170">
        <f t="shared" si="101"/>
        <v>199608.94</v>
      </c>
      <c r="M114" s="170">
        <f t="shared" si="102"/>
        <v>199605.06586800001</v>
      </c>
      <c r="N114" s="170">
        <f t="shared" si="103"/>
        <v>0</v>
      </c>
      <c r="O114" s="170">
        <f t="shared" si="104"/>
        <v>199605.06586800001</v>
      </c>
      <c r="P114" s="170">
        <f t="shared" si="105"/>
        <v>3.8741319999971893</v>
      </c>
      <c r="Q114" s="156">
        <f t="shared" si="70"/>
        <v>3.5085437190752404e-002</v>
      </c>
    </row>
    <row r="115" s="157" customFormat="1" ht="13">
      <c r="A115" s="158" t="s">
        <v>249</v>
      </c>
      <c r="B115" s="158" t="s">
        <v>153</v>
      </c>
      <c r="C115" s="159" t="s">
        <v>154</v>
      </c>
      <c r="D115" s="160" t="s">
        <v>89</v>
      </c>
      <c r="E115" s="161">
        <v>5997.1199999999999</v>
      </c>
      <c r="F115" s="161">
        <v>0</v>
      </c>
      <c r="G115" s="161">
        <v>3964.2800000000002</v>
      </c>
      <c r="H115" s="161">
        <f t="shared" si="98"/>
        <v>3964.2800000000002</v>
      </c>
      <c r="I115" s="161">
        <f t="shared" si="99"/>
        <v>2032.8399999999997</v>
      </c>
      <c r="J115" s="162">
        <v>0.34000000000000002</v>
      </c>
      <c r="K115" s="163">
        <f t="shared" si="92"/>
        <v>0.40999999999999998</v>
      </c>
      <c r="L115" s="163">
        <f t="shared" si="101"/>
        <v>2458.8099999999999</v>
      </c>
      <c r="M115" s="163">
        <f t="shared" si="102"/>
        <v>0</v>
      </c>
      <c r="N115" s="163">
        <f t="shared" si="103"/>
        <v>1625.3548000000001</v>
      </c>
      <c r="O115" s="163">
        <f t="shared" si="104"/>
        <v>1625.3548000000001</v>
      </c>
      <c r="P115" s="163">
        <f t="shared" si="105"/>
        <v>833.45519999999988</v>
      </c>
      <c r="Q115" s="127">
        <f t="shared" si="70"/>
        <v>2.8569557340693823e-004</v>
      </c>
    </row>
    <row r="116" s="157" customFormat="1" ht="13">
      <c r="A116" s="158" t="s">
        <v>250</v>
      </c>
      <c r="B116" s="158" t="s">
        <v>169</v>
      </c>
      <c r="C116" s="159" t="s">
        <v>170</v>
      </c>
      <c r="D116" s="160" t="s">
        <v>89</v>
      </c>
      <c r="E116" s="161">
        <v>52440.730000000003</v>
      </c>
      <c r="F116" s="161">
        <v>0</v>
      </c>
      <c r="G116" s="161">
        <v>26540.09</v>
      </c>
      <c r="H116" s="161">
        <f t="shared" si="98"/>
        <v>26540.09</v>
      </c>
      <c r="I116" s="161">
        <f t="shared" si="99"/>
        <v>25900.640000000003</v>
      </c>
      <c r="J116" s="162">
        <v>0.98999999999999999</v>
      </c>
      <c r="K116" s="163">
        <f t="shared" si="92"/>
        <v>1.2</v>
      </c>
      <c r="L116" s="163">
        <f t="shared" si="101"/>
        <v>62928.870000000003</v>
      </c>
      <c r="M116" s="163">
        <f t="shared" si="102"/>
        <v>0</v>
      </c>
      <c r="N116" s="163">
        <f t="shared" si="103"/>
        <v>31848.108</v>
      </c>
      <c r="O116" s="163">
        <f t="shared" si="104"/>
        <v>31848.108</v>
      </c>
      <c r="P116" s="163">
        <f t="shared" si="105"/>
        <v>31080.762000000002</v>
      </c>
      <c r="Q116" s="127">
        <f t="shared" si="70"/>
        <v>5.59807832541307e-003</v>
      </c>
    </row>
    <row r="117" s="157" customFormat="1" ht="13">
      <c r="A117" s="158" t="s">
        <v>251</v>
      </c>
      <c r="B117" s="158" t="s">
        <v>166</v>
      </c>
      <c r="C117" s="159" t="s">
        <v>189</v>
      </c>
      <c r="D117" s="160" t="s">
        <v>93</v>
      </c>
      <c r="E117" s="161">
        <v>117991.63</v>
      </c>
      <c r="F117" s="161">
        <v>0</v>
      </c>
      <c r="G117" s="161">
        <v>63587.260000000002</v>
      </c>
      <c r="H117" s="161">
        <f t="shared" si="98"/>
        <v>63587.260000000002</v>
      </c>
      <c r="I117" s="161">
        <f t="shared" si="99"/>
        <v>54404.370000000003</v>
      </c>
      <c r="J117" s="162">
        <v>0.67000000000000004</v>
      </c>
      <c r="K117" s="163">
        <f t="shared" si="92"/>
        <v>0.81000000000000005</v>
      </c>
      <c r="L117" s="163">
        <f t="shared" si="101"/>
        <v>95573.220000000001</v>
      </c>
      <c r="M117" s="163">
        <f t="shared" si="102"/>
        <v>0</v>
      </c>
      <c r="N117" s="163">
        <f t="shared" si="103"/>
        <v>51505.680600000007</v>
      </c>
      <c r="O117" s="163">
        <f t="shared" si="104"/>
        <v>51505.680600000007</v>
      </c>
      <c r="P117" s="163">
        <f t="shared" si="105"/>
        <v>44067.539399999994</v>
      </c>
      <c r="Q117" s="127">
        <f t="shared" si="70"/>
        <v>9.0533740403828233e-003</v>
      </c>
    </row>
    <row r="118" s="130" customFormat="1" ht="13">
      <c r="A118" s="131" t="s">
        <v>252</v>
      </c>
      <c r="B118" s="132"/>
      <c r="C118" s="133" t="s">
        <v>253</v>
      </c>
      <c r="D118" s="132"/>
      <c r="E118" s="134" t="s">
        <v>57</v>
      </c>
      <c r="F118" s="134"/>
      <c r="G118" s="134"/>
      <c r="H118" s="134"/>
      <c r="I118" s="135"/>
      <c r="J118" s="136" t="s">
        <v>57</v>
      </c>
      <c r="K118" s="137"/>
      <c r="L118" s="137">
        <f>SUM(L119:L125)</f>
        <v>193608.26000000001</v>
      </c>
      <c r="M118" s="137">
        <f t="shared" ref="M118:P118" si="106">SUM(M119:M125)</f>
        <v>169847.55699999997</v>
      </c>
      <c r="N118" s="137">
        <f t="shared" si="106"/>
        <v>23163.474600000001</v>
      </c>
      <c r="O118" s="137">
        <f t="shared" si="106"/>
        <v>193011.02160000001</v>
      </c>
      <c r="P118" s="137">
        <f t="shared" si="106"/>
        <v>597.23840000001701</v>
      </c>
      <c r="Q118" s="139">
        <f t="shared" si="70"/>
        <v>3.3926373792276573e-002</v>
      </c>
    </row>
    <row r="119" s="6" customFormat="1" ht="13">
      <c r="A119" s="120" t="s">
        <v>254</v>
      </c>
      <c r="B119" s="120" t="s">
        <v>144</v>
      </c>
      <c r="C119" s="121" t="s">
        <v>145</v>
      </c>
      <c r="D119" s="122" t="s">
        <v>80</v>
      </c>
      <c r="E119" s="123">
        <v>13981.41</v>
      </c>
      <c r="F119" s="123">
        <v>13981.41</v>
      </c>
      <c r="G119" s="123"/>
      <c r="H119" s="123">
        <f t="shared" si="98"/>
        <v>13981.41</v>
      </c>
      <c r="I119" s="123">
        <f t="shared" si="99"/>
        <v>0</v>
      </c>
      <c r="J119" s="125">
        <v>0.67000000000000004</v>
      </c>
      <c r="K119" s="126">
        <f t="shared" si="92"/>
        <v>0.81000000000000005</v>
      </c>
      <c r="L119" s="126">
        <f t="shared" ref="L119:L125" si="107">TRUNC(E119*K119,2)</f>
        <v>11324.940000000001</v>
      </c>
      <c r="M119" s="126">
        <f t="shared" ref="M119:M125" si="108">F119*K119</f>
        <v>11324.9421</v>
      </c>
      <c r="N119" s="126">
        <f t="shared" ref="N119:N125" si="109">G119*K119</f>
        <v>0</v>
      </c>
      <c r="O119" s="126">
        <f t="shared" ref="O119:O125" si="110">H119*K119</f>
        <v>11324.9421</v>
      </c>
      <c r="P119" s="126">
        <f t="shared" ref="P119:P125" si="111">L119-O119</f>
        <v>-2.0999999997002305e-003</v>
      </c>
      <c r="Q119" s="127">
        <f t="shared" si="70"/>
        <v>1.9906335693965866e-003</v>
      </c>
    </row>
    <row r="120" s="172" customFormat="1" ht="25">
      <c r="A120" s="152" t="s">
        <v>255</v>
      </c>
      <c r="B120" s="152" t="s">
        <v>78</v>
      </c>
      <c r="C120" s="151" t="s">
        <v>79</v>
      </c>
      <c r="D120" s="152" t="s">
        <v>80</v>
      </c>
      <c r="E120" s="153">
        <v>13981.41</v>
      </c>
      <c r="F120" s="153">
        <v>13981.41</v>
      </c>
      <c r="G120" s="153"/>
      <c r="H120" s="153">
        <f t="shared" si="98"/>
        <v>13981.41</v>
      </c>
      <c r="I120" s="153">
        <f t="shared" si="99"/>
        <v>0</v>
      </c>
      <c r="J120" s="153">
        <v>3.9700000000000002</v>
      </c>
      <c r="K120" s="155">
        <f t="shared" si="92"/>
        <v>4.8399999999999999</v>
      </c>
      <c r="L120" s="155">
        <f t="shared" si="107"/>
        <v>67670.020000000004</v>
      </c>
      <c r="M120" s="155">
        <f t="shared" si="108"/>
        <v>67670.024399999995</v>
      </c>
      <c r="N120" s="155">
        <f t="shared" si="109"/>
        <v>0</v>
      </c>
      <c r="O120" s="155">
        <f t="shared" si="110"/>
        <v>67670.024399999995</v>
      </c>
      <c r="P120" s="155">
        <f t="shared" si="111"/>
        <v>-4.3999999907100573e-003</v>
      </c>
      <c r="Q120" s="156">
        <f t="shared" si="70"/>
        <v>1.1894649970221577e-002</v>
      </c>
    </row>
    <row r="121" s="6" customFormat="1" ht="13">
      <c r="A121" s="120" t="s">
        <v>256</v>
      </c>
      <c r="B121" s="120" t="s">
        <v>160</v>
      </c>
      <c r="C121" s="121" t="s">
        <v>182</v>
      </c>
      <c r="D121" s="122" t="s">
        <v>155</v>
      </c>
      <c r="E121" s="123">
        <v>4312.0699999999997</v>
      </c>
      <c r="F121" s="123">
        <v>0</v>
      </c>
      <c r="G121" s="123">
        <v>4312.0699999999997</v>
      </c>
      <c r="H121" s="123">
        <f t="shared" si="98"/>
        <v>4312.0699999999997</v>
      </c>
      <c r="I121" s="123">
        <f t="shared" si="99"/>
        <v>0</v>
      </c>
      <c r="J121" s="125">
        <v>2.8300000000000001</v>
      </c>
      <c r="K121" s="126">
        <f t="shared" si="92"/>
        <v>3.4500000000000002</v>
      </c>
      <c r="L121" s="126">
        <f t="shared" si="107"/>
        <v>14876.639999999999</v>
      </c>
      <c r="M121" s="126">
        <f t="shared" si="108"/>
        <v>0</v>
      </c>
      <c r="N121" s="126">
        <f t="shared" si="109"/>
        <v>14876.6415</v>
      </c>
      <c r="O121" s="126">
        <f t="shared" si="110"/>
        <v>14876.6415</v>
      </c>
      <c r="P121" s="126">
        <f t="shared" si="111"/>
        <v>-1.5000000003055902e-003</v>
      </c>
      <c r="Q121" s="127">
        <f t="shared" si="70"/>
        <v>2.6149309822765792e-003</v>
      </c>
    </row>
    <row r="122" s="149" customFormat="1" ht="27.75" customHeight="1">
      <c r="A122" s="150" t="s">
        <v>257</v>
      </c>
      <c r="B122" s="150" t="s">
        <v>163</v>
      </c>
      <c r="C122" s="151" t="s">
        <v>164</v>
      </c>
      <c r="D122" s="152" t="s">
        <v>155</v>
      </c>
      <c r="E122" s="153">
        <v>7786.4099999999999</v>
      </c>
      <c r="F122" s="153">
        <v>7786.3999999999996</v>
      </c>
      <c r="G122" s="153"/>
      <c r="H122" s="153">
        <f t="shared" si="98"/>
        <v>7786.3999999999996</v>
      </c>
      <c r="I122" s="153">
        <f t="shared" si="99"/>
        <v>1.0000000000218279e-002</v>
      </c>
      <c r="J122" s="154">
        <v>9.1600000000000001</v>
      </c>
      <c r="K122" s="155">
        <f t="shared" si="92"/>
        <v>11.18</v>
      </c>
      <c r="L122" s="155">
        <f t="shared" si="107"/>
        <v>87052.059999999998</v>
      </c>
      <c r="M122" s="155">
        <f t="shared" si="108"/>
        <v>87051.95199999999</v>
      </c>
      <c r="N122" s="155">
        <f t="shared" si="109"/>
        <v>0</v>
      </c>
      <c r="O122" s="155">
        <f t="shared" si="110"/>
        <v>87051.95199999999</v>
      </c>
      <c r="P122" s="155">
        <f t="shared" si="111"/>
        <v>0.10800000000745058</v>
      </c>
      <c r="Q122" s="156">
        <f t="shared" si="70"/>
        <v>1.5301494383154531e-002</v>
      </c>
    </row>
    <row r="123" s="6" customFormat="1" ht="13">
      <c r="A123" s="120" t="s">
        <v>258</v>
      </c>
      <c r="B123" s="120" t="s">
        <v>169</v>
      </c>
      <c r="C123" s="121" t="s">
        <v>170</v>
      </c>
      <c r="D123" s="122" t="s">
        <v>89</v>
      </c>
      <c r="E123" s="123">
        <v>2853.3099999999999</v>
      </c>
      <c r="F123" s="123">
        <v>0</v>
      </c>
      <c r="G123" s="123">
        <v>2853.3099999999999</v>
      </c>
      <c r="H123" s="123">
        <f t="shared" si="98"/>
        <v>2853.3099999999999</v>
      </c>
      <c r="I123" s="123">
        <f t="shared" si="99"/>
        <v>0</v>
      </c>
      <c r="J123" s="125">
        <v>0.98999999999999999</v>
      </c>
      <c r="K123" s="126">
        <f t="shared" si="92"/>
        <v>1.2</v>
      </c>
      <c r="L123" s="126">
        <f t="shared" si="107"/>
        <v>3423.9699999999998</v>
      </c>
      <c r="M123" s="126">
        <f t="shared" si="108"/>
        <v>0</v>
      </c>
      <c r="N123" s="126">
        <f t="shared" si="109"/>
        <v>3423.9719999999998</v>
      </c>
      <c r="O123" s="126">
        <f t="shared" si="110"/>
        <v>3423.9719999999998</v>
      </c>
      <c r="P123" s="126">
        <f t="shared" si="111"/>
        <v>-1.9999999999527063e-003</v>
      </c>
      <c r="Q123" s="127">
        <f t="shared" si="70"/>
        <v>6.0184622081855665e-004</v>
      </c>
    </row>
    <row r="124" s="6" customFormat="1" ht="13">
      <c r="A124" s="120" t="s">
        <v>259</v>
      </c>
      <c r="B124" s="120" t="s">
        <v>153</v>
      </c>
      <c r="C124" s="121" t="s">
        <v>154</v>
      </c>
      <c r="D124" s="122" t="s">
        <v>89</v>
      </c>
      <c r="E124" s="123">
        <v>9903.6299999999992</v>
      </c>
      <c r="F124" s="123">
        <v>9269.8500000000004</v>
      </c>
      <c r="G124" s="123">
        <v>633.77999999999884</v>
      </c>
      <c r="H124" s="123">
        <f t="shared" si="98"/>
        <v>9903.6299999999992</v>
      </c>
      <c r="I124" s="123">
        <f t="shared" si="99"/>
        <v>0</v>
      </c>
      <c r="J124" s="125">
        <v>0.34000000000000002</v>
      </c>
      <c r="K124" s="126">
        <f t="shared" si="92"/>
        <v>0.40999999999999998</v>
      </c>
      <c r="L124" s="126">
        <f t="shared" si="107"/>
        <v>4060.48</v>
      </c>
      <c r="M124" s="126">
        <f t="shared" si="108"/>
        <v>3800.6385</v>
      </c>
      <c r="N124" s="126">
        <f t="shared" si="109"/>
        <v>259.8497999999995</v>
      </c>
      <c r="O124" s="126">
        <f>H124*K124-0.01</f>
        <v>4060.4782999999993</v>
      </c>
      <c r="P124" s="126">
        <f t="shared" si="111"/>
        <v>1.7000000007101335e-003</v>
      </c>
      <c r="Q124" s="127">
        <f t="shared" si="70"/>
        <v>7.137276588625015e-004</v>
      </c>
    </row>
    <row r="125" s="6" customFormat="1" ht="13">
      <c r="A125" s="120" t="s">
        <v>260</v>
      </c>
      <c r="B125" s="120" t="s">
        <v>166</v>
      </c>
      <c r="C125" s="121" t="s">
        <v>189</v>
      </c>
      <c r="D125" s="122" t="s">
        <v>93</v>
      </c>
      <c r="E125" s="123">
        <v>6419.9499999999998</v>
      </c>
      <c r="F125" s="123">
        <v>0</v>
      </c>
      <c r="G125" s="123">
        <v>5682.7299999999996</v>
      </c>
      <c r="H125" s="123">
        <f t="shared" si="98"/>
        <v>5682.7299999999996</v>
      </c>
      <c r="I125" s="123">
        <f t="shared" si="99"/>
        <v>737.22000000000025</v>
      </c>
      <c r="J125" s="125">
        <v>0.67000000000000004</v>
      </c>
      <c r="K125" s="126">
        <f t="shared" si="92"/>
        <v>0.81000000000000005</v>
      </c>
      <c r="L125" s="126">
        <f t="shared" si="107"/>
        <v>5200.1499999999996</v>
      </c>
      <c r="M125" s="126">
        <f t="shared" si="108"/>
        <v>0</v>
      </c>
      <c r="N125" s="126">
        <f t="shared" si="109"/>
        <v>4603.0113000000001</v>
      </c>
      <c r="O125" s="126">
        <f t="shared" si="110"/>
        <v>4603.0113000000001</v>
      </c>
      <c r="P125" s="126">
        <f t="shared" si="111"/>
        <v>597.13869999999952</v>
      </c>
      <c r="Q125" s="127">
        <f t="shared" si="70"/>
        <v>8.090910075462392e-004</v>
      </c>
    </row>
    <row r="126" s="110" customFormat="1" ht="13">
      <c r="A126" s="111" t="s">
        <v>32</v>
      </c>
      <c r="B126" s="112"/>
      <c r="C126" s="113" t="s">
        <v>33</v>
      </c>
      <c r="D126" s="112"/>
      <c r="E126" s="114" t="s">
        <v>57</v>
      </c>
      <c r="F126" s="114"/>
      <c r="G126" s="114"/>
      <c r="H126" s="114"/>
      <c r="I126" s="115"/>
      <c r="J126" s="116" t="s">
        <v>57</v>
      </c>
      <c r="K126" s="118"/>
      <c r="L126" s="118">
        <f>SUM(L127:L142)</f>
        <v>148174.80999999997</v>
      </c>
      <c r="M126" s="118">
        <f t="shared" ref="M126:P126" si="112">SUM(M127:M142)</f>
        <v>0</v>
      </c>
      <c r="N126" s="118">
        <f t="shared" si="112"/>
        <v>80242.862385839995</v>
      </c>
      <c r="O126" s="118">
        <f t="shared" si="112"/>
        <v>80242.862385839995</v>
      </c>
      <c r="P126" s="118">
        <f t="shared" si="112"/>
        <v>67931.947614160003</v>
      </c>
      <c r="Q126" s="119">
        <f t="shared" si="70"/>
        <v>1.4104631543301556e-002</v>
      </c>
    </row>
    <row r="127" s="6" customFormat="1" ht="13">
      <c r="A127" s="120" t="s">
        <v>261</v>
      </c>
      <c r="B127" s="120" t="s">
        <v>262</v>
      </c>
      <c r="C127" s="121" t="s">
        <v>263</v>
      </c>
      <c r="D127" s="122" t="s">
        <v>264</v>
      </c>
      <c r="E127" s="123">
        <v>224</v>
      </c>
      <c r="F127" s="123">
        <v>0</v>
      </c>
      <c r="G127" s="123">
        <f>DRENAGEM!E13</f>
        <v>224</v>
      </c>
      <c r="H127" s="123">
        <f t="shared" si="98"/>
        <v>224</v>
      </c>
      <c r="I127" s="123">
        <f t="shared" si="99"/>
        <v>0</v>
      </c>
      <c r="J127" s="125">
        <v>1.6299999999999999</v>
      </c>
      <c r="K127" s="126">
        <f t="shared" si="92"/>
        <v>1.99</v>
      </c>
      <c r="L127" s="126">
        <f t="shared" ref="L127:L142" si="113">TRUNC(E127*K127,2)</f>
        <v>445.75999999999999</v>
      </c>
      <c r="M127" s="126">
        <f t="shared" ref="M127:M142" si="114">F127*K127</f>
        <v>0</v>
      </c>
      <c r="N127" s="126">
        <f t="shared" ref="N127:N142" si="115">G127*K127</f>
        <v>445.75999999999999</v>
      </c>
      <c r="O127" s="126">
        <f t="shared" ref="O127:O142" si="116">H127*K127</f>
        <v>445.75999999999999</v>
      </c>
      <c r="P127" s="126">
        <f t="shared" ref="P127:P142" si="117">L127-O127</f>
        <v>0</v>
      </c>
      <c r="Q127" s="127">
        <f t="shared" si="70"/>
        <v>7.8353144065453753e-005</v>
      </c>
    </row>
    <row r="128" s="149" customFormat="1" ht="37.5">
      <c r="A128" s="150" t="s">
        <v>265</v>
      </c>
      <c r="B128" s="150" t="s">
        <v>266</v>
      </c>
      <c r="C128" s="151" t="s">
        <v>267</v>
      </c>
      <c r="D128" s="152" t="s">
        <v>89</v>
      </c>
      <c r="E128" s="153">
        <v>451.38</v>
      </c>
      <c r="F128" s="153">
        <v>0</v>
      </c>
      <c r="G128" s="153"/>
      <c r="H128" s="153">
        <f t="shared" si="98"/>
        <v>0</v>
      </c>
      <c r="I128" s="153">
        <f t="shared" si="99"/>
        <v>451.38</v>
      </c>
      <c r="J128" s="154">
        <v>6.7800000000000002</v>
      </c>
      <c r="K128" s="155">
        <f t="shared" si="92"/>
        <v>8.2699999999999996</v>
      </c>
      <c r="L128" s="155">
        <f t="shared" si="113"/>
        <v>3732.9099999999999</v>
      </c>
      <c r="M128" s="155">
        <f t="shared" si="114"/>
        <v>0</v>
      </c>
      <c r="N128" s="155">
        <f t="shared" si="115"/>
        <v>0</v>
      </c>
      <c r="O128" s="155">
        <f t="shared" si="116"/>
        <v>0</v>
      </c>
      <c r="P128" s="155">
        <f t="shared" si="117"/>
        <v>3732.9099999999999</v>
      </c>
      <c r="Q128" s="156">
        <f t="shared" si="70"/>
        <v>0</v>
      </c>
    </row>
    <row r="129" s="6" customFormat="1" ht="13">
      <c r="A129" s="120" t="s">
        <v>268</v>
      </c>
      <c r="B129" s="120" t="s">
        <v>269</v>
      </c>
      <c r="C129" s="121" t="s">
        <v>270</v>
      </c>
      <c r="D129" s="122" t="s">
        <v>80</v>
      </c>
      <c r="E129" s="123">
        <v>282.60000000000002</v>
      </c>
      <c r="F129" s="123">
        <v>0</v>
      </c>
      <c r="G129" s="123">
        <f>DRENAGEM!H22</f>
        <v>282.59798799999999</v>
      </c>
      <c r="H129" s="123">
        <f t="shared" si="98"/>
        <v>282.59798799999999</v>
      </c>
      <c r="I129" s="123">
        <f t="shared" si="99"/>
        <v>2.012000000036096e-003</v>
      </c>
      <c r="J129" s="125">
        <v>24.309999999999999</v>
      </c>
      <c r="K129" s="126">
        <f t="shared" si="92"/>
        <v>29.68</v>
      </c>
      <c r="L129" s="126">
        <f t="shared" si="113"/>
        <v>8387.5599999999995</v>
      </c>
      <c r="M129" s="126">
        <f t="shared" si="114"/>
        <v>0</v>
      </c>
      <c r="N129" s="126">
        <f t="shared" si="115"/>
        <v>8387.5082838399994</v>
      </c>
      <c r="O129" s="126">
        <f t="shared" si="116"/>
        <v>8387.5082838399994</v>
      </c>
      <c r="P129" s="126">
        <f t="shared" si="117"/>
        <v>5.1716160000069067e-002</v>
      </c>
      <c r="Q129" s="127">
        <f t="shared" si="70"/>
        <v>1.4743082486403047e-003</v>
      </c>
    </row>
    <row r="130" s="6" customFormat="1" ht="13">
      <c r="A130" s="120" t="s">
        <v>271</v>
      </c>
      <c r="B130" s="120" t="s">
        <v>272</v>
      </c>
      <c r="C130" s="121" t="s">
        <v>273</v>
      </c>
      <c r="D130" s="122" t="s">
        <v>89</v>
      </c>
      <c r="E130" s="123">
        <v>14.130000000000001</v>
      </c>
      <c r="F130" s="123">
        <v>0</v>
      </c>
      <c r="G130" s="123">
        <f>DRENAGEM!H29</f>
        <v>14.129800000000001</v>
      </c>
      <c r="H130" s="123">
        <f t="shared" si="98"/>
        <v>14.129800000000001</v>
      </c>
      <c r="I130" s="123">
        <f t="shared" si="99"/>
        <v>1.9999999999953388e-004</v>
      </c>
      <c r="J130" s="125">
        <v>137.58000000000001</v>
      </c>
      <c r="K130" s="126">
        <f t="shared" si="92"/>
        <v>167.99000000000001</v>
      </c>
      <c r="L130" s="126">
        <f t="shared" si="113"/>
        <v>2373.6900000000001</v>
      </c>
      <c r="M130" s="126">
        <f t="shared" si="114"/>
        <v>0</v>
      </c>
      <c r="N130" s="126">
        <f t="shared" si="115"/>
        <v>2373.6651020000004</v>
      </c>
      <c r="O130" s="126">
        <f t="shared" si="116"/>
        <v>2373.6651020000004</v>
      </c>
      <c r="P130" s="126">
        <f t="shared" si="117"/>
        <v>2.4897999999666354e-002</v>
      </c>
      <c r="Q130" s="127">
        <f t="shared" si="70"/>
        <v>4.1722927965754221e-004</v>
      </c>
    </row>
    <row r="131" s="157" customFormat="1" ht="13">
      <c r="A131" s="158" t="s">
        <v>274</v>
      </c>
      <c r="B131" s="158" t="s">
        <v>275</v>
      </c>
      <c r="C131" s="159" t="s">
        <v>276</v>
      </c>
      <c r="D131" s="160" t="s">
        <v>264</v>
      </c>
      <c r="E131" s="161">
        <v>146.5</v>
      </c>
      <c r="F131" s="161">
        <v>0</v>
      </c>
      <c r="G131" s="161">
        <f>DRENAGEM!E37</f>
        <v>146.5</v>
      </c>
      <c r="H131" s="161">
        <f t="shared" si="98"/>
        <v>146.5</v>
      </c>
      <c r="I131" s="161">
        <f t="shared" si="99"/>
        <v>0</v>
      </c>
      <c r="J131" s="162">
        <v>217.91999999999999</v>
      </c>
      <c r="K131" s="163">
        <f t="shared" si="92"/>
        <v>266.10000000000002</v>
      </c>
      <c r="L131" s="163">
        <f t="shared" si="113"/>
        <v>38983.650000000001</v>
      </c>
      <c r="M131" s="163">
        <f t="shared" si="114"/>
        <v>0</v>
      </c>
      <c r="N131" s="163">
        <f t="shared" si="115"/>
        <v>38983.650000000001</v>
      </c>
      <c r="O131" s="163">
        <f t="shared" si="116"/>
        <v>38983.650000000001</v>
      </c>
      <c r="P131" s="163">
        <f t="shared" si="117"/>
        <v>0</v>
      </c>
      <c r="Q131" s="127">
        <f t="shared" si="70"/>
        <v>6.852323099082974e-003</v>
      </c>
    </row>
    <row r="132" s="157" customFormat="1" ht="13">
      <c r="A132" s="158" t="s">
        <v>277</v>
      </c>
      <c r="B132" s="158" t="s">
        <v>278</v>
      </c>
      <c r="C132" s="159" t="s">
        <v>279</v>
      </c>
      <c r="D132" s="160" t="s">
        <v>264</v>
      </c>
      <c r="E132" s="161">
        <v>77.5</v>
      </c>
      <c r="F132" s="161">
        <v>0</v>
      </c>
      <c r="G132" s="161">
        <f>DRENAGEM!E50</f>
        <v>64.069999999999993</v>
      </c>
      <c r="H132" s="161">
        <f t="shared" si="98"/>
        <v>64.069999999999993</v>
      </c>
      <c r="I132" s="161">
        <f t="shared" si="99"/>
        <v>13.430000000000007</v>
      </c>
      <c r="J132" s="162">
        <v>150.77000000000001</v>
      </c>
      <c r="K132" s="163">
        <f t="shared" si="92"/>
        <v>184.09999999999999</v>
      </c>
      <c r="L132" s="163">
        <f t="shared" si="113"/>
        <v>14267.75</v>
      </c>
      <c r="M132" s="163">
        <f t="shared" si="114"/>
        <v>0</v>
      </c>
      <c r="N132" s="163">
        <f t="shared" si="115"/>
        <v>11795.286999999998</v>
      </c>
      <c r="O132" s="163">
        <f t="shared" si="116"/>
        <v>11795.286999999998</v>
      </c>
      <c r="P132" s="163">
        <f t="shared" si="117"/>
        <v>2472.4630000000016</v>
      </c>
      <c r="Q132" s="127">
        <f t="shared" si="70"/>
        <v>2.0733081066142624e-003</v>
      </c>
    </row>
    <row r="133" s="164" customFormat="1" ht="25">
      <c r="A133" s="165" t="s">
        <v>280</v>
      </c>
      <c r="B133" s="165" t="s">
        <v>281</v>
      </c>
      <c r="C133" s="166" t="s">
        <v>282</v>
      </c>
      <c r="D133" s="167" t="s">
        <v>62</v>
      </c>
      <c r="E133" s="168">
        <v>3</v>
      </c>
      <c r="F133" s="168">
        <v>0</v>
      </c>
      <c r="G133" s="168"/>
      <c r="H133" s="168">
        <f t="shared" si="98"/>
        <v>0</v>
      </c>
      <c r="I133" s="168">
        <f t="shared" si="99"/>
        <v>3</v>
      </c>
      <c r="J133" s="169">
        <v>3515.3200000000002</v>
      </c>
      <c r="K133" s="170">
        <f t="shared" si="92"/>
        <v>4292.5500000000002</v>
      </c>
      <c r="L133" s="170">
        <f t="shared" si="113"/>
        <v>12877.65</v>
      </c>
      <c r="M133" s="170">
        <f t="shared" si="114"/>
        <v>0</v>
      </c>
      <c r="N133" s="170">
        <f t="shared" si="115"/>
        <v>0</v>
      </c>
      <c r="O133" s="170">
        <f t="shared" si="116"/>
        <v>0</v>
      </c>
      <c r="P133" s="170">
        <f t="shared" si="117"/>
        <v>12877.65</v>
      </c>
      <c r="Q133" s="156">
        <f t="shared" si="70"/>
        <v>0</v>
      </c>
    </row>
    <row r="134" s="164" customFormat="1" ht="25">
      <c r="A134" s="165" t="s">
        <v>283</v>
      </c>
      <c r="B134" s="165" t="s">
        <v>284</v>
      </c>
      <c r="C134" s="166" t="s">
        <v>285</v>
      </c>
      <c r="D134" s="167" t="s">
        <v>62</v>
      </c>
      <c r="E134" s="168">
        <v>5</v>
      </c>
      <c r="F134" s="168">
        <v>0</v>
      </c>
      <c r="G134" s="168">
        <f>DRENAGEM!C58</f>
        <v>4</v>
      </c>
      <c r="H134" s="168">
        <f t="shared" si="98"/>
        <v>4</v>
      </c>
      <c r="I134" s="168">
        <f t="shared" si="99"/>
        <v>1</v>
      </c>
      <c r="J134" s="169">
        <v>3675.4000000000001</v>
      </c>
      <c r="K134" s="170">
        <f t="shared" si="92"/>
        <v>4488.0299999999997</v>
      </c>
      <c r="L134" s="170">
        <f t="shared" si="113"/>
        <v>22440.150000000001</v>
      </c>
      <c r="M134" s="170">
        <f t="shared" si="114"/>
        <v>0</v>
      </c>
      <c r="N134" s="170">
        <f t="shared" si="115"/>
        <v>17952.119999999999</v>
      </c>
      <c r="O134" s="170">
        <f t="shared" si="116"/>
        <v>17952.119999999999</v>
      </c>
      <c r="P134" s="170">
        <f t="shared" si="117"/>
        <v>4488.0300000000025</v>
      </c>
      <c r="Q134" s="156">
        <f t="shared" si="70"/>
        <v>3.1555210082562669e-003</v>
      </c>
    </row>
    <row r="135" s="164" customFormat="1" ht="13">
      <c r="A135" s="165" t="s">
        <v>286</v>
      </c>
      <c r="B135" s="165" t="s">
        <v>287</v>
      </c>
      <c r="C135" s="166" t="s">
        <v>288</v>
      </c>
      <c r="D135" s="167" t="s">
        <v>62</v>
      </c>
      <c r="E135" s="168">
        <v>4</v>
      </c>
      <c r="F135" s="168">
        <v>0</v>
      </c>
      <c r="G135" s="168"/>
      <c r="H135" s="168">
        <f t="shared" si="98"/>
        <v>0</v>
      </c>
      <c r="I135" s="168">
        <f t="shared" si="99"/>
        <v>4</v>
      </c>
      <c r="J135" s="169">
        <v>4387.0200000000004</v>
      </c>
      <c r="K135" s="170">
        <f t="shared" si="92"/>
        <v>5356.9899999999998</v>
      </c>
      <c r="L135" s="170">
        <f t="shared" si="113"/>
        <v>21427.959999999999</v>
      </c>
      <c r="M135" s="170">
        <f t="shared" si="114"/>
        <v>0</v>
      </c>
      <c r="N135" s="170">
        <f t="shared" si="115"/>
        <v>0</v>
      </c>
      <c r="O135" s="170">
        <f t="shared" si="116"/>
        <v>0</v>
      </c>
      <c r="P135" s="170">
        <f t="shared" si="117"/>
        <v>21427.959999999999</v>
      </c>
      <c r="Q135" s="156">
        <f t="shared" si="70"/>
        <v>0</v>
      </c>
    </row>
    <row r="136" s="149" customFormat="1" ht="25">
      <c r="A136" s="150" t="s">
        <v>289</v>
      </c>
      <c r="B136" s="150" t="s">
        <v>290</v>
      </c>
      <c r="C136" s="151" t="s">
        <v>291</v>
      </c>
      <c r="D136" s="152" t="s">
        <v>89</v>
      </c>
      <c r="E136" s="153">
        <v>371.69</v>
      </c>
      <c r="F136" s="153">
        <v>0</v>
      </c>
      <c r="G136" s="153"/>
      <c r="H136" s="153">
        <f t="shared" si="98"/>
        <v>0</v>
      </c>
      <c r="I136" s="153">
        <f t="shared" si="99"/>
        <v>371.69</v>
      </c>
      <c r="J136" s="154">
        <v>21.579999999999998</v>
      </c>
      <c r="K136" s="155">
        <f t="shared" si="92"/>
        <v>26.350000000000001</v>
      </c>
      <c r="L136" s="155">
        <f t="shared" si="113"/>
        <v>9794.0300000000007</v>
      </c>
      <c r="M136" s="155">
        <f t="shared" si="114"/>
        <v>0</v>
      </c>
      <c r="N136" s="155">
        <f t="shared" si="115"/>
        <v>0</v>
      </c>
      <c r="O136" s="155">
        <f t="shared" si="116"/>
        <v>0</v>
      </c>
      <c r="P136" s="155">
        <f t="shared" si="117"/>
        <v>9794.0300000000007</v>
      </c>
      <c r="Q136" s="156">
        <f t="shared" si="70"/>
        <v>0</v>
      </c>
    </row>
    <row r="137" s="149" customFormat="1" ht="25">
      <c r="A137" s="150" t="s">
        <v>292</v>
      </c>
      <c r="B137" s="150" t="s">
        <v>293</v>
      </c>
      <c r="C137" s="151" t="s">
        <v>294</v>
      </c>
      <c r="D137" s="152" t="s">
        <v>62</v>
      </c>
      <c r="E137" s="153">
        <v>1</v>
      </c>
      <c r="F137" s="153">
        <v>0</v>
      </c>
      <c r="G137" s="153"/>
      <c r="H137" s="153">
        <f t="shared" si="98"/>
        <v>0</v>
      </c>
      <c r="I137" s="153">
        <f t="shared" si="99"/>
        <v>1</v>
      </c>
      <c r="J137" s="154">
        <v>1925.29</v>
      </c>
      <c r="K137" s="155">
        <f t="shared" si="92"/>
        <v>2350.9699999999998</v>
      </c>
      <c r="L137" s="155">
        <f t="shared" si="113"/>
        <v>2350.9699999999998</v>
      </c>
      <c r="M137" s="155">
        <f t="shared" si="114"/>
        <v>0</v>
      </c>
      <c r="N137" s="155">
        <f t="shared" si="115"/>
        <v>0</v>
      </c>
      <c r="O137" s="155">
        <f t="shared" si="116"/>
        <v>0</v>
      </c>
      <c r="P137" s="155">
        <f t="shared" si="117"/>
        <v>2350.9699999999998</v>
      </c>
      <c r="Q137" s="156">
        <f t="shared" si="70"/>
        <v>0</v>
      </c>
    </row>
    <row r="138" s="6" customFormat="1" ht="13">
      <c r="A138" s="120" t="s">
        <v>295</v>
      </c>
      <c r="B138" s="120" t="s">
        <v>296</v>
      </c>
      <c r="C138" s="121" t="s">
        <v>297</v>
      </c>
      <c r="D138" s="122" t="s">
        <v>264</v>
      </c>
      <c r="E138" s="123">
        <v>1.2</v>
      </c>
      <c r="F138" s="123">
        <v>0</v>
      </c>
      <c r="G138" s="123">
        <f>DRENAGEM!E63</f>
        <v>1.2</v>
      </c>
      <c r="H138" s="123">
        <f t="shared" si="98"/>
        <v>1.2</v>
      </c>
      <c r="I138" s="123">
        <f t="shared" si="99"/>
        <v>0</v>
      </c>
      <c r="J138" s="125">
        <v>208.06</v>
      </c>
      <c r="K138" s="126">
        <f t="shared" si="92"/>
        <v>254.06</v>
      </c>
      <c r="L138" s="126">
        <f t="shared" si="113"/>
        <v>304.87</v>
      </c>
      <c r="M138" s="126">
        <f t="shared" si="114"/>
        <v>0</v>
      </c>
      <c r="N138" s="126">
        <f t="shared" si="115"/>
        <v>304.87200000000001</v>
      </c>
      <c r="O138" s="126">
        <f t="shared" si="116"/>
        <v>304.87200000000001</v>
      </c>
      <c r="P138" s="126">
        <f t="shared" si="117"/>
        <v>-2.0000000000095497e-003</v>
      </c>
      <c r="Q138" s="127">
        <f t="shared" si="70"/>
        <v>5.3588656984751923e-005</v>
      </c>
    </row>
    <row r="139" s="6" customFormat="1" ht="13">
      <c r="A139" s="120" t="s">
        <v>298</v>
      </c>
      <c r="B139" s="120" t="s">
        <v>299</v>
      </c>
      <c r="C139" s="121" t="s">
        <v>300</v>
      </c>
      <c r="D139" s="122" t="s">
        <v>264</v>
      </c>
      <c r="E139" s="123">
        <v>224</v>
      </c>
      <c r="F139" s="123">
        <v>0</v>
      </c>
      <c r="G139" s="123"/>
      <c r="H139" s="123">
        <f t="shared" si="98"/>
        <v>0</v>
      </c>
      <c r="I139" s="123">
        <f t="shared" si="99"/>
        <v>224</v>
      </c>
      <c r="J139" s="125">
        <v>2.1600000000000001</v>
      </c>
      <c r="K139" s="126">
        <f t="shared" si="92"/>
        <v>2.6299999999999999</v>
      </c>
      <c r="L139" s="126">
        <f t="shared" si="113"/>
        <v>589.12</v>
      </c>
      <c r="M139" s="126">
        <f t="shared" si="114"/>
        <v>0</v>
      </c>
      <c r="N139" s="126">
        <f t="shared" si="115"/>
        <v>0</v>
      </c>
      <c r="O139" s="126">
        <f t="shared" si="116"/>
        <v>0</v>
      </c>
      <c r="P139" s="126">
        <f t="shared" si="117"/>
        <v>589.12</v>
      </c>
      <c r="Q139" s="127">
        <f t="shared" ref="Q139:Q140" si="118">O139/$L$181</f>
        <v>0</v>
      </c>
    </row>
    <row r="140" s="6" customFormat="1" ht="13">
      <c r="A140" s="120" t="s">
        <v>301</v>
      </c>
      <c r="B140" s="120" t="s">
        <v>169</v>
      </c>
      <c r="C140" s="121" t="s">
        <v>302</v>
      </c>
      <c r="D140" s="122" t="s">
        <v>89</v>
      </c>
      <c r="E140" s="123">
        <v>103.59</v>
      </c>
      <c r="F140" s="123">
        <v>0</v>
      </c>
      <c r="G140" s="123"/>
      <c r="H140" s="123">
        <f t="shared" si="98"/>
        <v>0</v>
      </c>
      <c r="I140" s="123">
        <f t="shared" si="99"/>
        <v>103.59</v>
      </c>
      <c r="J140" s="125">
        <v>0.98999999999999999</v>
      </c>
      <c r="K140" s="126">
        <f t="shared" si="92"/>
        <v>1.2</v>
      </c>
      <c r="L140" s="126">
        <f t="shared" si="113"/>
        <v>124.3</v>
      </c>
      <c r="M140" s="126">
        <f t="shared" si="114"/>
        <v>0</v>
      </c>
      <c r="N140" s="126">
        <f t="shared" si="115"/>
        <v>0</v>
      </c>
      <c r="O140" s="126">
        <f t="shared" si="116"/>
        <v>0</v>
      </c>
      <c r="P140" s="126">
        <f t="shared" si="117"/>
        <v>124.3</v>
      </c>
      <c r="Q140" s="127">
        <f t="shared" si="118"/>
        <v>0</v>
      </c>
    </row>
    <row r="141" s="6" customFormat="1" ht="25">
      <c r="A141" s="120" t="s">
        <v>303</v>
      </c>
      <c r="B141" s="120" t="s">
        <v>304</v>
      </c>
      <c r="C141" s="121" t="s">
        <v>305</v>
      </c>
      <c r="D141" s="122" t="s">
        <v>306</v>
      </c>
      <c r="E141" s="123">
        <v>4661.8599999999997</v>
      </c>
      <c r="F141" s="123">
        <v>0</v>
      </c>
      <c r="G141" s="123"/>
      <c r="H141" s="123">
        <f t="shared" si="98"/>
        <v>0</v>
      </c>
      <c r="I141" s="123">
        <f t="shared" si="99"/>
        <v>4661.8599999999997</v>
      </c>
      <c r="J141" s="125">
        <v>0.77000000000000002</v>
      </c>
      <c r="K141" s="126">
        <f t="shared" si="92"/>
        <v>0.93999999999999995</v>
      </c>
      <c r="L141" s="126">
        <f t="shared" si="113"/>
        <v>4382.1400000000003</v>
      </c>
      <c r="M141" s="126">
        <f t="shared" si="114"/>
        <v>0</v>
      </c>
      <c r="N141" s="126">
        <f t="shared" si="115"/>
        <v>0</v>
      </c>
      <c r="O141" s="126">
        <f t="shared" si="116"/>
        <v>0</v>
      </c>
      <c r="P141" s="126">
        <f t="shared" si="117"/>
        <v>4382.1400000000003</v>
      </c>
      <c r="Q141" s="127">
        <f t="shared" ref="Q141:Q181" si="119">O141/$L$181</f>
        <v>0</v>
      </c>
    </row>
    <row r="142" s="6" customFormat="1" ht="13">
      <c r="A142" s="120" t="s">
        <v>307</v>
      </c>
      <c r="B142" s="120" t="s">
        <v>308</v>
      </c>
      <c r="C142" s="121" t="s">
        <v>309</v>
      </c>
      <c r="D142" s="122" t="s">
        <v>310</v>
      </c>
      <c r="E142" s="123">
        <v>155.40000000000001</v>
      </c>
      <c r="F142" s="123">
        <v>0</v>
      </c>
      <c r="G142" s="123"/>
      <c r="H142" s="123">
        <f t="shared" si="98"/>
        <v>0</v>
      </c>
      <c r="I142" s="123">
        <f t="shared" si="99"/>
        <v>155.40000000000001</v>
      </c>
      <c r="J142" s="125">
        <v>30</v>
      </c>
      <c r="K142" s="126">
        <f t="shared" si="92"/>
        <v>36.630000000000003</v>
      </c>
      <c r="L142" s="126">
        <f t="shared" si="113"/>
        <v>5692.3000000000002</v>
      </c>
      <c r="M142" s="126">
        <f t="shared" si="114"/>
        <v>0</v>
      </c>
      <c r="N142" s="126">
        <f t="shared" si="115"/>
        <v>0</v>
      </c>
      <c r="O142" s="126">
        <f t="shared" si="116"/>
        <v>0</v>
      </c>
      <c r="P142" s="126">
        <f t="shared" si="117"/>
        <v>5692.3000000000002</v>
      </c>
      <c r="Q142" s="127">
        <f t="shared" si="119"/>
        <v>0</v>
      </c>
    </row>
    <row r="143" s="101" customFormat="1" ht="13">
      <c r="A143" s="102" t="s">
        <v>34</v>
      </c>
      <c r="B143" s="103"/>
      <c r="C143" s="104" t="s">
        <v>35</v>
      </c>
      <c r="D143" s="103"/>
      <c r="E143" s="128" t="s">
        <v>57</v>
      </c>
      <c r="F143" s="128"/>
      <c r="G143" s="128"/>
      <c r="H143" s="128"/>
      <c r="I143" s="105"/>
      <c r="J143" s="106" t="s">
        <v>57</v>
      </c>
      <c r="K143" s="108"/>
      <c r="L143" s="108">
        <f>L144+L146+L152+L157+L167</f>
        <v>1937333.21</v>
      </c>
      <c r="M143" s="108">
        <f t="shared" ref="M143:P143" si="120">M144+M146+M152+M157+M167</f>
        <v>0</v>
      </c>
      <c r="N143" s="108">
        <f t="shared" si="120"/>
        <v>72673.813399999999</v>
      </c>
      <c r="O143" s="108">
        <f t="shared" si="120"/>
        <v>72673.813399999999</v>
      </c>
      <c r="P143" s="108">
        <f t="shared" si="120"/>
        <v>1864659.3966000001</v>
      </c>
      <c r="Q143" s="109">
        <f t="shared" si="119"/>
        <v>1.2774187390335838e-002</v>
      </c>
    </row>
    <row r="144" s="110" customFormat="1" ht="13">
      <c r="A144" s="111" t="s">
        <v>311</v>
      </c>
      <c r="B144" s="112"/>
      <c r="C144" s="113" t="s">
        <v>312</v>
      </c>
      <c r="D144" s="112"/>
      <c r="E144" s="114" t="s">
        <v>57</v>
      </c>
      <c r="F144" s="114"/>
      <c r="G144" s="114"/>
      <c r="H144" s="114"/>
      <c r="I144" s="115"/>
      <c r="J144" s="116" t="s">
        <v>57</v>
      </c>
      <c r="K144" s="118"/>
      <c r="L144" s="118">
        <f>L145</f>
        <v>16607.220000000001</v>
      </c>
      <c r="M144" s="118">
        <f t="shared" ref="M144:P144" si="121">M145</f>
        <v>0</v>
      </c>
      <c r="N144" s="118">
        <f t="shared" si="121"/>
        <v>11093.001400000001</v>
      </c>
      <c r="O144" s="118">
        <f t="shared" si="121"/>
        <v>11093.001400000001</v>
      </c>
      <c r="P144" s="118">
        <f t="shared" si="121"/>
        <v>5514.2186000000002</v>
      </c>
      <c r="Q144" s="119">
        <f t="shared" si="119"/>
        <v>1.94986435932448e-003</v>
      </c>
    </row>
    <row r="145" s="6" customFormat="1" ht="13">
      <c r="A145" s="120" t="s">
        <v>313</v>
      </c>
      <c r="B145" s="120" t="s">
        <v>314</v>
      </c>
      <c r="C145" s="121" t="s">
        <v>315</v>
      </c>
      <c r="D145" s="122" t="s">
        <v>316</v>
      </c>
      <c r="E145" s="123">
        <v>12677.27</v>
      </c>
      <c r="F145" s="123">
        <v>0</v>
      </c>
      <c r="G145" s="123">
        <v>8467.9400000000005</v>
      </c>
      <c r="H145" s="123">
        <f t="shared" si="98"/>
        <v>8467.9400000000005</v>
      </c>
      <c r="I145" s="123">
        <f t="shared" si="99"/>
        <v>4209.3299999999999</v>
      </c>
      <c r="J145" s="125">
        <v>1.0800000000000001</v>
      </c>
      <c r="K145" s="126">
        <f t="shared" si="92"/>
        <v>1.3100000000000001</v>
      </c>
      <c r="L145" s="126">
        <f>TRUNC(E145*K145,2)</f>
        <v>16607.220000000001</v>
      </c>
      <c r="M145" s="126">
        <f>F145*K145</f>
        <v>0</v>
      </c>
      <c r="N145" s="126">
        <f>G145*K145</f>
        <v>11093.001400000001</v>
      </c>
      <c r="O145" s="126">
        <f>H145*K145</f>
        <v>11093.001400000001</v>
      </c>
      <c r="P145" s="126">
        <f>L145-O145</f>
        <v>5514.2186000000002</v>
      </c>
      <c r="Q145" s="127">
        <f t="shared" si="119"/>
        <v>1.94986435932448e-003</v>
      </c>
    </row>
    <row r="146" s="110" customFormat="1" ht="13">
      <c r="A146" s="111" t="s">
        <v>317</v>
      </c>
      <c r="B146" s="112"/>
      <c r="C146" s="113" t="s">
        <v>318</v>
      </c>
      <c r="D146" s="112"/>
      <c r="E146" s="114" t="s">
        <v>57</v>
      </c>
      <c r="F146" s="114"/>
      <c r="G146" s="114"/>
      <c r="H146" s="114"/>
      <c r="I146" s="115"/>
      <c r="J146" s="116" t="s">
        <v>57</v>
      </c>
      <c r="K146" s="118"/>
      <c r="L146" s="118">
        <f>L147+L150</f>
        <v>157595.53</v>
      </c>
      <c r="M146" s="129">
        <f t="shared" ref="M146:P146" si="122">M147+M150</f>
        <v>0</v>
      </c>
      <c r="N146" s="129">
        <f t="shared" si="122"/>
        <v>43649.32</v>
      </c>
      <c r="O146" s="129">
        <f t="shared" si="122"/>
        <v>43649.32</v>
      </c>
      <c r="P146" s="129">
        <f t="shared" si="122"/>
        <v>113946.21000000001</v>
      </c>
      <c r="Q146" s="119">
        <f t="shared" si="119"/>
        <v>7.6724278946497934e-003</v>
      </c>
    </row>
    <row r="147" s="173" customFormat="1" ht="13">
      <c r="A147" s="174" t="s">
        <v>319</v>
      </c>
      <c r="B147" s="175"/>
      <c r="C147" s="176" t="s">
        <v>320</v>
      </c>
      <c r="D147" s="175"/>
      <c r="E147" s="177" t="s">
        <v>57</v>
      </c>
      <c r="F147" s="177"/>
      <c r="G147" s="177"/>
      <c r="H147" s="177"/>
      <c r="I147" s="178"/>
      <c r="J147" s="179" t="s">
        <v>57</v>
      </c>
      <c r="K147" s="180"/>
      <c r="L147" s="180">
        <f>SUM(L148:L149)</f>
        <v>93631.460000000006</v>
      </c>
      <c r="M147" s="180">
        <f t="shared" ref="M147:P147" si="123">SUM(M148:M149)</f>
        <v>0</v>
      </c>
      <c r="N147" s="180">
        <f t="shared" si="123"/>
        <v>43649.32</v>
      </c>
      <c r="O147" s="180">
        <f t="shared" si="123"/>
        <v>43649.32</v>
      </c>
      <c r="P147" s="180">
        <f t="shared" si="123"/>
        <v>49982.140000000007</v>
      </c>
      <c r="Q147" s="181">
        <f t="shared" si="119"/>
        <v>7.6724278946497934e-003</v>
      </c>
    </row>
    <row r="148" s="6" customFormat="1" ht="25">
      <c r="A148" s="120" t="s">
        <v>321</v>
      </c>
      <c r="B148" s="120" t="s">
        <v>87</v>
      </c>
      <c r="C148" s="121" t="s">
        <v>88</v>
      </c>
      <c r="D148" s="122" t="s">
        <v>89</v>
      </c>
      <c r="E148" s="123">
        <v>3139.0500000000002</v>
      </c>
      <c r="F148" s="123">
        <v>0</v>
      </c>
      <c r="G148" s="123">
        <v>1859</v>
      </c>
      <c r="H148" s="123">
        <f t="shared" si="98"/>
        <v>1859</v>
      </c>
      <c r="I148" s="123">
        <f t="shared" si="99"/>
        <v>1280.0500000000002</v>
      </c>
      <c r="J148" s="125">
        <v>5.6699999999999999</v>
      </c>
      <c r="K148" s="126">
        <f t="shared" si="92"/>
        <v>6.9199999999999999</v>
      </c>
      <c r="L148" s="126">
        <f t="shared" ref="L148:L149" si="124">TRUNC(E148*K148,2)</f>
        <v>21722.220000000001</v>
      </c>
      <c r="M148" s="126">
        <f t="shared" ref="M148:M151" si="125">F148*K148</f>
        <v>0</v>
      </c>
      <c r="N148" s="126">
        <f t="shared" ref="N148:N151" si="126">G148*K148</f>
        <v>12864.280000000001</v>
      </c>
      <c r="O148" s="126">
        <f t="shared" ref="O148:O151" si="127">H148*K148</f>
        <v>12864.280000000001</v>
      </c>
      <c r="P148" s="126">
        <f t="shared" ref="P148:P151" si="128">L148-O148</f>
        <v>8857.9400000000005</v>
      </c>
      <c r="Q148" s="127">
        <f t="shared" si="119"/>
        <v>2.261209583942784e-003</v>
      </c>
    </row>
    <row r="149" s="6" customFormat="1" ht="13">
      <c r="A149" s="120" t="s">
        <v>322</v>
      </c>
      <c r="B149" s="120" t="s">
        <v>323</v>
      </c>
      <c r="C149" s="121" t="s">
        <v>324</v>
      </c>
      <c r="D149" s="122" t="s">
        <v>93</v>
      </c>
      <c r="E149" s="123">
        <v>78162.220000000001</v>
      </c>
      <c r="F149" s="123">
        <v>0</v>
      </c>
      <c r="G149" s="123">
        <f>G148*1.8*10</f>
        <v>33462</v>
      </c>
      <c r="H149" s="123">
        <f t="shared" si="98"/>
        <v>33462</v>
      </c>
      <c r="I149" s="123">
        <f t="shared" si="99"/>
        <v>44700.220000000001</v>
      </c>
      <c r="J149" s="125">
        <v>0.76000000000000001</v>
      </c>
      <c r="K149" s="126">
        <f t="shared" si="92"/>
        <v>0.92000000000000004</v>
      </c>
      <c r="L149" s="126">
        <f t="shared" si="124"/>
        <v>71909.240000000005</v>
      </c>
      <c r="M149" s="126">
        <f t="shared" si="125"/>
        <v>0</v>
      </c>
      <c r="N149" s="126">
        <f t="shared" si="126"/>
        <v>30785.040000000001</v>
      </c>
      <c r="O149" s="126">
        <f t="shared" si="127"/>
        <v>30785.040000000001</v>
      </c>
      <c r="P149" s="126">
        <f t="shared" si="128"/>
        <v>41124.200000000004</v>
      </c>
      <c r="Q149" s="127">
        <f t="shared" si="119"/>
        <v>5.4112183107070094e-003</v>
      </c>
    </row>
    <row r="150" s="173" customFormat="1" ht="13">
      <c r="A150" s="174" t="s">
        <v>325</v>
      </c>
      <c r="B150" s="175"/>
      <c r="C150" s="176" t="s">
        <v>326</v>
      </c>
      <c r="D150" s="175"/>
      <c r="E150" s="177" t="s">
        <v>57</v>
      </c>
      <c r="F150" s="177"/>
      <c r="G150" s="177"/>
      <c r="H150" s="177"/>
      <c r="I150" s="178"/>
      <c r="J150" s="179" t="s">
        <v>57</v>
      </c>
      <c r="K150" s="180"/>
      <c r="L150" s="180">
        <f>SUM(L151)</f>
        <v>63964.07</v>
      </c>
      <c r="M150" s="180">
        <f t="shared" ref="M150:P150" si="129">SUM(M151)</f>
        <v>0</v>
      </c>
      <c r="N150" s="180">
        <f t="shared" si="129"/>
        <v>0</v>
      </c>
      <c r="O150" s="180">
        <f t="shared" si="129"/>
        <v>0</v>
      </c>
      <c r="P150" s="180">
        <f t="shared" si="129"/>
        <v>63964.07</v>
      </c>
      <c r="Q150" s="181">
        <f t="shared" si="119"/>
        <v>0</v>
      </c>
    </row>
    <row r="151" s="6" customFormat="1" ht="13">
      <c r="A151" s="120" t="s">
        <v>327</v>
      </c>
      <c r="B151" s="120" t="s">
        <v>328</v>
      </c>
      <c r="C151" s="121" t="s">
        <v>329</v>
      </c>
      <c r="D151" s="122" t="s">
        <v>89</v>
      </c>
      <c r="E151" s="123">
        <v>2414.6500000000001</v>
      </c>
      <c r="F151" s="123">
        <v>0</v>
      </c>
      <c r="G151" s="123"/>
      <c r="H151" s="123">
        <f t="shared" si="98"/>
        <v>0</v>
      </c>
      <c r="I151" s="123">
        <f t="shared" si="99"/>
        <v>2414.6500000000001</v>
      </c>
      <c r="J151" s="125">
        <v>21.699999999999999</v>
      </c>
      <c r="K151" s="126">
        <f t="shared" si="92"/>
        <v>26.489999999999998</v>
      </c>
      <c r="L151" s="126">
        <f>TRUNC(E151*K151,2)</f>
        <v>63964.07</v>
      </c>
      <c r="M151" s="126">
        <f t="shared" si="125"/>
        <v>0</v>
      </c>
      <c r="N151" s="126">
        <f t="shared" si="126"/>
        <v>0</v>
      </c>
      <c r="O151" s="126">
        <f t="shared" si="127"/>
        <v>0</v>
      </c>
      <c r="P151" s="126">
        <f t="shared" si="128"/>
        <v>63964.07</v>
      </c>
      <c r="Q151" s="127">
        <f t="shared" si="119"/>
        <v>0</v>
      </c>
    </row>
    <row r="152" s="110" customFormat="1" ht="13">
      <c r="A152" s="111" t="s">
        <v>330</v>
      </c>
      <c r="B152" s="112"/>
      <c r="C152" s="113" t="s">
        <v>331</v>
      </c>
      <c r="D152" s="112"/>
      <c r="E152" s="114" t="s">
        <v>57</v>
      </c>
      <c r="F152" s="114"/>
      <c r="G152" s="114"/>
      <c r="H152" s="114"/>
      <c r="I152" s="115"/>
      <c r="J152" s="116" t="s">
        <v>57</v>
      </c>
      <c r="K152" s="118"/>
      <c r="L152" s="118">
        <f>L153</f>
        <v>502390.95000000001</v>
      </c>
      <c r="M152" s="118">
        <f t="shared" ref="M152:P152" si="130">M153</f>
        <v>0</v>
      </c>
      <c r="N152" s="118">
        <f t="shared" si="130"/>
        <v>17931.491999999998</v>
      </c>
      <c r="O152" s="118">
        <f t="shared" si="130"/>
        <v>17931.491999999998</v>
      </c>
      <c r="P152" s="118">
        <f t="shared" si="130"/>
        <v>484459.45799999998</v>
      </c>
      <c r="Q152" s="119">
        <f t="shared" si="119"/>
        <v>3.1518951363615653e-003</v>
      </c>
    </row>
    <row r="153" s="130" customFormat="1" ht="13">
      <c r="A153" s="131" t="s">
        <v>332</v>
      </c>
      <c r="B153" s="132"/>
      <c r="C153" s="133" t="s">
        <v>333</v>
      </c>
      <c r="D153" s="132"/>
      <c r="E153" s="134" t="s">
        <v>57</v>
      </c>
      <c r="F153" s="134"/>
      <c r="G153" s="134"/>
      <c r="H153" s="134"/>
      <c r="I153" s="135"/>
      <c r="J153" s="136" t="s">
        <v>57</v>
      </c>
      <c r="K153" s="137"/>
      <c r="L153" s="137">
        <f>SUM(L154:L156)</f>
        <v>502390.95000000001</v>
      </c>
      <c r="M153" s="137">
        <f t="shared" ref="M153:P153" si="131">SUM(M154:M156)</f>
        <v>0</v>
      </c>
      <c r="N153" s="137">
        <f t="shared" si="131"/>
        <v>17931.491999999998</v>
      </c>
      <c r="O153" s="137">
        <f t="shared" si="131"/>
        <v>17931.491999999998</v>
      </c>
      <c r="P153" s="137">
        <f t="shared" si="131"/>
        <v>484459.45799999998</v>
      </c>
      <c r="Q153" s="139">
        <f t="shared" si="119"/>
        <v>3.1518951363615653e-003</v>
      </c>
    </row>
    <row r="154" s="6" customFormat="1" ht="37.5">
      <c r="A154" s="120" t="s">
        <v>334</v>
      </c>
      <c r="B154" s="120" t="s">
        <v>335</v>
      </c>
      <c r="C154" s="121" t="s">
        <v>336</v>
      </c>
      <c r="D154" s="122" t="s">
        <v>89</v>
      </c>
      <c r="E154" s="123">
        <v>1609.54</v>
      </c>
      <c r="F154" s="123">
        <v>0</v>
      </c>
      <c r="G154" s="123"/>
      <c r="H154" s="123">
        <f t="shared" si="98"/>
        <v>0</v>
      </c>
      <c r="I154" s="123">
        <f t="shared" si="99"/>
        <v>1609.54</v>
      </c>
      <c r="J154" s="125">
        <v>167.80000000000001</v>
      </c>
      <c r="K154" s="126">
        <f t="shared" si="92"/>
        <v>204.90000000000001</v>
      </c>
      <c r="L154" s="126">
        <f t="shared" ref="L154:L156" si="132">TRUNC(E154*K154,2)</f>
        <v>329794.73999999999</v>
      </c>
      <c r="M154" s="126">
        <f t="shared" ref="M154:M156" si="133">F154*K154</f>
        <v>0</v>
      </c>
      <c r="N154" s="126">
        <f t="shared" ref="N154:N156" si="134">G154*K154</f>
        <v>0</v>
      </c>
      <c r="O154" s="126">
        <f t="shared" ref="O154:O156" si="135">H154*K154</f>
        <v>0</v>
      </c>
      <c r="P154" s="126">
        <f t="shared" ref="P154:P156" si="136">L154-O154</f>
        <v>329794.73999999999</v>
      </c>
      <c r="Q154" s="127">
        <f t="shared" si="119"/>
        <v>0</v>
      </c>
    </row>
    <row r="155" s="6" customFormat="1" ht="13">
      <c r="A155" s="120" t="s">
        <v>337</v>
      </c>
      <c r="B155" s="120" t="s">
        <v>169</v>
      </c>
      <c r="C155" s="121" t="s">
        <v>302</v>
      </c>
      <c r="D155" s="122" t="s">
        <v>89</v>
      </c>
      <c r="E155" s="123">
        <v>2092.5300000000002</v>
      </c>
      <c r="F155" s="123">
        <v>0</v>
      </c>
      <c r="G155" s="123">
        <v>1126.3499999999999</v>
      </c>
      <c r="H155" s="123">
        <f t="shared" si="98"/>
        <v>1126.3499999999999</v>
      </c>
      <c r="I155" s="123">
        <f t="shared" si="99"/>
        <v>966.18000000000029</v>
      </c>
      <c r="J155" s="125">
        <v>0.98999999999999999</v>
      </c>
      <c r="K155" s="126">
        <f t="shared" si="92"/>
        <v>1.2</v>
      </c>
      <c r="L155" s="126">
        <f t="shared" si="132"/>
        <v>2511.0300000000002</v>
      </c>
      <c r="M155" s="126">
        <f t="shared" si="133"/>
        <v>0</v>
      </c>
      <c r="N155" s="126">
        <f t="shared" si="134"/>
        <v>1351.6199999999999</v>
      </c>
      <c r="O155" s="126">
        <f t="shared" si="135"/>
        <v>1351.6199999999999</v>
      </c>
      <c r="P155" s="126">
        <f t="shared" si="136"/>
        <v>1159.4100000000003</v>
      </c>
      <c r="Q155" s="127">
        <f t="shared" si="119"/>
        <v>2.3758003540413808e-004</v>
      </c>
    </row>
    <row r="156" s="6" customFormat="1" ht="13">
      <c r="A156" s="120" t="s">
        <v>338</v>
      </c>
      <c r="B156" s="120" t="s">
        <v>323</v>
      </c>
      <c r="C156" s="121" t="s">
        <v>324</v>
      </c>
      <c r="D156" s="122" t="s">
        <v>93</v>
      </c>
      <c r="E156" s="123">
        <v>184875.20000000001</v>
      </c>
      <c r="F156" s="123">
        <v>0</v>
      </c>
      <c r="G156" s="123">
        <f>G155*1.6*10</f>
        <v>18021.599999999999</v>
      </c>
      <c r="H156" s="123">
        <f t="shared" si="98"/>
        <v>18021.599999999999</v>
      </c>
      <c r="I156" s="123">
        <f t="shared" si="99"/>
        <v>166853.60000000001</v>
      </c>
      <c r="J156" s="125">
        <v>0.76000000000000001</v>
      </c>
      <c r="K156" s="126">
        <f t="shared" si="92"/>
        <v>0.92000000000000004</v>
      </c>
      <c r="L156" s="126">
        <f t="shared" si="132"/>
        <v>170085.17999999999</v>
      </c>
      <c r="M156" s="126">
        <f t="shared" si="133"/>
        <v>0</v>
      </c>
      <c r="N156" s="126">
        <f t="shared" si="134"/>
        <v>16579.871999999999</v>
      </c>
      <c r="O156" s="126">
        <f t="shared" si="135"/>
        <v>16579.871999999999</v>
      </c>
      <c r="P156" s="126">
        <f t="shared" si="136"/>
        <v>153505.30799999999</v>
      </c>
      <c r="Q156" s="127">
        <f t="shared" si="119"/>
        <v>2.9143151009574271e-003</v>
      </c>
    </row>
    <row r="157" s="110" customFormat="1" ht="13">
      <c r="A157" s="111" t="s">
        <v>339</v>
      </c>
      <c r="B157" s="112"/>
      <c r="C157" s="113" t="s">
        <v>340</v>
      </c>
      <c r="D157" s="112"/>
      <c r="E157" s="114" t="s">
        <v>57</v>
      </c>
      <c r="F157" s="114"/>
      <c r="G157" s="114"/>
      <c r="H157" s="114"/>
      <c r="I157" s="115"/>
      <c r="J157" s="116" t="s">
        <v>57</v>
      </c>
      <c r="K157" s="118"/>
      <c r="L157" s="118">
        <f>L158+L160+L162+L164</f>
        <v>890909.3600000001</v>
      </c>
      <c r="M157" s="118">
        <f t="shared" ref="M157:P157" si="137">M158+M160+M162+M164</f>
        <v>0</v>
      </c>
      <c r="N157" s="118">
        <f t="shared" si="137"/>
        <v>0</v>
      </c>
      <c r="O157" s="118">
        <f t="shared" si="137"/>
        <v>0</v>
      </c>
      <c r="P157" s="118">
        <f t="shared" si="137"/>
        <v>890909.3600000001</v>
      </c>
      <c r="Q157" s="119">
        <f t="shared" si="119"/>
        <v>0</v>
      </c>
    </row>
    <row r="158" s="130" customFormat="1" ht="13">
      <c r="A158" s="131" t="s">
        <v>341</v>
      </c>
      <c r="B158" s="132"/>
      <c r="C158" s="133" t="s">
        <v>342</v>
      </c>
      <c r="D158" s="132"/>
      <c r="E158" s="134" t="s">
        <v>57</v>
      </c>
      <c r="F158" s="134"/>
      <c r="G158" s="134"/>
      <c r="H158" s="134"/>
      <c r="I158" s="135"/>
      <c r="J158" s="136" t="s">
        <v>57</v>
      </c>
      <c r="K158" s="137"/>
      <c r="L158" s="137">
        <f>L159</f>
        <v>108087.32000000001</v>
      </c>
      <c r="M158" s="137">
        <f t="shared" ref="M158:P158" si="138">M159</f>
        <v>0</v>
      </c>
      <c r="N158" s="137">
        <f t="shared" si="138"/>
        <v>0</v>
      </c>
      <c r="O158" s="137">
        <f t="shared" si="138"/>
        <v>0</v>
      </c>
      <c r="P158" s="137">
        <f t="shared" si="138"/>
        <v>108087.32000000001</v>
      </c>
      <c r="Q158" s="139">
        <f t="shared" si="119"/>
        <v>0</v>
      </c>
    </row>
    <row r="159" s="6" customFormat="1" ht="13">
      <c r="A159" s="120" t="s">
        <v>343</v>
      </c>
      <c r="B159" s="120" t="s">
        <v>344</v>
      </c>
      <c r="C159" s="121" t="s">
        <v>345</v>
      </c>
      <c r="D159" s="122" t="s">
        <v>80</v>
      </c>
      <c r="E159" s="123">
        <v>8048.1999999999998</v>
      </c>
      <c r="F159" s="123">
        <v>0</v>
      </c>
      <c r="G159" s="123"/>
      <c r="H159" s="123">
        <f t="shared" si="98"/>
        <v>0</v>
      </c>
      <c r="I159" s="123">
        <f t="shared" si="99"/>
        <v>8048.1999999999998</v>
      </c>
      <c r="J159" s="125">
        <v>11</v>
      </c>
      <c r="K159" s="126">
        <f t="shared" si="92"/>
        <v>13.43</v>
      </c>
      <c r="L159" s="126">
        <f>TRUNC(E159*K159,2)</f>
        <v>108087.32000000001</v>
      </c>
      <c r="M159" s="126">
        <f>F159*K159</f>
        <v>0</v>
      </c>
      <c r="N159" s="126">
        <f>G159*K159</f>
        <v>0</v>
      </c>
      <c r="O159" s="126">
        <f>H159*K159</f>
        <v>0</v>
      </c>
      <c r="P159" s="126">
        <f>L159-O159</f>
        <v>108087.32000000001</v>
      </c>
      <c r="Q159" s="127">
        <f t="shared" si="119"/>
        <v>0</v>
      </c>
    </row>
    <row r="160" s="130" customFormat="1" ht="13">
      <c r="A160" s="131" t="s">
        <v>346</v>
      </c>
      <c r="B160" s="132"/>
      <c r="C160" s="133" t="s">
        <v>347</v>
      </c>
      <c r="D160" s="132"/>
      <c r="E160" s="134" t="s">
        <v>57</v>
      </c>
      <c r="F160" s="134"/>
      <c r="G160" s="134"/>
      <c r="H160" s="134"/>
      <c r="I160" s="135"/>
      <c r="J160" s="136" t="s">
        <v>57</v>
      </c>
      <c r="K160" s="137"/>
      <c r="L160" s="137">
        <f>L161</f>
        <v>34848.699999999997</v>
      </c>
      <c r="M160" s="137">
        <f t="shared" ref="M160:P160" si="139">M161</f>
        <v>0</v>
      </c>
      <c r="N160" s="137">
        <f t="shared" si="139"/>
        <v>0</v>
      </c>
      <c r="O160" s="137">
        <f t="shared" si="139"/>
        <v>0</v>
      </c>
      <c r="P160" s="137">
        <f t="shared" si="139"/>
        <v>34848.699999999997</v>
      </c>
      <c r="Q160" s="139">
        <f t="shared" si="119"/>
        <v>0</v>
      </c>
    </row>
    <row r="161" s="6" customFormat="1" ht="13">
      <c r="A161" s="120" t="s">
        <v>348</v>
      </c>
      <c r="B161" s="120" t="s">
        <v>349</v>
      </c>
      <c r="C161" s="121" t="s">
        <v>350</v>
      </c>
      <c r="D161" s="122" t="s">
        <v>80</v>
      </c>
      <c r="E161" s="123">
        <v>8048.1999999999998</v>
      </c>
      <c r="F161" s="123">
        <v>0</v>
      </c>
      <c r="G161" s="123"/>
      <c r="H161" s="123">
        <f t="shared" si="98"/>
        <v>0</v>
      </c>
      <c r="I161" s="123">
        <f t="shared" si="99"/>
        <v>8048.1999999999998</v>
      </c>
      <c r="J161" s="125">
        <v>3.5499999999999998</v>
      </c>
      <c r="K161" s="126">
        <f t="shared" si="92"/>
        <v>4.3300000000000001</v>
      </c>
      <c r="L161" s="126">
        <f>TRUNC(E161*K161,2)</f>
        <v>34848.699999999997</v>
      </c>
      <c r="M161" s="126">
        <f>F161*K161</f>
        <v>0</v>
      </c>
      <c r="N161" s="126">
        <f>G161*K161</f>
        <v>0</v>
      </c>
      <c r="O161" s="126">
        <f>H161*K161</f>
        <v>0</v>
      </c>
      <c r="P161" s="126">
        <f>L161-O161</f>
        <v>34848.699999999997</v>
      </c>
      <c r="Q161" s="127">
        <f t="shared" si="119"/>
        <v>0</v>
      </c>
    </row>
    <row r="162" s="130" customFormat="1" ht="13">
      <c r="A162" s="131" t="s">
        <v>351</v>
      </c>
      <c r="B162" s="132"/>
      <c r="C162" s="133" t="s">
        <v>352</v>
      </c>
      <c r="D162" s="132"/>
      <c r="E162" s="134" t="s">
        <v>57</v>
      </c>
      <c r="F162" s="134"/>
      <c r="G162" s="134"/>
      <c r="H162" s="134"/>
      <c r="I162" s="135"/>
      <c r="J162" s="136" t="s">
        <v>57</v>
      </c>
      <c r="K162" s="137"/>
      <c r="L162" s="137">
        <f>L163</f>
        <v>716434.66000000003</v>
      </c>
      <c r="M162" s="137">
        <f t="shared" ref="M162:P162" si="140">M163</f>
        <v>0</v>
      </c>
      <c r="N162" s="137">
        <f t="shared" si="140"/>
        <v>0</v>
      </c>
      <c r="O162" s="137">
        <f t="shared" si="140"/>
        <v>0</v>
      </c>
      <c r="P162" s="137">
        <f t="shared" si="140"/>
        <v>716434.66000000003</v>
      </c>
      <c r="Q162" s="139">
        <f t="shared" si="119"/>
        <v>0</v>
      </c>
    </row>
    <row r="163" s="6" customFormat="1" ht="25">
      <c r="A163" s="120" t="s">
        <v>353</v>
      </c>
      <c r="B163" s="120" t="s">
        <v>354</v>
      </c>
      <c r="C163" s="121" t="s">
        <v>355</v>
      </c>
      <c r="D163" s="122" t="s">
        <v>89</v>
      </c>
      <c r="E163" s="123">
        <v>402.41000000000003</v>
      </c>
      <c r="F163" s="123">
        <v>0</v>
      </c>
      <c r="G163" s="123"/>
      <c r="H163" s="123">
        <f t="shared" si="98"/>
        <v>0</v>
      </c>
      <c r="I163" s="123">
        <f t="shared" si="99"/>
        <v>402.41000000000003</v>
      </c>
      <c r="J163" s="125">
        <v>1458</v>
      </c>
      <c r="K163" s="126">
        <f t="shared" si="92"/>
        <v>1780.3599999999999</v>
      </c>
      <c r="L163" s="126">
        <f>TRUNC(E163*K163,2)</f>
        <v>716434.66000000003</v>
      </c>
      <c r="M163" s="126">
        <f>F163*K163</f>
        <v>0</v>
      </c>
      <c r="N163" s="126">
        <f>G163*K163</f>
        <v>0</v>
      </c>
      <c r="O163" s="126">
        <f>H163*K163</f>
        <v>0</v>
      </c>
      <c r="P163" s="126">
        <f>L163-O163</f>
        <v>716434.66000000003</v>
      </c>
      <c r="Q163" s="127">
        <f t="shared" si="119"/>
        <v>0</v>
      </c>
    </row>
    <row r="164" s="130" customFormat="1" ht="13">
      <c r="A164" s="131" t="s">
        <v>356</v>
      </c>
      <c r="B164" s="132"/>
      <c r="C164" s="133" t="s">
        <v>357</v>
      </c>
      <c r="D164" s="132"/>
      <c r="E164" s="134" t="s">
        <v>57</v>
      </c>
      <c r="F164" s="134"/>
      <c r="G164" s="134"/>
      <c r="H164" s="134"/>
      <c r="I164" s="135"/>
      <c r="J164" s="136" t="s">
        <v>57</v>
      </c>
      <c r="K164" s="137"/>
      <c r="L164" s="137">
        <f>SUM(L165:L166)</f>
        <v>31538.68</v>
      </c>
      <c r="M164" s="137">
        <f t="shared" ref="M164:P164" si="141">SUM(M165:M166)</f>
        <v>0</v>
      </c>
      <c r="N164" s="137">
        <f t="shared" si="141"/>
        <v>0</v>
      </c>
      <c r="O164" s="137">
        <f t="shared" si="141"/>
        <v>0</v>
      </c>
      <c r="P164" s="137">
        <f t="shared" si="141"/>
        <v>31538.68</v>
      </c>
      <c r="Q164" s="139">
        <f t="shared" si="119"/>
        <v>0</v>
      </c>
    </row>
    <row r="165" s="6" customFormat="1" ht="13">
      <c r="A165" s="120" t="s">
        <v>358</v>
      </c>
      <c r="B165" s="120" t="s">
        <v>359</v>
      </c>
      <c r="C165" s="121" t="s">
        <v>360</v>
      </c>
      <c r="D165" s="122" t="s">
        <v>89</v>
      </c>
      <c r="E165" s="123">
        <v>402.41000000000003</v>
      </c>
      <c r="F165" s="123">
        <v>0</v>
      </c>
      <c r="G165" s="123"/>
      <c r="H165" s="123">
        <f t="shared" si="98"/>
        <v>0</v>
      </c>
      <c r="I165" s="123">
        <f t="shared" si="99"/>
        <v>402.41000000000003</v>
      </c>
      <c r="J165" s="125">
        <v>6.3200000000000003</v>
      </c>
      <c r="K165" s="126">
        <f t="shared" si="92"/>
        <v>7.71</v>
      </c>
      <c r="L165" s="126">
        <f t="shared" ref="L165:L166" si="142">TRUNC(E165*K165,2)</f>
        <v>3102.5799999999999</v>
      </c>
      <c r="M165" s="126">
        <f t="shared" ref="M165:M166" si="143">F165*K165</f>
        <v>0</v>
      </c>
      <c r="N165" s="126">
        <f t="shared" ref="N165:N166" si="144">G165*K165</f>
        <v>0</v>
      </c>
      <c r="O165" s="126">
        <f t="shared" ref="O165:O166" si="145">H165*K165</f>
        <v>0</v>
      </c>
      <c r="P165" s="126">
        <f t="shared" ref="P165:P166" si="146">L165-O165</f>
        <v>3102.5799999999999</v>
      </c>
      <c r="Q165" s="127">
        <f t="shared" si="119"/>
        <v>0</v>
      </c>
    </row>
    <row r="166" s="6" customFormat="1" ht="25">
      <c r="A166" s="120" t="s">
        <v>361</v>
      </c>
      <c r="B166" s="120" t="s">
        <v>362</v>
      </c>
      <c r="C166" s="121" t="s">
        <v>363</v>
      </c>
      <c r="D166" s="122" t="s">
        <v>93</v>
      </c>
      <c r="E166" s="123">
        <v>18957.400000000001</v>
      </c>
      <c r="F166" s="123">
        <v>0</v>
      </c>
      <c r="G166" s="123"/>
      <c r="H166" s="123">
        <f t="shared" si="98"/>
        <v>0</v>
      </c>
      <c r="I166" s="123">
        <f t="shared" si="99"/>
        <v>18957.400000000001</v>
      </c>
      <c r="J166" s="125">
        <v>1.23</v>
      </c>
      <c r="K166" s="126">
        <f t="shared" si="92"/>
        <v>1.5</v>
      </c>
      <c r="L166" s="126">
        <f t="shared" si="142"/>
        <v>28436.099999999999</v>
      </c>
      <c r="M166" s="126">
        <f t="shared" si="143"/>
        <v>0</v>
      </c>
      <c r="N166" s="126">
        <f t="shared" si="144"/>
        <v>0</v>
      </c>
      <c r="O166" s="126">
        <f t="shared" si="145"/>
        <v>0</v>
      </c>
      <c r="P166" s="126">
        <f t="shared" si="146"/>
        <v>28436.099999999999</v>
      </c>
      <c r="Q166" s="127">
        <f t="shared" si="119"/>
        <v>0</v>
      </c>
    </row>
    <row r="167" s="110" customFormat="1" ht="13">
      <c r="A167" s="111" t="s">
        <v>364</v>
      </c>
      <c r="B167" s="112"/>
      <c r="C167" s="113" t="s">
        <v>365</v>
      </c>
      <c r="D167" s="112"/>
      <c r="E167" s="114" t="s">
        <v>57</v>
      </c>
      <c r="F167" s="114"/>
      <c r="G167" s="114"/>
      <c r="H167" s="114"/>
      <c r="I167" s="115"/>
      <c r="J167" s="116" t="s">
        <v>57</v>
      </c>
      <c r="K167" s="118"/>
      <c r="L167" s="118">
        <f>SUM(L168:L175)</f>
        <v>369830.15000000002</v>
      </c>
      <c r="M167" s="118">
        <f t="shared" ref="M167:P167" si="147">SUM(M168:M175)</f>
        <v>0</v>
      </c>
      <c r="N167" s="118">
        <f t="shared" si="147"/>
        <v>0</v>
      </c>
      <c r="O167" s="118">
        <f t="shared" si="147"/>
        <v>0</v>
      </c>
      <c r="P167" s="118">
        <f t="shared" si="147"/>
        <v>369830.15000000002</v>
      </c>
      <c r="Q167" s="119">
        <f t="shared" si="119"/>
        <v>0</v>
      </c>
    </row>
    <row r="168" s="6" customFormat="1" ht="25">
      <c r="A168" s="120" t="s">
        <v>366</v>
      </c>
      <c r="B168" s="120" t="s">
        <v>367</v>
      </c>
      <c r="C168" s="121" t="s">
        <v>368</v>
      </c>
      <c r="D168" s="122" t="s">
        <v>264</v>
      </c>
      <c r="E168" s="123">
        <v>1599.5899999999999</v>
      </c>
      <c r="F168" s="123">
        <v>0</v>
      </c>
      <c r="G168" s="123"/>
      <c r="H168" s="123">
        <f t="shared" si="98"/>
        <v>0</v>
      </c>
      <c r="I168" s="123">
        <f t="shared" si="99"/>
        <v>1599.5899999999999</v>
      </c>
      <c r="J168" s="125">
        <v>33.920000000000002</v>
      </c>
      <c r="K168" s="126">
        <f t="shared" ref="K167:K180" si="148">TRUNC(J168*1.2211,2)</f>
        <v>41.409999999999997</v>
      </c>
      <c r="L168" s="126">
        <f t="shared" ref="L168:L175" si="149">TRUNC(E168*K168,2)</f>
        <v>66239.020000000004</v>
      </c>
      <c r="M168" s="126">
        <f t="shared" ref="M168:M175" si="150">F168*K168</f>
        <v>0</v>
      </c>
      <c r="N168" s="126">
        <f t="shared" ref="N168:N175" si="151">G168*K168</f>
        <v>0</v>
      </c>
      <c r="O168" s="126">
        <f t="shared" ref="O168:O175" si="152">H168*K168</f>
        <v>0</v>
      </c>
      <c r="P168" s="126">
        <f t="shared" ref="P168:P175" si="153">L168-O168</f>
        <v>66239.020000000004</v>
      </c>
      <c r="Q168" s="127">
        <f t="shared" si="119"/>
        <v>0</v>
      </c>
    </row>
    <row r="169" s="6" customFormat="1" ht="25">
      <c r="A169" s="120" t="s">
        <v>369</v>
      </c>
      <c r="B169" s="120" t="s">
        <v>370</v>
      </c>
      <c r="C169" s="121" t="s">
        <v>371</v>
      </c>
      <c r="D169" s="122" t="s">
        <v>264</v>
      </c>
      <c r="E169" s="123">
        <v>1110</v>
      </c>
      <c r="F169" s="123">
        <v>0</v>
      </c>
      <c r="G169" s="123"/>
      <c r="H169" s="123">
        <f t="shared" si="98"/>
        <v>0</v>
      </c>
      <c r="I169" s="123">
        <f t="shared" si="99"/>
        <v>1110</v>
      </c>
      <c r="J169" s="125">
        <v>33.909999999999997</v>
      </c>
      <c r="K169" s="126">
        <f t="shared" si="148"/>
        <v>41.399999999999999</v>
      </c>
      <c r="L169" s="126">
        <f t="shared" si="149"/>
        <v>45954</v>
      </c>
      <c r="M169" s="126">
        <f t="shared" si="150"/>
        <v>0</v>
      </c>
      <c r="N169" s="126">
        <f t="shared" si="151"/>
        <v>0</v>
      </c>
      <c r="O169" s="126">
        <f t="shared" si="152"/>
        <v>0</v>
      </c>
      <c r="P169" s="126">
        <f t="shared" si="153"/>
        <v>45954</v>
      </c>
      <c r="Q169" s="127">
        <f t="shared" si="119"/>
        <v>0</v>
      </c>
    </row>
    <row r="170" s="6" customFormat="1" ht="13">
      <c r="A170" s="120" t="s">
        <v>372</v>
      </c>
      <c r="B170" s="120" t="s">
        <v>373</v>
      </c>
      <c r="C170" s="121" t="s">
        <v>374</v>
      </c>
      <c r="D170" s="122" t="s">
        <v>264</v>
      </c>
      <c r="E170" s="123">
        <v>2709.5900000000001</v>
      </c>
      <c r="F170" s="123">
        <v>0</v>
      </c>
      <c r="G170" s="123"/>
      <c r="H170" s="123">
        <f t="shared" si="98"/>
        <v>0</v>
      </c>
      <c r="I170" s="123">
        <f t="shared" si="99"/>
        <v>2709.5900000000001</v>
      </c>
      <c r="J170" s="125">
        <v>1.5</v>
      </c>
      <c r="K170" s="126">
        <f t="shared" si="148"/>
        <v>1.8300000000000001</v>
      </c>
      <c r="L170" s="126">
        <f t="shared" si="149"/>
        <v>4958.54</v>
      </c>
      <c r="M170" s="126">
        <f t="shared" si="150"/>
        <v>0</v>
      </c>
      <c r="N170" s="126">
        <f t="shared" si="151"/>
        <v>0</v>
      </c>
      <c r="O170" s="126">
        <f t="shared" si="152"/>
        <v>0</v>
      </c>
      <c r="P170" s="126">
        <f t="shared" si="153"/>
        <v>4958.54</v>
      </c>
      <c r="Q170" s="127">
        <f t="shared" si="119"/>
        <v>0</v>
      </c>
    </row>
    <row r="171" s="6" customFormat="1" ht="25">
      <c r="A171" s="120" t="s">
        <v>375</v>
      </c>
      <c r="B171" s="120" t="s">
        <v>376</v>
      </c>
      <c r="C171" s="121" t="s">
        <v>377</v>
      </c>
      <c r="D171" s="122" t="s">
        <v>80</v>
      </c>
      <c r="E171" s="123">
        <v>3257.8699999999999</v>
      </c>
      <c r="F171" s="123">
        <v>0</v>
      </c>
      <c r="G171" s="123"/>
      <c r="H171" s="123">
        <f t="shared" si="98"/>
        <v>0</v>
      </c>
      <c r="I171" s="123">
        <f t="shared" si="99"/>
        <v>3257.8699999999999</v>
      </c>
      <c r="J171" s="125">
        <v>3.5600000000000001</v>
      </c>
      <c r="K171" s="126">
        <f t="shared" si="148"/>
        <v>4.3399999999999999</v>
      </c>
      <c r="L171" s="126">
        <f t="shared" si="149"/>
        <v>14139.15</v>
      </c>
      <c r="M171" s="126">
        <f t="shared" si="150"/>
        <v>0</v>
      </c>
      <c r="N171" s="126">
        <f t="shared" si="151"/>
        <v>0</v>
      </c>
      <c r="O171" s="126">
        <f t="shared" si="152"/>
        <v>0</v>
      </c>
      <c r="P171" s="126">
        <f t="shared" si="153"/>
        <v>14139.15</v>
      </c>
      <c r="Q171" s="127">
        <f t="shared" si="119"/>
        <v>0</v>
      </c>
    </row>
    <row r="172" s="6" customFormat="1" ht="25">
      <c r="A172" s="120" t="s">
        <v>378</v>
      </c>
      <c r="B172" s="120" t="s">
        <v>379</v>
      </c>
      <c r="C172" s="121" t="s">
        <v>380</v>
      </c>
      <c r="D172" s="122" t="s">
        <v>89</v>
      </c>
      <c r="E172" s="123">
        <v>228.05000000000001</v>
      </c>
      <c r="F172" s="123">
        <v>0</v>
      </c>
      <c r="G172" s="123"/>
      <c r="H172" s="123">
        <f t="shared" si="98"/>
        <v>0</v>
      </c>
      <c r="I172" s="123">
        <f t="shared" si="99"/>
        <v>228.05000000000001</v>
      </c>
      <c r="J172" s="125">
        <v>665.60000000000002</v>
      </c>
      <c r="K172" s="126">
        <f t="shared" si="148"/>
        <v>812.75999999999999</v>
      </c>
      <c r="L172" s="126">
        <f t="shared" si="149"/>
        <v>185349.91</v>
      </c>
      <c r="M172" s="126">
        <f t="shared" si="150"/>
        <v>0</v>
      </c>
      <c r="N172" s="126">
        <f t="shared" si="151"/>
        <v>0</v>
      </c>
      <c r="O172" s="126">
        <f t="shared" si="152"/>
        <v>0</v>
      </c>
      <c r="P172" s="126">
        <f t="shared" si="153"/>
        <v>185349.91</v>
      </c>
      <c r="Q172" s="127">
        <f t="shared" si="119"/>
        <v>0</v>
      </c>
    </row>
    <row r="173" s="6" customFormat="1" ht="13">
      <c r="A173" s="120" t="s">
        <v>381</v>
      </c>
      <c r="B173" s="120" t="s">
        <v>382</v>
      </c>
      <c r="C173" s="121" t="s">
        <v>383</v>
      </c>
      <c r="D173" s="122" t="s">
        <v>80</v>
      </c>
      <c r="E173" s="123">
        <v>1344</v>
      </c>
      <c r="F173" s="123">
        <v>0</v>
      </c>
      <c r="G173" s="123"/>
      <c r="H173" s="123">
        <f t="shared" ref="H173:H180" si="154">F173+G173</f>
        <v>0</v>
      </c>
      <c r="I173" s="123">
        <f t="shared" ref="I173:I180" si="155">E173-H173</f>
        <v>1344</v>
      </c>
      <c r="J173" s="125">
        <v>24.859999999999999</v>
      </c>
      <c r="K173" s="126">
        <f t="shared" si="148"/>
        <v>30.350000000000001</v>
      </c>
      <c r="L173" s="126">
        <f t="shared" si="149"/>
        <v>40790.400000000001</v>
      </c>
      <c r="M173" s="126">
        <f t="shared" si="150"/>
        <v>0</v>
      </c>
      <c r="N173" s="126">
        <f t="shared" si="151"/>
        <v>0</v>
      </c>
      <c r="O173" s="126">
        <f t="shared" si="152"/>
        <v>0</v>
      </c>
      <c r="P173" s="126">
        <f t="shared" si="153"/>
        <v>40790.400000000001</v>
      </c>
      <c r="Q173" s="127">
        <f t="shared" si="119"/>
        <v>0</v>
      </c>
    </row>
    <row r="174" s="6" customFormat="1" ht="13">
      <c r="A174" s="120" t="s">
        <v>384</v>
      </c>
      <c r="B174" s="120" t="s">
        <v>385</v>
      </c>
      <c r="C174" s="121" t="s">
        <v>386</v>
      </c>
      <c r="D174" s="122" t="s">
        <v>62</v>
      </c>
      <c r="E174" s="123">
        <v>1</v>
      </c>
      <c r="F174" s="123">
        <v>0</v>
      </c>
      <c r="G174" s="123"/>
      <c r="H174" s="123">
        <f t="shared" si="154"/>
        <v>0</v>
      </c>
      <c r="I174" s="123">
        <f t="shared" si="155"/>
        <v>1</v>
      </c>
      <c r="J174" s="125">
        <v>4236.4200000000001</v>
      </c>
      <c r="K174" s="126">
        <f t="shared" si="148"/>
        <v>5173.0900000000001</v>
      </c>
      <c r="L174" s="126">
        <f t="shared" si="149"/>
        <v>5173.0900000000001</v>
      </c>
      <c r="M174" s="126">
        <f t="shared" si="150"/>
        <v>0</v>
      </c>
      <c r="N174" s="126">
        <f t="shared" si="151"/>
        <v>0</v>
      </c>
      <c r="O174" s="126">
        <f t="shared" si="152"/>
        <v>0</v>
      </c>
      <c r="P174" s="126">
        <f t="shared" si="153"/>
        <v>5173.0900000000001</v>
      </c>
      <c r="Q174" s="127">
        <f t="shared" si="119"/>
        <v>0</v>
      </c>
    </row>
    <row r="175" s="6" customFormat="1" ht="13">
      <c r="A175" s="120" t="s">
        <v>387</v>
      </c>
      <c r="B175" s="120" t="s">
        <v>388</v>
      </c>
      <c r="C175" s="121" t="s">
        <v>389</v>
      </c>
      <c r="D175" s="122" t="s">
        <v>390</v>
      </c>
      <c r="E175" s="123">
        <v>12677.27</v>
      </c>
      <c r="F175" s="123">
        <v>0</v>
      </c>
      <c r="G175" s="123"/>
      <c r="H175" s="123">
        <f t="shared" si="154"/>
        <v>0</v>
      </c>
      <c r="I175" s="123">
        <f t="shared" si="155"/>
        <v>12677.27</v>
      </c>
      <c r="J175" s="125">
        <v>0.46999999999999997</v>
      </c>
      <c r="K175" s="126">
        <f t="shared" si="148"/>
        <v>0.56999999999999995</v>
      </c>
      <c r="L175" s="126">
        <f t="shared" si="149"/>
        <v>7226.04</v>
      </c>
      <c r="M175" s="126">
        <f t="shared" si="150"/>
        <v>0</v>
      </c>
      <c r="N175" s="126">
        <f t="shared" si="151"/>
        <v>0</v>
      </c>
      <c r="O175" s="126">
        <f t="shared" si="152"/>
        <v>0</v>
      </c>
      <c r="P175" s="126">
        <f t="shared" si="153"/>
        <v>7226.04</v>
      </c>
      <c r="Q175" s="127">
        <f t="shared" si="119"/>
        <v>0</v>
      </c>
    </row>
    <row r="176" s="101" customFormat="1" ht="13">
      <c r="A176" s="102" t="s">
        <v>36</v>
      </c>
      <c r="B176" s="103"/>
      <c r="C176" s="104" t="s">
        <v>391</v>
      </c>
      <c r="D176" s="103"/>
      <c r="E176" s="128" t="s">
        <v>57</v>
      </c>
      <c r="F176" s="128"/>
      <c r="G176" s="128"/>
      <c r="H176" s="128"/>
      <c r="I176" s="105"/>
      <c r="J176" s="106" t="s">
        <v>57</v>
      </c>
      <c r="K176" s="108"/>
      <c r="L176" s="108">
        <f>L177</f>
        <v>27634.150000000001</v>
      </c>
      <c r="M176" s="108">
        <f t="shared" ref="M176:P176" si="156">M177</f>
        <v>0</v>
      </c>
      <c r="N176" s="108">
        <f t="shared" si="156"/>
        <v>0</v>
      </c>
      <c r="O176" s="108">
        <f t="shared" si="156"/>
        <v>0</v>
      </c>
      <c r="P176" s="108">
        <f t="shared" si="156"/>
        <v>27634.150000000001</v>
      </c>
      <c r="Q176" s="109">
        <f t="shared" si="119"/>
        <v>0</v>
      </c>
    </row>
    <row r="177" s="110" customFormat="1" ht="13">
      <c r="A177" s="111" t="s">
        <v>392</v>
      </c>
      <c r="B177" s="112"/>
      <c r="C177" s="113" t="s">
        <v>393</v>
      </c>
      <c r="D177" s="112"/>
      <c r="E177" s="114" t="s">
        <v>57</v>
      </c>
      <c r="F177" s="114"/>
      <c r="G177" s="114"/>
      <c r="H177" s="114"/>
      <c r="I177" s="115"/>
      <c r="J177" s="116" t="s">
        <v>57</v>
      </c>
      <c r="K177" s="118"/>
      <c r="L177" s="118">
        <f>SUM(L178:L180)</f>
        <v>27634.150000000001</v>
      </c>
      <c r="M177" s="118">
        <f t="shared" ref="M177:P177" si="157">SUM(M178:M180)</f>
        <v>0</v>
      </c>
      <c r="N177" s="118">
        <f t="shared" si="157"/>
        <v>0</v>
      </c>
      <c r="O177" s="118">
        <f t="shared" si="157"/>
        <v>0</v>
      </c>
      <c r="P177" s="118">
        <f t="shared" si="157"/>
        <v>27634.150000000001</v>
      </c>
      <c r="Q177" s="119">
        <f t="shared" si="119"/>
        <v>0</v>
      </c>
    </row>
    <row r="178" s="6" customFormat="1" ht="25">
      <c r="A178" s="120" t="s">
        <v>394</v>
      </c>
      <c r="B178" s="120" t="s">
        <v>395</v>
      </c>
      <c r="C178" s="121" t="s">
        <v>396</v>
      </c>
      <c r="D178" s="122" t="s">
        <v>316</v>
      </c>
      <c r="E178" s="123">
        <v>230</v>
      </c>
      <c r="F178" s="123">
        <v>0</v>
      </c>
      <c r="G178" s="123"/>
      <c r="H178" s="123">
        <f t="shared" si="154"/>
        <v>0</v>
      </c>
      <c r="I178" s="123">
        <f t="shared" si="155"/>
        <v>230</v>
      </c>
      <c r="J178" s="125">
        <v>68.489999999999995</v>
      </c>
      <c r="K178" s="126">
        <f t="shared" si="148"/>
        <v>83.629999999999995</v>
      </c>
      <c r="L178" s="126">
        <f t="shared" ref="L178:L180" si="158">TRUNC(E178*K178,2)</f>
        <v>19234.900000000001</v>
      </c>
      <c r="M178" s="126">
        <f t="shared" ref="M178:M180" si="159">F178*K178</f>
        <v>0</v>
      </c>
      <c r="N178" s="126">
        <f t="shared" ref="N178:N180" si="160">G178*K178</f>
        <v>0</v>
      </c>
      <c r="O178" s="126">
        <f t="shared" ref="O178:O180" si="161">H178*K178</f>
        <v>0</v>
      </c>
      <c r="P178" s="126">
        <f t="shared" ref="P178:P180" si="162">L178-O178</f>
        <v>19234.900000000001</v>
      </c>
      <c r="Q178" s="127">
        <f t="shared" si="119"/>
        <v>0</v>
      </c>
    </row>
    <row r="179" s="6" customFormat="1" ht="25">
      <c r="A179" s="120" t="s">
        <v>397</v>
      </c>
      <c r="B179" s="120" t="s">
        <v>398</v>
      </c>
      <c r="C179" s="121" t="s">
        <v>399</v>
      </c>
      <c r="D179" s="122" t="s">
        <v>62</v>
      </c>
      <c r="E179" s="123">
        <v>6</v>
      </c>
      <c r="F179" s="123">
        <v>0</v>
      </c>
      <c r="G179" s="123"/>
      <c r="H179" s="123">
        <f t="shared" si="154"/>
        <v>0</v>
      </c>
      <c r="I179" s="123">
        <f t="shared" si="155"/>
        <v>6</v>
      </c>
      <c r="J179" s="125">
        <v>569.95000000000005</v>
      </c>
      <c r="K179" s="126">
        <v>695.95500000000004</v>
      </c>
      <c r="L179" s="126">
        <f t="shared" si="158"/>
        <v>4175.7299999999996</v>
      </c>
      <c r="M179" s="126">
        <f t="shared" si="159"/>
        <v>0</v>
      </c>
      <c r="N179" s="126">
        <f t="shared" si="160"/>
        <v>0</v>
      </c>
      <c r="O179" s="126">
        <f t="shared" si="161"/>
        <v>0</v>
      </c>
      <c r="P179" s="126">
        <f t="shared" si="162"/>
        <v>4175.7299999999996</v>
      </c>
      <c r="Q179" s="127">
        <f t="shared" si="119"/>
        <v>0</v>
      </c>
    </row>
    <row r="180" s="6" customFormat="1" ht="25">
      <c r="A180" s="120" t="s">
        <v>400</v>
      </c>
      <c r="B180" s="120" t="s">
        <v>401</v>
      </c>
      <c r="C180" s="121" t="s">
        <v>402</v>
      </c>
      <c r="D180" s="122" t="s">
        <v>62</v>
      </c>
      <c r="E180" s="123">
        <v>6</v>
      </c>
      <c r="F180" s="123">
        <v>0</v>
      </c>
      <c r="G180" s="123"/>
      <c r="H180" s="123">
        <f t="shared" si="154"/>
        <v>0</v>
      </c>
      <c r="I180" s="123">
        <f t="shared" si="155"/>
        <v>6</v>
      </c>
      <c r="J180" s="125">
        <v>576.47000000000003</v>
      </c>
      <c r="K180" s="126">
        <f t="shared" si="148"/>
        <v>703.91999999999996</v>
      </c>
      <c r="L180" s="126">
        <f t="shared" si="158"/>
        <v>4223.5200000000004</v>
      </c>
      <c r="M180" s="126">
        <f t="shared" si="159"/>
        <v>0</v>
      </c>
      <c r="N180" s="126">
        <f t="shared" si="160"/>
        <v>0</v>
      </c>
      <c r="O180" s="126">
        <f t="shared" si="161"/>
        <v>0</v>
      </c>
      <c r="P180" s="126">
        <f t="shared" si="162"/>
        <v>4223.5200000000004</v>
      </c>
      <c r="Q180" s="127">
        <f t="shared" si="119"/>
        <v>0</v>
      </c>
    </row>
    <row r="181" s="56" customFormat="1" ht="13">
      <c r="A181" s="182"/>
      <c r="B181" s="183"/>
      <c r="C181" s="184" t="s">
        <v>403</v>
      </c>
      <c r="D181" s="185"/>
      <c r="E181" s="185"/>
      <c r="F181" s="185"/>
      <c r="G181" s="185"/>
      <c r="H181" s="185"/>
      <c r="I181" s="185"/>
      <c r="J181" s="185"/>
      <c r="K181" s="186"/>
      <c r="L181" s="187">
        <f>L12+L19+L41+L143+L176</f>
        <v>5689114.3976000007</v>
      </c>
      <c r="M181" s="187">
        <f t="shared" ref="M181:P181" si="163">M12+M19+M41+M143+M176</f>
        <v>2329234.3096325304</v>
      </c>
      <c r="N181" s="187">
        <f>N12+N19+N41+N143+N176-0.01</f>
        <v>928679.82299383997</v>
      </c>
      <c r="O181" s="187">
        <f t="shared" si="163"/>
        <v>3257913.92368137</v>
      </c>
      <c r="P181" s="187">
        <f t="shared" si="163"/>
        <v>2431200.4739186298</v>
      </c>
      <c r="Q181" s="188">
        <f t="shared" si="119"/>
        <v>0.57265748163822261</v>
      </c>
      <c r="R181" s="61"/>
    </row>
    <row r="182" ht="31" customHeight="1">
      <c r="A182" s="189"/>
      <c r="B182" s="190"/>
      <c r="C182" s="190"/>
      <c r="D182" s="190"/>
      <c r="E182" s="190"/>
      <c r="F182" s="190"/>
      <c r="G182" s="190"/>
      <c r="H182" s="190"/>
      <c r="I182" s="190"/>
      <c r="J182" s="190"/>
      <c r="K182" s="190"/>
      <c r="L182" s="190"/>
      <c r="M182" s="190"/>
      <c r="N182" s="190"/>
      <c r="O182" s="190"/>
      <c r="P182" s="190"/>
      <c r="Q182" s="191"/>
    </row>
    <row r="185">
      <c r="L185" s="192"/>
      <c r="M185" s="192"/>
      <c r="N185" s="192"/>
      <c r="O185" s="193"/>
      <c r="P185" s="193"/>
    </row>
    <row r="187" ht="12.5">
      <c r="J187" s="66"/>
    </row>
  </sheetData>
  <mergeCells count="12">
    <mergeCell ref="A2:C3"/>
    <mergeCell ref="A5:J5"/>
    <mergeCell ref="A6:Q6"/>
    <mergeCell ref="A9:A10"/>
    <mergeCell ref="B9:B10"/>
    <mergeCell ref="C9:C10"/>
    <mergeCell ref="D9:I9"/>
    <mergeCell ref="K9:K10"/>
    <mergeCell ref="L9:P9"/>
    <mergeCell ref="A181:B181"/>
    <mergeCell ref="C181:K181"/>
    <mergeCell ref="A182:Q182"/>
  </mergeCells>
  <printOptions headings="0" gridLines="0"/>
  <pageMargins left="0" right="0" top="0.59055118110236193" bottom="0.78740157500000008" header="0.31496062992126" footer="0.31496062992126"/>
  <pageSetup paperSize="9" scale="47" fitToWidth="1" fitToHeight="9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00B050"/>
    <outlinePr applyStyles="0" summaryBelow="1" summaryRight="1" showOutlineSymbols="1"/>
    <pageSetUpPr autoPageBreaks="1" fitToPage="0"/>
  </sheetPr>
  <sheetViews>
    <sheetView zoomScale="115" workbookViewId="0">
      <selection activeCell="L54" activeCellId="0" sqref="L54"/>
    </sheetView>
  </sheetViews>
  <sheetFormatPr defaultColWidth="9.296875" defaultRowHeight="12"/>
  <cols>
    <col customWidth="1" min="1" max="1" style="194" width="9.5"/>
    <col customWidth="1" min="2" max="2" style="194" width="8.296875"/>
    <col customWidth="1" min="3" max="3" style="194" width="14.796875"/>
    <col customWidth="1" min="4" max="4" style="194" width="11.296875"/>
    <col customWidth="1" min="5" max="5" style="194" width="10.19921875"/>
    <col customWidth="1" min="6" max="6" style="194" width="17.69921875"/>
    <col customWidth="1" min="7" max="7" style="194" width="12.796875"/>
    <col customWidth="1" min="8" max="8" style="194" width="11.5"/>
    <col min="9" max="16384" style="194" width="9.296875"/>
  </cols>
  <sheetData>
    <row r="1" ht="58.899999999999999" customHeight="1">
      <c r="A1" s="195"/>
      <c r="B1" s="195"/>
      <c r="C1" s="195"/>
      <c r="D1" s="196" t="s">
        <v>404</v>
      </c>
      <c r="E1" s="197"/>
      <c r="F1" s="198"/>
      <c r="G1" s="195"/>
      <c r="H1" s="195"/>
    </row>
    <row r="2" s="199" customFormat="1" ht="27" customHeight="1">
      <c r="A2" s="200" t="s">
        <v>405</v>
      </c>
      <c r="B2" s="200"/>
      <c r="C2" s="200" t="s">
        <v>406</v>
      </c>
      <c r="D2" s="200"/>
      <c r="E2" s="201" t="s">
        <v>407</v>
      </c>
      <c r="F2" s="201"/>
      <c r="G2" s="201"/>
      <c r="H2" s="201"/>
    </row>
    <row r="3" s="199" customFormat="1" ht="13">
      <c r="A3" s="200" t="s">
        <v>44</v>
      </c>
      <c r="B3" s="200"/>
      <c r="C3" s="200" t="str">
        <f>'BOLETIM DE MEDIÇÃO'!G8</f>
        <v xml:space="preserve">01/03/2026 a 31/03/2026</v>
      </c>
      <c r="D3" s="200"/>
      <c r="E3" s="202" t="s">
        <v>408</v>
      </c>
      <c r="F3" s="201" t="s">
        <v>409</v>
      </c>
      <c r="G3" s="201"/>
      <c r="H3" s="201"/>
    </row>
    <row r="4" ht="5.25" customHeight="1">
      <c r="E4" s="203"/>
      <c r="F4" s="203"/>
      <c r="G4" s="203"/>
      <c r="H4" s="204"/>
    </row>
    <row r="5" s="199" customFormat="1" ht="12.75" customHeight="1">
      <c r="A5" s="205" t="s">
        <v>410</v>
      </c>
      <c r="B5" s="206"/>
      <c r="C5" s="206"/>
      <c r="D5" s="206"/>
      <c r="E5" s="206"/>
      <c r="F5" s="206"/>
      <c r="G5" s="206"/>
      <c r="H5" s="207"/>
    </row>
    <row r="6" s="199" customFormat="1" ht="16.5" customHeight="1">
      <c r="A6" s="208" t="s">
        <v>411</v>
      </c>
      <c r="B6" s="208"/>
      <c r="C6" s="209" t="s">
        <v>412</v>
      </c>
      <c r="D6" s="208" t="s">
        <v>413</v>
      </c>
      <c r="E6" s="208" t="s">
        <v>414</v>
      </c>
      <c r="F6" s="208"/>
      <c r="G6" s="208" t="s">
        <v>415</v>
      </c>
      <c r="H6" s="210"/>
    </row>
    <row r="7" s="199" customFormat="1" ht="14.25" customHeight="1">
      <c r="A7" s="208"/>
      <c r="B7" s="208"/>
      <c r="C7" s="209" t="s">
        <v>416</v>
      </c>
      <c r="D7" s="208"/>
      <c r="E7" s="209" t="s">
        <v>416</v>
      </c>
      <c r="F7" s="211"/>
      <c r="G7" s="209" t="s">
        <v>416</v>
      </c>
      <c r="H7" s="211"/>
    </row>
    <row r="8" ht="12.75">
      <c r="A8" s="212" t="s">
        <v>417</v>
      </c>
      <c r="B8" s="212"/>
      <c r="C8" s="212">
        <v>0</v>
      </c>
      <c r="D8" s="212">
        <v>20</v>
      </c>
      <c r="E8" s="213">
        <f t="shared" ref="E8:E10" si="164">C8*D8</f>
        <v>0</v>
      </c>
      <c r="F8" s="214"/>
      <c r="G8" s="213">
        <f>E8</f>
        <v>0</v>
      </c>
      <c r="H8" s="214"/>
    </row>
    <row r="9" ht="12.75">
      <c r="A9" s="212" t="s">
        <v>418</v>
      </c>
      <c r="B9" s="212"/>
      <c r="C9" s="212">
        <v>98.670000000000002</v>
      </c>
      <c r="D9" s="212">
        <v>20</v>
      </c>
      <c r="E9" s="213">
        <f t="shared" si="164"/>
        <v>1973.4000000000001</v>
      </c>
      <c r="F9" s="214"/>
      <c r="G9" s="213">
        <f>E9+G8</f>
        <v>1973.4000000000001</v>
      </c>
      <c r="H9" s="214"/>
    </row>
    <row r="10" ht="12.75">
      <c r="A10" s="212" t="s">
        <v>419</v>
      </c>
      <c r="B10" s="212"/>
      <c r="C10" s="212">
        <v>89.299999999999997</v>
      </c>
      <c r="D10" s="212">
        <v>20</v>
      </c>
      <c r="E10" s="213">
        <f t="shared" si="164"/>
        <v>1786</v>
      </c>
      <c r="F10" s="214"/>
      <c r="G10" s="213">
        <f>E10+G9</f>
        <v>3759.4000000000001</v>
      </c>
      <c r="H10" s="214"/>
    </row>
    <row r="11" ht="14.25" customHeight="1">
      <c r="A11" s="212" t="s">
        <v>420</v>
      </c>
      <c r="B11" s="212"/>
      <c r="C11" s="212">
        <v>90.840000000000003</v>
      </c>
      <c r="D11" s="212">
        <v>20</v>
      </c>
      <c r="E11" s="213">
        <f>C11*D11</f>
        <v>1816.8000000000002</v>
      </c>
      <c r="F11" s="214"/>
      <c r="G11" s="213">
        <f>E11+G10</f>
        <v>5576.2000000000007</v>
      </c>
      <c r="H11" s="214"/>
    </row>
    <row r="12">
      <c r="A12" s="215"/>
      <c r="B12" s="215"/>
      <c r="E12" s="216" t="s">
        <v>421</v>
      </c>
      <c r="F12" s="216"/>
      <c r="G12" s="217">
        <f>G11</f>
        <v>5576.2000000000007</v>
      </c>
      <c r="H12" s="218"/>
    </row>
    <row r="13" s="199" customFormat="1" ht="6.75" customHeight="1">
      <c r="A13" s="219"/>
      <c r="B13" s="220"/>
      <c r="C13" s="220"/>
      <c r="D13" s="220"/>
      <c r="E13" s="221"/>
      <c r="F13" s="222"/>
      <c r="G13" s="222"/>
      <c r="H13" s="223"/>
    </row>
    <row r="14" s="199" customFormat="1" ht="13">
      <c r="A14" s="205" t="s">
        <v>422</v>
      </c>
      <c r="B14" s="206"/>
      <c r="C14" s="206"/>
      <c r="D14" s="206"/>
      <c r="E14" s="206"/>
      <c r="F14" s="206"/>
      <c r="G14" s="206"/>
      <c r="H14" s="207"/>
    </row>
    <row r="15" s="199" customFormat="1" ht="16.5" customHeight="1">
      <c r="A15" s="208" t="s">
        <v>411</v>
      </c>
      <c r="B15" s="208"/>
      <c r="C15" s="209" t="s">
        <v>412</v>
      </c>
      <c r="D15" s="208" t="s">
        <v>413</v>
      </c>
      <c r="E15" s="208" t="s">
        <v>414</v>
      </c>
      <c r="F15" s="208"/>
      <c r="G15" s="208" t="s">
        <v>415</v>
      </c>
      <c r="H15" s="210"/>
    </row>
    <row r="16" s="199" customFormat="1" ht="14.25" customHeight="1">
      <c r="A16" s="208"/>
      <c r="B16" s="208"/>
      <c r="C16" s="209" t="s">
        <v>416</v>
      </c>
      <c r="D16" s="208"/>
      <c r="E16" s="209" t="s">
        <v>416</v>
      </c>
      <c r="F16" s="211"/>
      <c r="G16" s="209" t="s">
        <v>416</v>
      </c>
      <c r="H16" s="211"/>
    </row>
    <row r="17" ht="14.25" customHeight="1">
      <c r="A17" s="212" t="s">
        <v>423</v>
      </c>
      <c r="B17" s="212"/>
      <c r="C17" s="212">
        <v>101.59999999999999</v>
      </c>
      <c r="D17" s="212">
        <v>20</v>
      </c>
      <c r="E17" s="213">
        <f t="shared" ref="E17:E56" si="165">C17*D17</f>
        <v>2032</v>
      </c>
      <c r="F17" s="214"/>
      <c r="G17" s="213">
        <f>E17</f>
        <v>2032</v>
      </c>
      <c r="H17" s="214"/>
    </row>
    <row r="18" ht="14.25" customHeight="1">
      <c r="A18" s="212" t="s">
        <v>424</v>
      </c>
      <c r="B18" s="212"/>
      <c r="C18" s="212">
        <v>105.45</v>
      </c>
      <c r="D18" s="212">
        <v>20</v>
      </c>
      <c r="E18" s="213">
        <f t="shared" si="165"/>
        <v>2109</v>
      </c>
      <c r="F18" s="214"/>
      <c r="G18" s="213">
        <f t="shared" ref="G18:G19" si="166">E18+G17</f>
        <v>4141</v>
      </c>
      <c r="H18" s="214"/>
    </row>
    <row r="19" ht="14.25" customHeight="1">
      <c r="A19" s="213" t="s">
        <v>417</v>
      </c>
      <c r="B19" s="214" t="s">
        <v>418</v>
      </c>
      <c r="C19" s="212">
        <v>108.73999999999999</v>
      </c>
      <c r="D19" s="212">
        <v>20</v>
      </c>
      <c r="E19" s="213">
        <f t="shared" si="165"/>
        <v>2174.7999999999997</v>
      </c>
      <c r="F19" s="214"/>
      <c r="G19" s="213">
        <f t="shared" si="166"/>
        <v>6315.7999999999993</v>
      </c>
      <c r="H19" s="214"/>
    </row>
    <row r="20">
      <c r="E20" s="216" t="s">
        <v>421</v>
      </c>
      <c r="F20" s="216"/>
      <c r="G20" s="217">
        <f>G19</f>
        <v>6315.7999999999993</v>
      </c>
      <c r="H20" s="218"/>
    </row>
    <row r="21" ht="5.25" customHeight="1">
      <c r="E21" s="203"/>
      <c r="F21" s="203"/>
      <c r="G21" s="203"/>
      <c r="H21" s="204"/>
    </row>
    <row r="22" s="199" customFormat="1" ht="12.75" customHeight="1">
      <c r="A22" s="205" t="s">
        <v>425</v>
      </c>
      <c r="B22" s="206"/>
      <c r="C22" s="206"/>
      <c r="D22" s="206"/>
      <c r="E22" s="206"/>
      <c r="F22" s="206"/>
      <c r="G22" s="206"/>
      <c r="H22" s="207"/>
    </row>
    <row r="23" s="199" customFormat="1" ht="16.5" customHeight="1">
      <c r="A23" s="208" t="s">
        <v>411</v>
      </c>
      <c r="B23" s="208"/>
      <c r="C23" s="209" t="s">
        <v>412</v>
      </c>
      <c r="D23" s="208" t="s">
        <v>413</v>
      </c>
      <c r="E23" s="208" t="s">
        <v>414</v>
      </c>
      <c r="F23" s="208"/>
      <c r="G23" s="208" t="s">
        <v>415</v>
      </c>
      <c r="H23" s="210"/>
    </row>
    <row r="24" s="199" customFormat="1" ht="14.25" customHeight="1">
      <c r="A24" s="208"/>
      <c r="B24" s="208"/>
      <c r="C24" s="209" t="s">
        <v>416</v>
      </c>
      <c r="D24" s="208"/>
      <c r="E24" s="209" t="s">
        <v>416</v>
      </c>
      <c r="F24" s="211"/>
      <c r="G24" s="209" t="s">
        <v>416</v>
      </c>
      <c r="H24" s="211"/>
    </row>
    <row r="25" ht="12.75">
      <c r="A25" s="213" t="s">
        <v>417</v>
      </c>
      <c r="B25" s="214"/>
      <c r="C25" s="212">
        <v>0</v>
      </c>
      <c r="D25" s="212">
        <v>20</v>
      </c>
      <c r="E25" s="213">
        <f t="shared" si="165"/>
        <v>0</v>
      </c>
      <c r="F25" s="214"/>
      <c r="G25" s="213">
        <f>E25</f>
        <v>0</v>
      </c>
      <c r="H25" s="214"/>
    </row>
    <row r="26" ht="12.75">
      <c r="A26" s="212" t="s">
        <v>418</v>
      </c>
      <c r="B26" s="212"/>
      <c r="C26" s="212">
        <v>78.859999999999999</v>
      </c>
      <c r="D26" s="212">
        <v>20</v>
      </c>
      <c r="E26" s="213">
        <f t="shared" si="165"/>
        <v>1577.2</v>
      </c>
      <c r="F26" s="214"/>
      <c r="G26" s="213">
        <f t="shared" ref="G26:G28" si="167">E26+G25</f>
        <v>1577.2</v>
      </c>
      <c r="H26" s="214"/>
    </row>
    <row r="27" ht="12.75">
      <c r="A27" s="212" t="s">
        <v>419</v>
      </c>
      <c r="B27" s="212"/>
      <c r="C27" s="212">
        <v>86.099999999999994</v>
      </c>
      <c r="D27" s="212">
        <v>20</v>
      </c>
      <c r="E27" s="213">
        <f t="shared" si="165"/>
        <v>1722</v>
      </c>
      <c r="F27" s="214"/>
      <c r="G27" s="213">
        <f t="shared" si="167"/>
        <v>3299.1999999999998</v>
      </c>
      <c r="H27" s="214"/>
    </row>
    <row r="28" ht="14.25" customHeight="1">
      <c r="A28" s="212" t="s">
        <v>420</v>
      </c>
      <c r="B28" s="212"/>
      <c r="C28" s="212">
        <v>57.350000000000001</v>
      </c>
      <c r="D28" s="212">
        <v>20</v>
      </c>
      <c r="E28" s="213">
        <f t="shared" si="165"/>
        <v>1147</v>
      </c>
      <c r="F28" s="214"/>
      <c r="G28" s="213">
        <f t="shared" si="167"/>
        <v>4446.1999999999998</v>
      </c>
      <c r="H28" s="214"/>
    </row>
    <row r="29">
      <c r="E29" s="216" t="s">
        <v>421</v>
      </c>
      <c r="F29" s="216"/>
      <c r="G29" s="217">
        <f>G28</f>
        <v>4446.1999999999998</v>
      </c>
      <c r="H29" s="218"/>
    </row>
    <row r="30" ht="5.25" customHeight="1">
      <c r="E30" s="203"/>
      <c r="F30" s="203"/>
      <c r="G30" s="203"/>
      <c r="H30" s="204"/>
    </row>
    <row r="31" s="199" customFormat="1" ht="13">
      <c r="A31" s="205" t="s">
        <v>426</v>
      </c>
      <c r="B31" s="206"/>
      <c r="C31" s="206"/>
      <c r="D31" s="206"/>
      <c r="E31" s="206"/>
      <c r="F31" s="206"/>
      <c r="G31" s="206"/>
      <c r="H31" s="207"/>
    </row>
    <row r="32" s="199" customFormat="1" ht="16.5" customHeight="1">
      <c r="A32" s="208" t="s">
        <v>411</v>
      </c>
      <c r="B32" s="208"/>
      <c r="C32" s="209" t="s">
        <v>412</v>
      </c>
      <c r="D32" s="208" t="s">
        <v>413</v>
      </c>
      <c r="E32" s="208" t="s">
        <v>414</v>
      </c>
      <c r="F32" s="208"/>
      <c r="G32" s="208" t="s">
        <v>415</v>
      </c>
      <c r="H32" s="210"/>
    </row>
    <row r="33" s="199" customFormat="1" ht="14.25" customHeight="1">
      <c r="A33" s="208"/>
      <c r="B33" s="208"/>
      <c r="C33" s="209" t="s">
        <v>427</v>
      </c>
      <c r="D33" s="208"/>
      <c r="E33" s="209" t="s">
        <v>427</v>
      </c>
      <c r="F33" s="211"/>
      <c r="G33" s="209" t="s">
        <v>427</v>
      </c>
      <c r="H33" s="211"/>
    </row>
    <row r="34" ht="14.25" customHeight="1">
      <c r="A34" s="213" t="s">
        <v>428</v>
      </c>
      <c r="B34" s="214" t="s">
        <v>417</v>
      </c>
      <c r="C34" s="212">
        <v>170.65000000000001</v>
      </c>
      <c r="D34" s="212">
        <v>10</v>
      </c>
      <c r="E34" s="213">
        <f t="shared" si="165"/>
        <v>1706.5</v>
      </c>
      <c r="F34" s="214"/>
      <c r="G34" s="213">
        <f>E34</f>
        <v>1706.5</v>
      </c>
      <c r="H34" s="214"/>
    </row>
    <row r="35" ht="12.75">
      <c r="A35" s="213" t="s">
        <v>429</v>
      </c>
      <c r="B35" s="214" t="s">
        <v>418</v>
      </c>
      <c r="C35" s="212">
        <v>180.5</v>
      </c>
      <c r="D35" s="212">
        <v>10</v>
      </c>
      <c r="E35" s="213">
        <f t="shared" si="165"/>
        <v>1805</v>
      </c>
      <c r="F35" s="214"/>
      <c r="G35" s="213">
        <f t="shared" ref="G35:G48" si="168">E35+G34</f>
        <v>3511.5</v>
      </c>
      <c r="H35" s="214"/>
    </row>
    <row r="36" ht="12.75">
      <c r="A36" s="213" t="s">
        <v>423</v>
      </c>
      <c r="B36" s="214" t="s">
        <v>419</v>
      </c>
      <c r="C36" s="212">
        <v>201.30000000000001</v>
      </c>
      <c r="D36" s="212">
        <v>10</v>
      </c>
      <c r="E36" s="213">
        <f t="shared" si="165"/>
        <v>2013</v>
      </c>
      <c r="F36" s="214"/>
      <c r="G36" s="213">
        <f t="shared" si="168"/>
        <v>5524.5</v>
      </c>
      <c r="H36" s="214"/>
    </row>
    <row r="37" ht="12.75">
      <c r="A37" s="213" t="s">
        <v>430</v>
      </c>
      <c r="B37" s="214" t="s">
        <v>420</v>
      </c>
      <c r="C37" s="212">
        <v>165.78</v>
      </c>
      <c r="D37" s="212">
        <v>10</v>
      </c>
      <c r="E37" s="213">
        <f t="shared" si="165"/>
        <v>1657.8</v>
      </c>
      <c r="F37" s="214"/>
      <c r="G37" s="213">
        <f t="shared" si="168"/>
        <v>7182.3000000000002</v>
      </c>
      <c r="H37" s="214"/>
    </row>
    <row r="38" ht="12.75">
      <c r="A38" s="213" t="s">
        <v>424</v>
      </c>
      <c r="B38" s="214" t="s">
        <v>431</v>
      </c>
      <c r="C38" s="212">
        <v>164.19999999999999</v>
      </c>
      <c r="D38" s="212">
        <v>10</v>
      </c>
      <c r="E38" s="213">
        <f t="shared" si="165"/>
        <v>1642</v>
      </c>
      <c r="F38" s="214"/>
      <c r="G38" s="213">
        <f t="shared" si="168"/>
        <v>8824.2999999999993</v>
      </c>
      <c r="H38" s="214"/>
    </row>
    <row r="39" ht="12.75">
      <c r="A39" s="213" t="s">
        <v>432</v>
      </c>
      <c r="B39" s="214" t="s">
        <v>418</v>
      </c>
      <c r="C39" s="212">
        <v>170.80000000000001</v>
      </c>
      <c r="D39" s="212">
        <v>10</v>
      </c>
      <c r="E39" s="213">
        <f t="shared" si="165"/>
        <v>1708</v>
      </c>
      <c r="F39" s="214"/>
      <c r="G39" s="213">
        <f t="shared" si="168"/>
        <v>10532.299999999999</v>
      </c>
      <c r="H39" s="214"/>
    </row>
    <row r="40" ht="14.25" customHeight="1">
      <c r="A40" s="213" t="s">
        <v>417</v>
      </c>
      <c r="B40" s="214" t="s">
        <v>417</v>
      </c>
      <c r="C40" s="212">
        <v>185.59999999999999</v>
      </c>
      <c r="D40" s="212">
        <v>10</v>
      </c>
      <c r="E40" s="213">
        <f t="shared" si="165"/>
        <v>1856</v>
      </c>
      <c r="F40" s="214"/>
      <c r="G40" s="213">
        <f t="shared" si="168"/>
        <v>12388.299999999999</v>
      </c>
      <c r="H40" s="214"/>
    </row>
    <row r="41" ht="12.75">
      <c r="A41" s="213" t="s">
        <v>433</v>
      </c>
      <c r="B41" s="214" t="s">
        <v>418</v>
      </c>
      <c r="C41" s="212">
        <v>170.63999999999999</v>
      </c>
      <c r="D41" s="212">
        <v>10</v>
      </c>
      <c r="E41" s="213">
        <f t="shared" si="165"/>
        <v>1706.3999999999999</v>
      </c>
      <c r="F41" s="214"/>
      <c r="G41" s="213">
        <f t="shared" si="168"/>
        <v>14094.699999999999</v>
      </c>
      <c r="H41" s="214"/>
    </row>
    <row r="42" ht="12.75">
      <c r="A42" s="213" t="s">
        <v>418</v>
      </c>
      <c r="B42" s="214" t="s">
        <v>419</v>
      </c>
      <c r="C42" s="212">
        <v>199.5</v>
      </c>
      <c r="D42" s="212">
        <v>10</v>
      </c>
      <c r="E42" s="213">
        <f t="shared" si="165"/>
        <v>1995</v>
      </c>
      <c r="F42" s="214"/>
      <c r="G42" s="213">
        <f t="shared" si="168"/>
        <v>16089.699999999999</v>
      </c>
      <c r="H42" s="214"/>
    </row>
    <row r="43" ht="12.75">
      <c r="A43" s="213" t="s">
        <v>434</v>
      </c>
      <c r="B43" s="214" t="s">
        <v>420</v>
      </c>
      <c r="C43" s="212">
        <v>190.09999999999999</v>
      </c>
      <c r="D43" s="212">
        <v>10</v>
      </c>
      <c r="E43" s="213">
        <f t="shared" si="165"/>
        <v>1901</v>
      </c>
      <c r="F43" s="214"/>
      <c r="G43" s="213">
        <f t="shared" si="168"/>
        <v>17990.699999999997</v>
      </c>
      <c r="H43" s="214"/>
    </row>
    <row r="44" ht="12.75">
      <c r="A44" s="213" t="s">
        <v>419</v>
      </c>
      <c r="B44" s="214" t="s">
        <v>431</v>
      </c>
      <c r="C44" s="212">
        <v>185.44999999999999</v>
      </c>
      <c r="D44" s="212">
        <v>10</v>
      </c>
      <c r="E44" s="213">
        <f t="shared" si="165"/>
        <v>1854.5</v>
      </c>
      <c r="F44" s="214"/>
      <c r="G44" s="213">
        <f t="shared" si="168"/>
        <v>19845.199999999997</v>
      </c>
      <c r="H44" s="214"/>
    </row>
    <row r="45" ht="12.75">
      <c r="A45" s="213" t="s">
        <v>435</v>
      </c>
      <c r="B45" s="214" t="s">
        <v>418</v>
      </c>
      <c r="C45" s="212">
        <v>175.46000000000001</v>
      </c>
      <c r="D45" s="212">
        <v>10</v>
      </c>
      <c r="E45" s="213">
        <f t="shared" si="165"/>
        <v>1754.6000000000001</v>
      </c>
      <c r="F45" s="214"/>
      <c r="G45" s="213">
        <f t="shared" si="168"/>
        <v>21599.799999999996</v>
      </c>
      <c r="H45" s="214"/>
    </row>
    <row r="46" ht="12.75">
      <c r="A46" s="213" t="s">
        <v>420</v>
      </c>
      <c r="B46" s="214" t="s">
        <v>419</v>
      </c>
      <c r="C46" s="212">
        <v>185.59999999999999</v>
      </c>
      <c r="D46" s="212">
        <v>10</v>
      </c>
      <c r="E46" s="213">
        <f t="shared" si="165"/>
        <v>1856</v>
      </c>
      <c r="F46" s="214"/>
      <c r="G46" s="213">
        <f t="shared" si="168"/>
        <v>23455.799999999996</v>
      </c>
      <c r="H46" s="214"/>
    </row>
    <row r="47" ht="12.75">
      <c r="A47" s="213" t="s">
        <v>436</v>
      </c>
      <c r="B47" s="214" t="s">
        <v>420</v>
      </c>
      <c r="C47" s="212">
        <v>175.84999999999999</v>
      </c>
      <c r="D47" s="212">
        <v>10</v>
      </c>
      <c r="E47" s="213">
        <f t="shared" si="165"/>
        <v>1758.5</v>
      </c>
      <c r="F47" s="214"/>
      <c r="G47" s="213">
        <f t="shared" si="168"/>
        <v>25214.299999999996</v>
      </c>
      <c r="H47" s="214"/>
    </row>
    <row r="48" ht="12.75">
      <c r="A48" s="213" t="s">
        <v>431</v>
      </c>
      <c r="B48" s="214" t="s">
        <v>419</v>
      </c>
      <c r="C48" s="212">
        <v>170.38</v>
      </c>
      <c r="D48" s="212">
        <v>10</v>
      </c>
      <c r="E48" s="213">
        <f t="shared" si="165"/>
        <v>1703.8</v>
      </c>
      <c r="F48" s="214"/>
      <c r="G48" s="213">
        <f t="shared" si="168"/>
        <v>26918.099999999995</v>
      </c>
      <c r="H48" s="214"/>
    </row>
    <row r="49" ht="27.75" customHeight="1">
      <c r="E49" s="224" t="s">
        <v>437</v>
      </c>
      <c r="F49" s="225"/>
      <c r="G49" s="226">
        <f>G48</f>
        <v>26918.099999999995</v>
      </c>
      <c r="H49" s="227"/>
    </row>
    <row r="50">
      <c r="A50" s="205" t="s">
        <v>438</v>
      </c>
      <c r="B50" s="206"/>
      <c r="C50" s="206"/>
      <c r="D50" s="206"/>
      <c r="E50" s="206"/>
      <c r="F50" s="206"/>
      <c r="G50" s="206"/>
      <c r="H50" s="207"/>
    </row>
    <row r="51" ht="13">
      <c r="A51" s="208" t="s">
        <v>411</v>
      </c>
      <c r="B51" s="208"/>
      <c r="C51" s="209" t="s">
        <v>412</v>
      </c>
      <c r="D51" s="208" t="s">
        <v>413</v>
      </c>
      <c r="E51" s="208" t="s">
        <v>414</v>
      </c>
      <c r="F51" s="208"/>
      <c r="G51" s="208" t="s">
        <v>415</v>
      </c>
      <c r="H51" s="210"/>
    </row>
    <row r="52">
      <c r="A52" s="208"/>
      <c r="B52" s="208"/>
      <c r="C52" s="209" t="s">
        <v>427</v>
      </c>
      <c r="D52" s="208"/>
      <c r="E52" s="209" t="s">
        <v>427</v>
      </c>
      <c r="F52" s="211"/>
      <c r="G52" s="209" t="s">
        <v>427</v>
      </c>
      <c r="H52" s="211"/>
    </row>
    <row r="53" ht="12.75">
      <c r="A53" s="213" t="s">
        <v>420</v>
      </c>
      <c r="B53" s="214" t="s">
        <v>419</v>
      </c>
      <c r="C53" s="212">
        <v>45.899999999999999</v>
      </c>
      <c r="D53" s="212">
        <v>10</v>
      </c>
      <c r="E53" s="213">
        <f t="shared" si="165"/>
        <v>459</v>
      </c>
      <c r="F53" s="214"/>
      <c r="G53" s="213">
        <f>E53</f>
        <v>459</v>
      </c>
      <c r="H53" s="214"/>
    </row>
    <row r="54" ht="12.75">
      <c r="A54" s="213" t="s">
        <v>436</v>
      </c>
      <c r="B54" s="214" t="s">
        <v>420</v>
      </c>
      <c r="C54" s="212">
        <v>55.850000000000001</v>
      </c>
      <c r="D54" s="212">
        <v>10</v>
      </c>
      <c r="E54" s="213">
        <f t="shared" si="165"/>
        <v>558.5</v>
      </c>
      <c r="F54" s="214"/>
      <c r="G54" s="213">
        <f t="shared" ref="G54:G56" si="169">E54+G53</f>
        <v>1017.5</v>
      </c>
      <c r="H54" s="214"/>
    </row>
    <row r="55" ht="12.75">
      <c r="A55" s="213" t="s">
        <v>431</v>
      </c>
      <c r="B55" s="214"/>
      <c r="C55" s="212">
        <v>45.850000000000001</v>
      </c>
      <c r="D55" s="212">
        <v>10</v>
      </c>
      <c r="E55" s="213">
        <f t="shared" si="165"/>
        <v>458.5</v>
      </c>
      <c r="F55" s="214"/>
      <c r="G55" s="213">
        <f t="shared" si="169"/>
        <v>1476</v>
      </c>
      <c r="H55" s="214"/>
    </row>
    <row r="56" ht="12.75">
      <c r="A56" s="213" t="s">
        <v>439</v>
      </c>
      <c r="B56" s="214"/>
      <c r="C56" s="212">
        <v>53.850000000000001</v>
      </c>
      <c r="D56" s="212">
        <v>10</v>
      </c>
      <c r="E56" s="213">
        <f t="shared" si="165"/>
        <v>538.5</v>
      </c>
      <c r="F56" s="214"/>
      <c r="G56" s="213">
        <f t="shared" si="169"/>
        <v>2014.5</v>
      </c>
      <c r="H56" s="214"/>
    </row>
    <row r="57" ht="13">
      <c r="E57" s="224" t="s">
        <v>437</v>
      </c>
      <c r="F57" s="225"/>
      <c r="G57" s="226">
        <f>G56</f>
        <v>2014.5</v>
      </c>
      <c r="H57" s="227"/>
    </row>
  </sheetData>
  <mergeCells count="144">
    <mergeCell ref="A1:C1"/>
    <mergeCell ref="D1:F1"/>
    <mergeCell ref="G1:H1"/>
    <mergeCell ref="A2:B2"/>
    <mergeCell ref="C2:D2"/>
    <mergeCell ref="E2:H2"/>
    <mergeCell ref="A3:B3"/>
    <mergeCell ref="C3:D3"/>
    <mergeCell ref="F3:H3"/>
    <mergeCell ref="A5:H5"/>
    <mergeCell ref="A6:B7"/>
    <mergeCell ref="D6:D7"/>
    <mergeCell ref="E6:F6"/>
    <mergeCell ref="G6:H6"/>
    <mergeCell ref="E7:F7"/>
    <mergeCell ref="G7:H7"/>
    <mergeCell ref="A8:B8"/>
    <mergeCell ref="E8:F8"/>
    <mergeCell ref="G8:H8"/>
    <mergeCell ref="A9:B9"/>
    <mergeCell ref="E9:F9"/>
    <mergeCell ref="G9:H9"/>
    <mergeCell ref="A10:B10"/>
    <mergeCell ref="E10:F10"/>
    <mergeCell ref="G10:H10"/>
    <mergeCell ref="A11:B11"/>
    <mergeCell ref="E11:F11"/>
    <mergeCell ref="G11:H11"/>
    <mergeCell ref="E12:F12"/>
    <mergeCell ref="G12:H12"/>
    <mergeCell ref="A14:H14"/>
    <mergeCell ref="A15:B16"/>
    <mergeCell ref="D15:D16"/>
    <mergeCell ref="E15:F15"/>
    <mergeCell ref="G15:H15"/>
    <mergeCell ref="E16:F16"/>
    <mergeCell ref="G16:H16"/>
    <mergeCell ref="A17:B17"/>
    <mergeCell ref="E17:F17"/>
    <mergeCell ref="G17:H17"/>
    <mergeCell ref="A18:B18"/>
    <mergeCell ref="E18:F18"/>
    <mergeCell ref="G18:H18"/>
    <mergeCell ref="A19:B19"/>
    <mergeCell ref="E19:F19"/>
    <mergeCell ref="G19:H19"/>
    <mergeCell ref="E20:F20"/>
    <mergeCell ref="G20:H20"/>
    <mergeCell ref="A22:H22"/>
    <mergeCell ref="A23:B24"/>
    <mergeCell ref="D23:D24"/>
    <mergeCell ref="E23:F23"/>
    <mergeCell ref="G23:H23"/>
    <mergeCell ref="E24:F24"/>
    <mergeCell ref="G24:H24"/>
    <mergeCell ref="A25:B25"/>
    <mergeCell ref="E25:F25"/>
    <mergeCell ref="G25:H25"/>
    <mergeCell ref="A26:B26"/>
    <mergeCell ref="E26:F26"/>
    <mergeCell ref="G26:H26"/>
    <mergeCell ref="A27:B27"/>
    <mergeCell ref="E27:F27"/>
    <mergeCell ref="G27:H27"/>
    <mergeCell ref="A28:B28"/>
    <mergeCell ref="E28:F28"/>
    <mergeCell ref="G28:H28"/>
    <mergeCell ref="E29:F29"/>
    <mergeCell ref="G29:H29"/>
    <mergeCell ref="A31:H31"/>
    <mergeCell ref="A32:B33"/>
    <mergeCell ref="D32:D33"/>
    <mergeCell ref="E32:F32"/>
    <mergeCell ref="G32:H32"/>
    <mergeCell ref="E33:F33"/>
    <mergeCell ref="G33:H33"/>
    <mergeCell ref="A34:B34"/>
    <mergeCell ref="E34:F34"/>
    <mergeCell ref="G34:H34"/>
    <mergeCell ref="A35:B35"/>
    <mergeCell ref="E35:F35"/>
    <mergeCell ref="G35:H35"/>
    <mergeCell ref="A36:B36"/>
    <mergeCell ref="E36:F36"/>
    <mergeCell ref="G36:H36"/>
    <mergeCell ref="A37:B37"/>
    <mergeCell ref="E37:F37"/>
    <mergeCell ref="G37:H37"/>
    <mergeCell ref="A38:B38"/>
    <mergeCell ref="E38:F38"/>
    <mergeCell ref="G38:H38"/>
    <mergeCell ref="A39:B39"/>
    <mergeCell ref="E39:F39"/>
    <mergeCell ref="G39:H39"/>
    <mergeCell ref="A40:B40"/>
    <mergeCell ref="E40:F40"/>
    <mergeCell ref="G40:H40"/>
    <mergeCell ref="A41:B41"/>
    <mergeCell ref="E41:F41"/>
    <mergeCell ref="G41:H41"/>
    <mergeCell ref="A42:B42"/>
    <mergeCell ref="E42:F42"/>
    <mergeCell ref="G42:H42"/>
    <mergeCell ref="A43:B43"/>
    <mergeCell ref="E43:F43"/>
    <mergeCell ref="G43:H43"/>
    <mergeCell ref="A44:B44"/>
    <mergeCell ref="E44:F44"/>
    <mergeCell ref="G44:H44"/>
    <mergeCell ref="A45:B45"/>
    <mergeCell ref="E45:F45"/>
    <mergeCell ref="G45:H45"/>
    <mergeCell ref="A46:B46"/>
    <mergeCell ref="E46:F46"/>
    <mergeCell ref="G46:H46"/>
    <mergeCell ref="A47:B47"/>
    <mergeCell ref="E47:F47"/>
    <mergeCell ref="G47:H47"/>
    <mergeCell ref="A48:B48"/>
    <mergeCell ref="E48:F48"/>
    <mergeCell ref="G48:H48"/>
    <mergeCell ref="E49:F49"/>
    <mergeCell ref="G49:H49"/>
    <mergeCell ref="A50:H50"/>
    <mergeCell ref="A51:B52"/>
    <mergeCell ref="D51:D52"/>
    <mergeCell ref="E51:F51"/>
    <mergeCell ref="G51:H51"/>
    <mergeCell ref="E52:F52"/>
    <mergeCell ref="G52:H52"/>
    <mergeCell ref="A53:B53"/>
    <mergeCell ref="E53:F53"/>
    <mergeCell ref="G53:H53"/>
    <mergeCell ref="A54:B54"/>
    <mergeCell ref="E54:F54"/>
    <mergeCell ref="G54:H54"/>
    <mergeCell ref="A55:B55"/>
    <mergeCell ref="E55:F55"/>
    <mergeCell ref="G55:H55"/>
    <mergeCell ref="A56:B56"/>
    <mergeCell ref="E56:F56"/>
    <mergeCell ref="G56:H56"/>
    <mergeCell ref="E57:F57"/>
    <mergeCell ref="G57:H57"/>
  </mergeCells>
  <printOptions headings="0" gridLines="0"/>
  <pageMargins left="1.1023622047244095" right="0.51181102362204722" top="1.1811023622047248" bottom="0.78740157480314954" header="0.31496062992125984" footer="0.31496062992125984"/>
  <pageSetup paperSize="9" scale="89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00B050"/>
    <outlinePr applyStyles="0" summaryBelow="1" summaryRight="1" showOutlineSymbols="1"/>
    <pageSetUpPr autoPageBreaks="1" fitToPage="0"/>
  </sheetPr>
  <sheetViews>
    <sheetView zoomScale="115" workbookViewId="0">
      <selection activeCell="N55" activeCellId="0" sqref="N55"/>
    </sheetView>
  </sheetViews>
  <sheetFormatPr defaultColWidth="9.296875" defaultRowHeight="12"/>
  <cols>
    <col customWidth="1" min="1" max="1" style="194" width="9.5"/>
    <col customWidth="1" min="2" max="2" style="194" width="8.296875"/>
    <col customWidth="1" min="3" max="3" style="194" width="14.796875"/>
    <col customWidth="1" min="4" max="4" style="194" width="11.296875"/>
    <col customWidth="1" min="5" max="5" style="194" width="10.19921875"/>
    <col customWidth="1" min="6" max="6" style="194" width="17.69921875"/>
    <col customWidth="1" min="7" max="7" style="194" width="12.796875"/>
    <col customWidth="1" min="8" max="8" style="194" width="11.5"/>
    <col bestFit="1" customWidth="1" min="9" max="9" style="194" width="10"/>
    <col min="10" max="16384" style="194" width="9.296875"/>
  </cols>
  <sheetData>
    <row r="1" ht="58.899999999999999" customHeight="1">
      <c r="A1" s="195"/>
      <c r="B1" s="195"/>
      <c r="C1" s="195"/>
      <c r="D1" s="196" t="s">
        <v>404</v>
      </c>
      <c r="E1" s="197"/>
      <c r="F1" s="198"/>
      <c r="G1" s="195"/>
      <c r="H1" s="195"/>
    </row>
    <row r="2" s="199" customFormat="1" ht="27" customHeight="1">
      <c r="A2" s="200" t="s">
        <v>405</v>
      </c>
      <c r="B2" s="200"/>
      <c r="C2" s="228" t="s">
        <v>406</v>
      </c>
      <c r="D2" s="229"/>
      <c r="E2" s="201" t="s">
        <v>407</v>
      </c>
      <c r="F2" s="201"/>
      <c r="G2" s="201"/>
      <c r="H2" s="201"/>
    </row>
    <row r="3" s="199" customFormat="1" ht="13">
      <c r="A3" s="200" t="s">
        <v>44</v>
      </c>
      <c r="B3" s="200"/>
      <c r="C3" s="228" t="str">
        <f>'BOLETIM DE MEDIÇÃO'!G8</f>
        <v xml:space="preserve">01/03/2026 a 31/03/2026</v>
      </c>
      <c r="D3" s="229"/>
      <c r="E3" s="202" t="s">
        <v>408</v>
      </c>
      <c r="F3" s="201" t="s">
        <v>409</v>
      </c>
      <c r="G3" s="201"/>
      <c r="H3" s="201"/>
    </row>
    <row r="4" ht="5.25" customHeight="1">
      <c r="E4" s="203"/>
      <c r="F4" s="203"/>
      <c r="G4" s="203"/>
      <c r="H4" s="204"/>
    </row>
    <row r="5" s="199" customFormat="1" ht="12.75" customHeight="1">
      <c r="A5" s="205" t="s">
        <v>440</v>
      </c>
      <c r="B5" s="206"/>
      <c r="C5" s="206"/>
      <c r="D5" s="206"/>
      <c r="E5" s="206"/>
      <c r="F5" s="206"/>
      <c r="G5" s="206"/>
      <c r="H5" s="207"/>
    </row>
    <row r="6" s="199" customFormat="1" ht="16.5" customHeight="1">
      <c r="A6" s="208" t="s">
        <v>411</v>
      </c>
      <c r="B6" s="208"/>
      <c r="C6" s="209" t="s">
        <v>412</v>
      </c>
      <c r="D6" s="230" t="s">
        <v>413</v>
      </c>
      <c r="E6" s="208" t="s">
        <v>414</v>
      </c>
      <c r="F6" s="208"/>
      <c r="G6" s="208" t="s">
        <v>415</v>
      </c>
      <c r="H6" s="210"/>
    </row>
    <row r="7" s="199" customFormat="1" ht="14.25" customHeight="1">
      <c r="A7" s="208"/>
      <c r="B7" s="208"/>
      <c r="C7" s="209" t="s">
        <v>416</v>
      </c>
      <c r="D7" s="231"/>
      <c r="E7" s="209" t="s">
        <v>416</v>
      </c>
      <c r="F7" s="211"/>
      <c r="G7" s="209" t="s">
        <v>416</v>
      </c>
      <c r="H7" s="211"/>
    </row>
    <row r="8" ht="12.75">
      <c r="A8" s="212" t="s">
        <v>419</v>
      </c>
      <c r="B8" s="212"/>
      <c r="C8" s="212">
        <v>0</v>
      </c>
      <c r="D8" s="212">
        <v>20</v>
      </c>
      <c r="E8" s="213">
        <f t="shared" ref="E8:E9" si="170">C8*D8</f>
        <v>0</v>
      </c>
      <c r="F8" s="214"/>
      <c r="G8" s="213">
        <f>E8</f>
        <v>0</v>
      </c>
      <c r="H8" s="214"/>
    </row>
    <row r="9" ht="12.75">
      <c r="A9" s="212" t="s">
        <v>420</v>
      </c>
      <c r="B9" s="212"/>
      <c r="C9" s="212">
        <v>40.869999999999997</v>
      </c>
      <c r="D9" s="212">
        <v>20</v>
      </c>
      <c r="E9" s="213">
        <f t="shared" si="170"/>
        <v>817.39999999999998</v>
      </c>
      <c r="F9" s="214"/>
      <c r="G9" s="213">
        <f>E9+G8</f>
        <v>817.39999999999998</v>
      </c>
      <c r="H9" s="214"/>
    </row>
    <row r="10" ht="12.75">
      <c r="A10" s="212" t="s">
        <v>431</v>
      </c>
      <c r="B10" s="212"/>
      <c r="C10" s="212">
        <v>49.350000000000001</v>
      </c>
      <c r="D10" s="212">
        <v>20</v>
      </c>
      <c r="E10" s="213">
        <f t="shared" ref="E10:E59" si="171">C10*D10</f>
        <v>987</v>
      </c>
      <c r="F10" s="214"/>
      <c r="G10" s="213">
        <f>E10+G9</f>
        <v>1804.4000000000001</v>
      </c>
      <c r="H10" s="214"/>
    </row>
    <row r="11" ht="14.25" customHeight="1">
      <c r="A11" s="212" t="s">
        <v>441</v>
      </c>
      <c r="B11" s="212"/>
      <c r="C11" s="212">
        <v>63.869999999999997</v>
      </c>
      <c r="D11" s="212">
        <v>20</v>
      </c>
      <c r="E11" s="213">
        <f t="shared" si="171"/>
        <v>1277.3999999999999</v>
      </c>
      <c r="F11" s="214"/>
      <c r="G11" s="213">
        <f>E11+G10</f>
        <v>3081.8000000000002</v>
      </c>
      <c r="H11" s="214"/>
    </row>
    <row r="12">
      <c r="A12" s="215"/>
      <c r="B12" s="215"/>
      <c r="E12" s="216" t="s">
        <v>421</v>
      </c>
      <c r="F12" s="216"/>
      <c r="G12" s="217">
        <f>G11</f>
        <v>3081.8000000000002</v>
      </c>
      <c r="H12" s="218"/>
    </row>
    <row r="13" s="199" customFormat="1" ht="6.75" customHeight="1">
      <c r="A13" s="219"/>
      <c r="B13" s="220"/>
      <c r="C13" s="220"/>
      <c r="D13" s="220"/>
      <c r="E13" s="221"/>
      <c r="F13" s="222"/>
      <c r="G13" s="222"/>
      <c r="H13" s="223"/>
    </row>
    <row r="14" s="199" customFormat="1" ht="13">
      <c r="A14" s="205" t="s">
        <v>442</v>
      </c>
      <c r="B14" s="206"/>
      <c r="C14" s="206"/>
      <c r="D14" s="206"/>
      <c r="E14" s="206"/>
      <c r="F14" s="206"/>
      <c r="G14" s="206"/>
      <c r="H14" s="207"/>
    </row>
    <row r="15" s="199" customFormat="1" ht="16.5" customHeight="1">
      <c r="A15" s="208" t="s">
        <v>411</v>
      </c>
      <c r="B15" s="208"/>
      <c r="C15" s="209" t="s">
        <v>412</v>
      </c>
      <c r="D15" s="230" t="s">
        <v>413</v>
      </c>
      <c r="E15" s="208" t="s">
        <v>414</v>
      </c>
      <c r="F15" s="208"/>
      <c r="G15" s="208" t="s">
        <v>415</v>
      </c>
      <c r="H15" s="210"/>
    </row>
    <row r="16" s="199" customFormat="1" ht="14.25" customHeight="1">
      <c r="A16" s="208"/>
      <c r="B16" s="208"/>
      <c r="C16" s="209" t="s">
        <v>416</v>
      </c>
      <c r="D16" s="231"/>
      <c r="E16" s="209" t="s">
        <v>416</v>
      </c>
      <c r="F16" s="211"/>
      <c r="G16" s="209" t="s">
        <v>416</v>
      </c>
      <c r="H16" s="211"/>
    </row>
    <row r="17" ht="14.25" customHeight="1">
      <c r="A17" s="212" t="s">
        <v>417</v>
      </c>
      <c r="B17" s="212"/>
      <c r="C17" s="212">
        <v>51.600000000000001</v>
      </c>
      <c r="D17" s="212">
        <v>20</v>
      </c>
      <c r="E17" s="213">
        <f t="shared" si="171"/>
        <v>1032</v>
      </c>
      <c r="F17" s="214"/>
      <c r="G17" s="213">
        <f>E17</f>
        <v>1032</v>
      </c>
      <c r="H17" s="214"/>
    </row>
    <row r="18" ht="14.25" customHeight="1">
      <c r="A18" s="212" t="s">
        <v>418</v>
      </c>
      <c r="B18" s="212"/>
      <c r="C18" s="212">
        <v>45.450000000000003</v>
      </c>
      <c r="D18" s="212">
        <v>20</v>
      </c>
      <c r="E18" s="213">
        <f t="shared" si="171"/>
        <v>909</v>
      </c>
      <c r="F18" s="214"/>
      <c r="G18" s="213">
        <f t="shared" ref="G18:G19" si="172">E18+G17</f>
        <v>1941</v>
      </c>
      <c r="H18" s="214"/>
    </row>
    <row r="19" ht="14.25" customHeight="1">
      <c r="A19" s="213" t="s">
        <v>419</v>
      </c>
      <c r="B19" s="214" t="s">
        <v>418</v>
      </c>
      <c r="C19" s="212">
        <v>48.740000000000002</v>
      </c>
      <c r="D19" s="212">
        <v>20</v>
      </c>
      <c r="E19" s="213">
        <f t="shared" si="171"/>
        <v>974.80000000000007</v>
      </c>
      <c r="F19" s="214"/>
      <c r="G19" s="213">
        <f t="shared" si="172"/>
        <v>2915.8000000000002</v>
      </c>
      <c r="H19" s="214"/>
    </row>
    <row r="20">
      <c r="E20" s="216" t="s">
        <v>421</v>
      </c>
      <c r="F20" s="216"/>
      <c r="G20" s="217">
        <f>G19</f>
        <v>2915.8000000000002</v>
      </c>
      <c r="H20" s="218"/>
    </row>
    <row r="21" ht="5.25" customHeight="1">
      <c r="E21" s="203"/>
      <c r="F21" s="203"/>
      <c r="G21" s="203"/>
      <c r="H21" s="204"/>
    </row>
    <row r="22" s="199" customFormat="1" ht="12.75" customHeight="1">
      <c r="A22" s="205" t="s">
        <v>443</v>
      </c>
      <c r="B22" s="206"/>
      <c r="C22" s="206"/>
      <c r="D22" s="206"/>
      <c r="E22" s="206"/>
      <c r="F22" s="206"/>
      <c r="G22" s="206"/>
      <c r="H22" s="207"/>
    </row>
    <row r="23" s="199" customFormat="1" ht="16.5" customHeight="1">
      <c r="A23" s="208" t="s">
        <v>411</v>
      </c>
      <c r="B23" s="208"/>
      <c r="C23" s="209" t="s">
        <v>412</v>
      </c>
      <c r="D23" s="230" t="s">
        <v>413</v>
      </c>
      <c r="E23" s="208" t="s">
        <v>414</v>
      </c>
      <c r="F23" s="208"/>
      <c r="G23" s="208" t="s">
        <v>415</v>
      </c>
      <c r="H23" s="210"/>
    </row>
    <row r="24" s="199" customFormat="1" ht="14.25" customHeight="1">
      <c r="A24" s="208"/>
      <c r="B24" s="208"/>
      <c r="C24" s="209" t="s">
        <v>416</v>
      </c>
      <c r="D24" s="231"/>
      <c r="E24" s="209" t="s">
        <v>416</v>
      </c>
      <c r="F24" s="211"/>
      <c r="G24" s="209" t="s">
        <v>416</v>
      </c>
      <c r="H24" s="211"/>
    </row>
    <row r="25" ht="12.75">
      <c r="A25" s="213" t="s">
        <v>423</v>
      </c>
      <c r="B25" s="214"/>
      <c r="C25" s="212">
        <v>0</v>
      </c>
      <c r="D25" s="212">
        <v>20</v>
      </c>
      <c r="E25" s="213">
        <f t="shared" si="171"/>
        <v>0</v>
      </c>
      <c r="F25" s="214"/>
      <c r="G25" s="213">
        <f>E25</f>
        <v>0</v>
      </c>
      <c r="H25" s="214"/>
    </row>
    <row r="26" ht="12.75">
      <c r="A26" s="212" t="s">
        <v>424</v>
      </c>
      <c r="B26" s="212"/>
      <c r="C26" s="212">
        <v>228.53</v>
      </c>
      <c r="D26" s="212">
        <v>20</v>
      </c>
      <c r="E26" s="213">
        <f t="shared" si="171"/>
        <v>4570.6000000000004</v>
      </c>
      <c r="F26" s="214"/>
      <c r="G26" s="213">
        <f t="shared" ref="G26:G30" si="173">E26+G25</f>
        <v>4570.6000000000004</v>
      </c>
      <c r="H26" s="214"/>
    </row>
    <row r="27" ht="12.75">
      <c r="A27" s="213" t="s">
        <v>417</v>
      </c>
      <c r="B27" s="214"/>
      <c r="C27" s="212">
        <v>215.49000000000001</v>
      </c>
      <c r="D27" s="212">
        <v>20</v>
      </c>
      <c r="E27" s="213">
        <f t="shared" si="171"/>
        <v>4309.8000000000002</v>
      </c>
      <c r="F27" s="214"/>
      <c r="G27" s="213">
        <f t="shared" si="173"/>
        <v>8880.4000000000015</v>
      </c>
      <c r="H27" s="214"/>
    </row>
    <row r="28" ht="12.75">
      <c r="A28" s="213" t="s">
        <v>418</v>
      </c>
      <c r="B28" s="214"/>
      <c r="C28" s="212">
        <v>181.31</v>
      </c>
      <c r="D28" s="212">
        <v>20</v>
      </c>
      <c r="E28" s="213">
        <f t="shared" si="171"/>
        <v>3626.1999999999998</v>
      </c>
      <c r="F28" s="214"/>
      <c r="G28" s="213">
        <f t="shared" si="173"/>
        <v>12506.600000000002</v>
      </c>
      <c r="H28" s="214"/>
    </row>
    <row r="29" ht="12.75">
      <c r="A29" s="212" t="s">
        <v>419</v>
      </c>
      <c r="B29" s="212"/>
      <c r="C29" s="212">
        <v>186.09999999999999</v>
      </c>
      <c r="D29" s="212">
        <v>20</v>
      </c>
      <c r="E29" s="213">
        <f t="shared" si="171"/>
        <v>3722</v>
      </c>
      <c r="F29" s="214"/>
      <c r="G29" s="213">
        <f t="shared" si="173"/>
        <v>16228.600000000002</v>
      </c>
      <c r="H29" s="214"/>
    </row>
    <row r="30" ht="14.25" customHeight="1">
      <c r="A30" s="212" t="s">
        <v>420</v>
      </c>
      <c r="B30" s="212"/>
      <c r="C30" s="212">
        <v>157.34999999999999</v>
      </c>
      <c r="D30" s="212">
        <v>20</v>
      </c>
      <c r="E30" s="213">
        <f t="shared" si="171"/>
        <v>3147</v>
      </c>
      <c r="F30" s="214"/>
      <c r="G30" s="213">
        <f t="shared" si="173"/>
        <v>19375.600000000002</v>
      </c>
      <c r="H30" s="214"/>
    </row>
    <row r="31">
      <c r="E31" s="216" t="s">
        <v>421</v>
      </c>
      <c r="F31" s="216"/>
      <c r="G31" s="217">
        <f>G30</f>
        <v>19375.600000000002</v>
      </c>
      <c r="H31" s="218"/>
    </row>
    <row r="32" ht="5.25" customHeight="1">
      <c r="E32" s="203"/>
      <c r="F32" s="203"/>
      <c r="G32" s="203"/>
      <c r="H32" s="204"/>
    </row>
    <row r="33" s="199" customFormat="1" ht="13">
      <c r="A33" s="205" t="s">
        <v>444</v>
      </c>
      <c r="B33" s="206"/>
      <c r="C33" s="206"/>
      <c r="D33" s="206"/>
      <c r="E33" s="206"/>
      <c r="F33" s="206"/>
      <c r="G33" s="206"/>
      <c r="H33" s="207"/>
    </row>
    <row r="34" s="199" customFormat="1" ht="16.5" customHeight="1">
      <c r="A34" s="208" t="s">
        <v>411</v>
      </c>
      <c r="B34" s="208"/>
      <c r="C34" s="209" t="s">
        <v>412</v>
      </c>
      <c r="D34" s="230" t="s">
        <v>413</v>
      </c>
      <c r="E34" s="208" t="s">
        <v>414</v>
      </c>
      <c r="F34" s="208"/>
      <c r="G34" s="208" t="s">
        <v>415</v>
      </c>
      <c r="H34" s="210"/>
    </row>
    <row r="35" s="199" customFormat="1" ht="14.25" customHeight="1">
      <c r="A35" s="208"/>
      <c r="B35" s="208"/>
      <c r="C35" s="209" t="s">
        <v>427</v>
      </c>
      <c r="D35" s="231"/>
      <c r="E35" s="209" t="s">
        <v>427</v>
      </c>
      <c r="F35" s="211"/>
      <c r="G35" s="209" t="s">
        <v>427</v>
      </c>
      <c r="H35" s="211"/>
    </row>
    <row r="36" ht="14.25" customHeight="1">
      <c r="A36" s="213" t="s">
        <v>431</v>
      </c>
      <c r="B36" s="214" t="s">
        <v>417</v>
      </c>
      <c r="C36" s="212">
        <v>170.88999999999999</v>
      </c>
      <c r="D36" s="212">
        <v>10</v>
      </c>
      <c r="E36" s="213">
        <f t="shared" si="171"/>
        <v>1708.8999999999999</v>
      </c>
      <c r="F36" s="214"/>
      <c r="G36" s="213">
        <f>E36</f>
        <v>1708.8999999999999</v>
      </c>
      <c r="H36" s="214"/>
    </row>
    <row r="37" ht="12.75">
      <c r="A37" s="213" t="s">
        <v>439</v>
      </c>
      <c r="B37" s="214" t="s">
        <v>418</v>
      </c>
      <c r="C37" s="212">
        <v>108.43000000000001</v>
      </c>
      <c r="D37" s="212">
        <v>10</v>
      </c>
      <c r="E37" s="213">
        <f t="shared" si="171"/>
        <v>1084.3000000000002</v>
      </c>
      <c r="F37" s="214"/>
      <c r="G37" s="213">
        <f t="shared" ref="G37:G39" si="174">E37+G36</f>
        <v>2793.1999999999998</v>
      </c>
      <c r="H37" s="214"/>
    </row>
    <row r="38" ht="12.75">
      <c r="A38" s="213" t="s">
        <v>441</v>
      </c>
      <c r="B38" s="214" t="s">
        <v>419</v>
      </c>
      <c r="C38" s="212">
        <v>101.28</v>
      </c>
      <c r="D38" s="212">
        <v>10</v>
      </c>
      <c r="E38" s="213">
        <f t="shared" si="171"/>
        <v>1012.8</v>
      </c>
      <c r="F38" s="214"/>
      <c r="G38" s="213">
        <f t="shared" si="174"/>
        <v>3806</v>
      </c>
      <c r="H38" s="214"/>
    </row>
    <row r="39" ht="12.75">
      <c r="A39" s="213" t="s">
        <v>445</v>
      </c>
      <c r="B39" s="214" t="s">
        <v>420</v>
      </c>
      <c r="C39" s="212">
        <v>85.670000000000002</v>
      </c>
      <c r="D39" s="212">
        <v>10</v>
      </c>
      <c r="E39" s="213">
        <f t="shared" si="171"/>
        <v>856.70000000000005</v>
      </c>
      <c r="F39" s="214"/>
      <c r="G39" s="213">
        <f t="shared" si="174"/>
        <v>4662.6999999999998</v>
      </c>
      <c r="H39" s="214"/>
    </row>
    <row r="40" ht="27.75" customHeight="1">
      <c r="E40" s="232" t="s">
        <v>437</v>
      </c>
      <c r="F40" s="233"/>
      <c r="G40" s="234">
        <f>G39</f>
        <v>4662.6999999999998</v>
      </c>
      <c r="H40" s="235"/>
    </row>
    <row r="41" s="199" customFormat="1" ht="12.75" customHeight="1">
      <c r="A41" s="205" t="s">
        <v>446</v>
      </c>
      <c r="B41" s="206"/>
      <c r="C41" s="206"/>
      <c r="D41" s="206"/>
      <c r="E41" s="206"/>
      <c r="F41" s="206"/>
      <c r="G41" s="206"/>
      <c r="H41" s="207"/>
    </row>
    <row r="42" s="199" customFormat="1" ht="16.5" customHeight="1">
      <c r="A42" s="208" t="s">
        <v>411</v>
      </c>
      <c r="B42" s="208"/>
      <c r="C42" s="209" t="s">
        <v>412</v>
      </c>
      <c r="D42" s="230" t="s">
        <v>413</v>
      </c>
      <c r="E42" s="208" t="s">
        <v>414</v>
      </c>
      <c r="F42" s="208"/>
      <c r="G42" s="208" t="s">
        <v>415</v>
      </c>
      <c r="H42" s="210"/>
    </row>
    <row r="43" s="199" customFormat="1" ht="14.25" customHeight="1">
      <c r="A43" s="208"/>
      <c r="B43" s="208"/>
      <c r="C43" s="209" t="s">
        <v>416</v>
      </c>
      <c r="D43" s="231"/>
      <c r="E43" s="209" t="s">
        <v>416</v>
      </c>
      <c r="F43" s="211"/>
      <c r="G43" s="209" t="s">
        <v>416</v>
      </c>
      <c r="H43" s="211"/>
    </row>
    <row r="44" ht="12.75">
      <c r="A44" s="212" t="s">
        <v>447</v>
      </c>
      <c r="B44" s="212"/>
      <c r="C44" s="212">
        <v>260.63999999999999</v>
      </c>
      <c r="D44" s="212">
        <v>0</v>
      </c>
      <c r="E44" s="213">
        <f t="shared" si="171"/>
        <v>0</v>
      </c>
      <c r="F44" s="214"/>
      <c r="G44" s="213">
        <f>E44</f>
        <v>0</v>
      </c>
      <c r="H44" s="214"/>
    </row>
    <row r="45" ht="12.75">
      <c r="A45" s="212" t="s">
        <v>448</v>
      </c>
      <c r="B45" s="212"/>
      <c r="C45" s="212">
        <v>194.999</v>
      </c>
      <c r="D45" s="212">
        <v>20</v>
      </c>
      <c r="E45" s="213">
        <f t="shared" si="171"/>
        <v>3899.98</v>
      </c>
      <c r="F45" s="214"/>
      <c r="G45" s="213">
        <f t="shared" ref="G45:G49" si="175">E45+G44</f>
        <v>3899.98</v>
      </c>
      <c r="H45" s="214"/>
    </row>
    <row r="46" ht="12.75">
      <c r="A46" s="212" t="s">
        <v>449</v>
      </c>
      <c r="B46" s="212"/>
      <c r="C46" s="212">
        <v>316.94900000000001</v>
      </c>
      <c r="D46" s="212">
        <v>20</v>
      </c>
      <c r="E46" s="213">
        <f t="shared" si="171"/>
        <v>6338.9800000000005</v>
      </c>
      <c r="F46" s="214"/>
      <c r="G46" s="213">
        <f t="shared" si="175"/>
        <v>10238.960000000001</v>
      </c>
      <c r="H46" s="214"/>
    </row>
    <row r="47" ht="12.75">
      <c r="A47" s="212" t="s">
        <v>428</v>
      </c>
      <c r="B47" s="212"/>
      <c r="C47" s="212">
        <v>87.953999999999994</v>
      </c>
      <c r="D47" s="212">
        <v>20</v>
      </c>
      <c r="E47" s="213">
        <f t="shared" si="171"/>
        <v>1759.0799999999999</v>
      </c>
      <c r="F47" s="214"/>
      <c r="G47" s="213">
        <f t="shared" si="175"/>
        <v>11998.040000000001</v>
      </c>
      <c r="H47" s="214"/>
    </row>
    <row r="48" ht="12.75">
      <c r="A48" s="212" t="s">
        <v>423</v>
      </c>
      <c r="B48" s="212"/>
      <c r="C48" s="212">
        <v>24.073</v>
      </c>
      <c r="D48" s="212">
        <v>20</v>
      </c>
      <c r="E48" s="213">
        <f t="shared" si="171"/>
        <v>481.46000000000004</v>
      </c>
      <c r="F48" s="214"/>
      <c r="G48" s="213">
        <f t="shared" si="175"/>
        <v>12479.5</v>
      </c>
      <c r="H48" s="214"/>
    </row>
    <row r="49" ht="14.25" customHeight="1">
      <c r="A49" s="212" t="s">
        <v>424</v>
      </c>
      <c r="B49" s="212"/>
      <c r="C49" s="212">
        <v>0</v>
      </c>
      <c r="D49" s="212">
        <v>20</v>
      </c>
      <c r="E49" s="213">
        <f t="shared" si="171"/>
        <v>0</v>
      </c>
      <c r="F49" s="214"/>
      <c r="G49" s="213">
        <f t="shared" si="175"/>
        <v>12479.5</v>
      </c>
      <c r="H49" s="214"/>
    </row>
    <row r="50">
      <c r="E50" s="216" t="s">
        <v>421</v>
      </c>
      <c r="F50" s="216"/>
      <c r="G50" s="217">
        <f>G49</f>
        <v>12479.5</v>
      </c>
      <c r="H50" s="218"/>
    </row>
    <row r="51" s="199" customFormat="1" ht="13">
      <c r="A51" s="205" t="s">
        <v>444</v>
      </c>
      <c r="B51" s="206"/>
      <c r="C51" s="206"/>
      <c r="D51" s="206"/>
      <c r="E51" s="206"/>
      <c r="F51" s="206"/>
      <c r="G51" s="206"/>
      <c r="H51" s="207"/>
    </row>
    <row r="52" s="199" customFormat="1" ht="16.5" customHeight="1">
      <c r="A52" s="208" t="s">
        <v>411</v>
      </c>
      <c r="B52" s="208"/>
      <c r="C52" s="209" t="s">
        <v>412</v>
      </c>
      <c r="D52" s="230" t="s">
        <v>413</v>
      </c>
      <c r="E52" s="208" t="s">
        <v>414</v>
      </c>
      <c r="F52" s="208"/>
      <c r="G52" s="208" t="s">
        <v>415</v>
      </c>
      <c r="H52" s="210"/>
    </row>
    <row r="53" s="199" customFormat="1" ht="14.25" customHeight="1">
      <c r="A53" s="208"/>
      <c r="B53" s="208"/>
      <c r="C53" s="209" t="s">
        <v>427</v>
      </c>
      <c r="D53" s="231"/>
      <c r="E53" s="209" t="s">
        <v>427</v>
      </c>
      <c r="F53" s="211"/>
      <c r="G53" s="209" t="s">
        <v>427</v>
      </c>
      <c r="H53" s="211"/>
    </row>
    <row r="54" ht="14.25" customHeight="1">
      <c r="A54" s="212" t="s">
        <v>447</v>
      </c>
      <c r="B54" s="212"/>
      <c r="C54" s="212">
        <v>0</v>
      </c>
      <c r="D54" s="212">
        <v>0</v>
      </c>
      <c r="E54" s="213">
        <f t="shared" si="171"/>
        <v>0</v>
      </c>
      <c r="F54" s="214"/>
      <c r="G54" s="213">
        <f>E54</f>
        <v>0</v>
      </c>
      <c r="H54" s="214"/>
    </row>
    <row r="55" ht="12.75">
      <c r="A55" s="212" t="s">
        <v>448</v>
      </c>
      <c r="B55" s="212"/>
      <c r="C55" s="212">
        <v>0</v>
      </c>
      <c r="D55" s="212">
        <v>20</v>
      </c>
      <c r="E55" s="213">
        <f t="shared" si="171"/>
        <v>0</v>
      </c>
      <c r="F55" s="214"/>
      <c r="G55" s="213">
        <f t="shared" ref="G55:G58" si="176">E55+G54</f>
        <v>0</v>
      </c>
      <c r="H55" s="214"/>
    </row>
    <row r="56" ht="12.75">
      <c r="A56" s="212" t="s">
        <v>449</v>
      </c>
      <c r="B56" s="212"/>
      <c r="C56" s="212">
        <v>0</v>
      </c>
      <c r="D56" s="212">
        <v>20</v>
      </c>
      <c r="E56" s="213">
        <f t="shared" si="171"/>
        <v>0</v>
      </c>
      <c r="F56" s="214"/>
      <c r="G56" s="213">
        <f t="shared" si="176"/>
        <v>0</v>
      </c>
      <c r="H56" s="214"/>
    </row>
    <row r="57" ht="12.75">
      <c r="A57" s="212" t="s">
        <v>428</v>
      </c>
      <c r="B57" s="212"/>
      <c r="C57" s="212">
        <v>0</v>
      </c>
      <c r="D57" s="212">
        <v>20</v>
      </c>
      <c r="E57" s="213">
        <f t="shared" si="171"/>
        <v>0</v>
      </c>
      <c r="F57" s="214"/>
      <c r="G57" s="213">
        <f t="shared" si="176"/>
        <v>0</v>
      </c>
      <c r="H57" s="214"/>
    </row>
    <row r="58" ht="12.75">
      <c r="A58" s="212" t="s">
        <v>423</v>
      </c>
      <c r="B58" s="212"/>
      <c r="C58" s="212">
        <v>309.21199999999999</v>
      </c>
      <c r="D58" s="212">
        <v>20</v>
      </c>
      <c r="E58" s="213">
        <f t="shared" si="171"/>
        <v>6184.2399999999998</v>
      </c>
      <c r="F58" s="214"/>
      <c r="G58" s="213">
        <f t="shared" si="176"/>
        <v>6184.2399999999998</v>
      </c>
      <c r="H58" s="214"/>
    </row>
    <row r="59" ht="12.75">
      <c r="A59" s="212" t="s">
        <v>424</v>
      </c>
      <c r="B59" s="212"/>
      <c r="C59" s="212">
        <v>238.68199999999999</v>
      </c>
      <c r="D59" s="212">
        <v>20</v>
      </c>
      <c r="E59" s="213">
        <f t="shared" si="171"/>
        <v>4773.6399999999994</v>
      </c>
      <c r="F59" s="214"/>
      <c r="G59" s="213">
        <f>G58+E59</f>
        <v>10957.879999999999</v>
      </c>
      <c r="H59" s="214"/>
    </row>
    <row r="60" ht="27.75" customHeight="1">
      <c r="E60" s="232" t="s">
        <v>437</v>
      </c>
      <c r="F60" s="233"/>
      <c r="G60" s="234">
        <f>G59</f>
        <v>10957.879999999999</v>
      </c>
      <c r="H60" s="235"/>
    </row>
  </sheetData>
  <mergeCells count="150">
    <mergeCell ref="A1:C1"/>
    <mergeCell ref="D1:F1"/>
    <mergeCell ref="G1:H1"/>
    <mergeCell ref="A2:B2"/>
    <mergeCell ref="C2:D2"/>
    <mergeCell ref="E2:H2"/>
    <mergeCell ref="A3:B3"/>
    <mergeCell ref="C3:D3"/>
    <mergeCell ref="F3:H3"/>
    <mergeCell ref="A5:H5"/>
    <mergeCell ref="A6:B7"/>
    <mergeCell ref="D6:D7"/>
    <mergeCell ref="E6:F6"/>
    <mergeCell ref="G6:H6"/>
    <mergeCell ref="E7:F7"/>
    <mergeCell ref="G7:H7"/>
    <mergeCell ref="A8:B8"/>
    <mergeCell ref="E8:F8"/>
    <mergeCell ref="G8:H8"/>
    <mergeCell ref="A9:B9"/>
    <mergeCell ref="E9:F9"/>
    <mergeCell ref="G9:H9"/>
    <mergeCell ref="A10:B10"/>
    <mergeCell ref="E10:F10"/>
    <mergeCell ref="G10:H10"/>
    <mergeCell ref="A11:B11"/>
    <mergeCell ref="E11:F11"/>
    <mergeCell ref="G11:H11"/>
    <mergeCell ref="E12:F12"/>
    <mergeCell ref="G12:H12"/>
    <mergeCell ref="A14:H14"/>
    <mergeCell ref="A15:B16"/>
    <mergeCell ref="D15:D16"/>
    <mergeCell ref="E15:F15"/>
    <mergeCell ref="G15:H15"/>
    <mergeCell ref="E16:F16"/>
    <mergeCell ref="G16:H16"/>
    <mergeCell ref="A17:B17"/>
    <mergeCell ref="E17:F17"/>
    <mergeCell ref="G17:H17"/>
    <mergeCell ref="A18:B18"/>
    <mergeCell ref="E18:F18"/>
    <mergeCell ref="G18:H18"/>
    <mergeCell ref="A19:B19"/>
    <mergeCell ref="E19:F19"/>
    <mergeCell ref="G19:H19"/>
    <mergeCell ref="E20:F20"/>
    <mergeCell ref="G20:H20"/>
    <mergeCell ref="A22:H22"/>
    <mergeCell ref="A23:B24"/>
    <mergeCell ref="D23:D24"/>
    <mergeCell ref="E23:F23"/>
    <mergeCell ref="G23:H23"/>
    <mergeCell ref="E24:F24"/>
    <mergeCell ref="G24:H24"/>
    <mergeCell ref="A25:B25"/>
    <mergeCell ref="E25:F25"/>
    <mergeCell ref="G25:H25"/>
    <mergeCell ref="A26:B26"/>
    <mergeCell ref="E26:F26"/>
    <mergeCell ref="G26:H26"/>
    <mergeCell ref="A27:B27"/>
    <mergeCell ref="E27:F27"/>
    <mergeCell ref="G27:H27"/>
    <mergeCell ref="A28:B28"/>
    <mergeCell ref="E28:F28"/>
    <mergeCell ref="G28:H28"/>
    <mergeCell ref="A29:B29"/>
    <mergeCell ref="E29:F29"/>
    <mergeCell ref="G29:H29"/>
    <mergeCell ref="A30:B30"/>
    <mergeCell ref="E30:F30"/>
    <mergeCell ref="G30:H30"/>
    <mergeCell ref="E31:F31"/>
    <mergeCell ref="G31:H31"/>
    <mergeCell ref="A33:H33"/>
    <mergeCell ref="A34:B35"/>
    <mergeCell ref="D34:D35"/>
    <mergeCell ref="E34:F34"/>
    <mergeCell ref="G34:H34"/>
    <mergeCell ref="E35:F35"/>
    <mergeCell ref="G35:H35"/>
    <mergeCell ref="A36:B36"/>
    <mergeCell ref="E36:F36"/>
    <mergeCell ref="G36:H36"/>
    <mergeCell ref="A37:B37"/>
    <mergeCell ref="E37:F37"/>
    <mergeCell ref="G37:H37"/>
    <mergeCell ref="A38:B38"/>
    <mergeCell ref="E38:F38"/>
    <mergeCell ref="G38:H38"/>
    <mergeCell ref="A39:B39"/>
    <mergeCell ref="E39:F39"/>
    <mergeCell ref="G39:H39"/>
    <mergeCell ref="E40:F40"/>
    <mergeCell ref="G40:H40"/>
    <mergeCell ref="A41:H41"/>
    <mergeCell ref="A42:B43"/>
    <mergeCell ref="D42:D43"/>
    <mergeCell ref="E42:F42"/>
    <mergeCell ref="G42:H42"/>
    <mergeCell ref="E43:F43"/>
    <mergeCell ref="G43:H43"/>
    <mergeCell ref="A44:B44"/>
    <mergeCell ref="E44:F44"/>
    <mergeCell ref="G44:H44"/>
    <mergeCell ref="A45:B45"/>
    <mergeCell ref="E45:F45"/>
    <mergeCell ref="G45:H45"/>
    <mergeCell ref="A46:B46"/>
    <mergeCell ref="E46:F46"/>
    <mergeCell ref="G46:H46"/>
    <mergeCell ref="A47:B47"/>
    <mergeCell ref="E47:F47"/>
    <mergeCell ref="G47:H47"/>
    <mergeCell ref="A48:B48"/>
    <mergeCell ref="E48:F48"/>
    <mergeCell ref="G48:H48"/>
    <mergeCell ref="A49:B49"/>
    <mergeCell ref="E49:F49"/>
    <mergeCell ref="G49:H49"/>
    <mergeCell ref="E50:F50"/>
    <mergeCell ref="G50:H50"/>
    <mergeCell ref="A51:H51"/>
    <mergeCell ref="A52:B53"/>
    <mergeCell ref="D52:D53"/>
    <mergeCell ref="E52:F52"/>
    <mergeCell ref="G52:H52"/>
    <mergeCell ref="E53:F53"/>
    <mergeCell ref="G53:H53"/>
    <mergeCell ref="A54:B54"/>
    <mergeCell ref="E54:F54"/>
    <mergeCell ref="G54:H54"/>
    <mergeCell ref="A55:B55"/>
    <mergeCell ref="E55:F55"/>
    <mergeCell ref="G55:H55"/>
    <mergeCell ref="A56:B56"/>
    <mergeCell ref="E56:F56"/>
    <mergeCell ref="G56:H56"/>
    <mergeCell ref="A57:B57"/>
    <mergeCell ref="E57:F57"/>
    <mergeCell ref="G57:H57"/>
    <mergeCell ref="A58:B58"/>
    <mergeCell ref="E58:F58"/>
    <mergeCell ref="G58:H58"/>
    <mergeCell ref="A59:B59"/>
    <mergeCell ref="E59:F59"/>
    <mergeCell ref="G59:H59"/>
    <mergeCell ref="E60:F60"/>
    <mergeCell ref="G60:H60"/>
  </mergeCells>
  <printOptions headings="0" gridLines="0"/>
  <pageMargins left="1.1023622047244095" right="0.51181102362204722" top="1.1811023622047248" bottom="0.78740157480314954" header="0.31496062992125984" footer="0.31496062992125984"/>
  <pageSetup paperSize="9" scale="78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00B050"/>
    <outlinePr applyStyles="0" summaryBelow="1" summaryRight="1" showOutlineSymbols="1"/>
    <pageSetUpPr autoPageBreaks="1" fitToPage="0"/>
  </sheetPr>
  <sheetViews>
    <sheetView topLeftCell="A61" zoomScale="100" workbookViewId="0">
      <selection activeCell="E17" activeCellId="0" sqref="E17"/>
    </sheetView>
  </sheetViews>
  <sheetFormatPr defaultColWidth="8.796875" defaultRowHeight="12"/>
  <cols>
    <col customWidth="1" min="1" max="1" style="236" width="14"/>
    <col customWidth="1" min="2" max="2" style="236" width="24.796875"/>
    <col customWidth="1" min="3" max="3" style="236" width="8.296875"/>
    <col bestFit="1" customWidth="1" min="4" max="4" style="236" width="8.5"/>
    <col customWidth="1" min="5" max="8" style="236" width="20.19921875"/>
    <col min="9" max="16384" style="236" width="8.796875"/>
  </cols>
  <sheetData>
    <row r="1" ht="18.75">
      <c r="A1" s="237" t="s">
        <v>450</v>
      </c>
      <c r="B1" s="237"/>
      <c r="C1" s="237"/>
      <c r="D1" s="237"/>
      <c r="E1" s="237"/>
      <c r="F1" s="237"/>
      <c r="G1" s="237"/>
      <c r="H1" s="237"/>
    </row>
    <row r="2" ht="18" customHeight="1">
      <c r="A2" s="238" t="s">
        <v>451</v>
      </c>
      <c r="B2" s="239"/>
      <c r="C2" s="239"/>
      <c r="D2" s="239"/>
      <c r="E2" s="239"/>
      <c r="F2" s="239"/>
      <c r="G2" s="239"/>
      <c r="H2" s="239"/>
    </row>
    <row r="3" ht="11.25" customHeight="1">
      <c r="A3" s="240"/>
      <c r="B3" s="241"/>
      <c r="C3" s="241"/>
      <c r="D3" s="241"/>
      <c r="E3" s="241"/>
      <c r="F3" s="241"/>
      <c r="G3" s="241"/>
      <c r="H3" s="241"/>
    </row>
    <row r="4" ht="15" customHeight="1">
      <c r="A4" s="242" t="s">
        <v>452</v>
      </c>
      <c r="B4" s="243"/>
      <c r="C4" s="243"/>
      <c r="D4" s="243"/>
      <c r="E4" s="243"/>
      <c r="F4" s="243"/>
      <c r="G4" s="243"/>
      <c r="H4" s="243"/>
    </row>
    <row r="5" ht="15" customHeight="1">
      <c r="A5" s="244" t="s">
        <v>453</v>
      </c>
      <c r="B5" s="245"/>
      <c r="C5" s="245"/>
      <c r="D5" s="245"/>
      <c r="E5" s="246"/>
      <c r="F5" s="246"/>
      <c r="G5" s="246"/>
      <c r="H5" s="246"/>
    </row>
    <row r="6" ht="14.25">
      <c r="A6" s="247" t="s">
        <v>454</v>
      </c>
      <c r="B6" s="247" t="s">
        <v>455</v>
      </c>
      <c r="C6" s="247" t="s">
        <v>456</v>
      </c>
      <c r="D6" s="247" t="s">
        <v>457</v>
      </c>
      <c r="E6" s="247" t="s">
        <v>458</v>
      </c>
      <c r="F6" s="248" t="s">
        <v>459</v>
      </c>
      <c r="G6" s="247" t="s">
        <v>459</v>
      </c>
      <c r="H6" s="247" t="s">
        <v>459</v>
      </c>
    </row>
    <row r="7">
      <c r="A7" s="249">
        <v>1</v>
      </c>
      <c r="B7" s="250" t="s">
        <v>460</v>
      </c>
      <c r="C7" s="250" t="s">
        <v>461</v>
      </c>
      <c r="D7" s="250">
        <v>0.59999999999999998</v>
      </c>
      <c r="E7" s="251">
        <v>30</v>
      </c>
      <c r="F7" s="251" t="s">
        <v>459</v>
      </c>
      <c r="G7" s="251" t="s">
        <v>459</v>
      </c>
      <c r="H7" s="251" t="s">
        <v>459</v>
      </c>
    </row>
    <row r="8">
      <c r="A8" s="249">
        <v>2</v>
      </c>
      <c r="B8" s="250" t="s">
        <v>462</v>
      </c>
      <c r="C8" s="250" t="s">
        <v>461</v>
      </c>
      <c r="D8" s="250">
        <v>0.80000000000000004</v>
      </c>
      <c r="E8" s="251">
        <v>20.109999999999999</v>
      </c>
      <c r="F8" s="251" t="s">
        <v>459</v>
      </c>
      <c r="G8" s="251" t="s">
        <v>459</v>
      </c>
      <c r="H8" s="251" t="s">
        <v>459</v>
      </c>
    </row>
    <row r="9">
      <c r="A9" s="249">
        <v>3</v>
      </c>
      <c r="B9" s="250" t="s">
        <v>463</v>
      </c>
      <c r="C9" s="250" t="s">
        <v>461</v>
      </c>
      <c r="D9" s="250">
        <v>1</v>
      </c>
      <c r="E9" s="251">
        <v>28.66</v>
      </c>
      <c r="F9" s="251" t="s">
        <v>459</v>
      </c>
      <c r="G9" s="251" t="s">
        <v>459</v>
      </c>
      <c r="H9" s="251" t="s">
        <v>459</v>
      </c>
    </row>
    <row r="10">
      <c r="A10" s="249">
        <v>4</v>
      </c>
      <c r="B10" s="250" t="s">
        <v>464</v>
      </c>
      <c r="C10" s="250" t="s">
        <v>461</v>
      </c>
      <c r="D10" s="250">
        <v>1</v>
      </c>
      <c r="E10" s="251">
        <v>35.5</v>
      </c>
      <c r="F10" s="251" t="s">
        <v>459</v>
      </c>
      <c r="G10" s="251" t="s">
        <v>459</v>
      </c>
      <c r="H10" s="251" t="s">
        <v>459</v>
      </c>
    </row>
    <row r="11">
      <c r="A11" s="249">
        <v>5</v>
      </c>
      <c r="B11" s="250" t="s">
        <v>465</v>
      </c>
      <c r="C11" s="250" t="s">
        <v>461</v>
      </c>
      <c r="D11" s="250">
        <v>1.2</v>
      </c>
      <c r="E11" s="251">
        <v>63.07</v>
      </c>
      <c r="F11" s="251" t="s">
        <v>459</v>
      </c>
      <c r="G11" s="251" t="s">
        <v>459</v>
      </c>
      <c r="H11" s="251" t="s">
        <v>459</v>
      </c>
    </row>
    <row r="12">
      <c r="A12" s="249">
        <v>6</v>
      </c>
      <c r="B12" s="250" t="s">
        <v>466</v>
      </c>
      <c r="C12" s="250" t="s">
        <v>461</v>
      </c>
      <c r="D12" s="250">
        <v>1.2</v>
      </c>
      <c r="E12" s="251">
        <v>46.659999999999997</v>
      </c>
      <c r="F12" s="251" t="s">
        <v>459</v>
      </c>
      <c r="G12" s="251" t="s">
        <v>459</v>
      </c>
      <c r="H12" s="251" t="s">
        <v>459</v>
      </c>
    </row>
    <row r="13" ht="14.25">
      <c r="A13" s="252" t="s">
        <v>467</v>
      </c>
      <c r="B13" s="252"/>
      <c r="C13" s="252"/>
      <c r="D13" s="253"/>
      <c r="E13" s="254">
        <f>SUM(E7:E12)</f>
        <v>224</v>
      </c>
      <c r="F13" s="247" t="s">
        <v>459</v>
      </c>
      <c r="G13" s="247" t="s">
        <v>459</v>
      </c>
      <c r="H13" s="254" t="s">
        <v>459</v>
      </c>
    </row>
    <row r="14" ht="4.5" customHeight="1">
      <c r="A14" s="250"/>
      <c r="B14" s="250"/>
      <c r="C14" s="250"/>
      <c r="D14" s="250"/>
      <c r="E14" s="251"/>
      <c r="F14" s="255"/>
      <c r="G14" s="255"/>
      <c r="H14" s="255"/>
    </row>
    <row r="15" ht="15" customHeight="1">
      <c r="A15" s="244" t="s">
        <v>468</v>
      </c>
      <c r="B15" s="245"/>
      <c r="C15" s="245"/>
      <c r="D15" s="245"/>
      <c r="E15" s="246"/>
      <c r="F15" s="246"/>
      <c r="G15" s="246"/>
      <c r="H15" s="246"/>
    </row>
    <row r="16" ht="14.25">
      <c r="A16" s="247" t="s">
        <v>454</v>
      </c>
      <c r="B16" s="247" t="s">
        <v>455</v>
      </c>
      <c r="C16" s="247" t="s">
        <v>456</v>
      </c>
      <c r="D16" s="247" t="s">
        <v>457</v>
      </c>
      <c r="E16" s="247" t="s">
        <v>458</v>
      </c>
      <c r="F16" s="248" t="s">
        <v>459</v>
      </c>
      <c r="G16" s="247" t="s">
        <v>469</v>
      </c>
      <c r="H16" s="247" t="s">
        <v>470</v>
      </c>
    </row>
    <row r="17">
      <c r="A17" s="249">
        <v>1</v>
      </c>
      <c r="B17" s="250" t="s">
        <v>460</v>
      </c>
      <c r="C17" s="250" t="s">
        <v>461</v>
      </c>
      <c r="D17" s="250">
        <v>0.59999999999999998</v>
      </c>
      <c r="E17" s="251">
        <v>30</v>
      </c>
      <c r="F17" s="251" t="s">
        <v>459</v>
      </c>
      <c r="G17" s="251">
        <f t="shared" ref="G17:G28" si="177">D17+1</f>
        <v>1.6000000000000001</v>
      </c>
      <c r="H17" s="251">
        <f t="shared" ref="H17:H21" si="178">E17*G17</f>
        <v>48</v>
      </c>
    </row>
    <row r="18">
      <c r="A18" s="249">
        <v>2</v>
      </c>
      <c r="B18" s="250" t="s">
        <v>462</v>
      </c>
      <c r="C18" s="250" t="s">
        <v>461</v>
      </c>
      <c r="D18" s="250">
        <v>0.80000000000000004</v>
      </c>
      <c r="E18" s="251">
        <v>20.109999999999999</v>
      </c>
      <c r="F18" s="251" t="s">
        <v>459</v>
      </c>
      <c r="G18" s="251">
        <f t="shared" si="177"/>
        <v>1.8</v>
      </c>
      <c r="H18" s="251">
        <f t="shared" si="178"/>
        <v>36.198</v>
      </c>
    </row>
    <row r="19">
      <c r="A19" s="249">
        <v>3</v>
      </c>
      <c r="B19" s="250" t="s">
        <v>463</v>
      </c>
      <c r="C19" s="250" t="s">
        <v>461</v>
      </c>
      <c r="D19" s="250">
        <v>1</v>
      </c>
      <c r="E19" s="251">
        <v>28.66</v>
      </c>
      <c r="F19" s="251" t="s">
        <v>459</v>
      </c>
      <c r="G19" s="251">
        <f t="shared" si="177"/>
        <v>2</v>
      </c>
      <c r="H19" s="251">
        <f t="shared" si="178"/>
        <v>57.32</v>
      </c>
    </row>
    <row r="20">
      <c r="A20" s="249">
        <v>4</v>
      </c>
      <c r="B20" s="250" t="s">
        <v>464</v>
      </c>
      <c r="C20" s="250" t="s">
        <v>461</v>
      </c>
      <c r="D20" s="250">
        <v>1</v>
      </c>
      <c r="E20" s="251">
        <v>35.5</v>
      </c>
      <c r="F20" s="251" t="s">
        <v>459</v>
      </c>
      <c r="G20" s="251">
        <f t="shared" si="177"/>
        <v>2</v>
      </c>
      <c r="H20" s="251">
        <f t="shared" si="178"/>
        <v>71</v>
      </c>
    </row>
    <row r="21">
      <c r="A21" s="249">
        <v>5</v>
      </c>
      <c r="B21" s="250" t="s">
        <v>465</v>
      </c>
      <c r="C21" s="250" t="s">
        <v>461</v>
      </c>
      <c r="D21" s="250">
        <v>1.2</v>
      </c>
      <c r="E21" s="251">
        <v>31.85454</v>
      </c>
      <c r="F21" s="251" t="s">
        <v>459</v>
      </c>
      <c r="G21" s="251">
        <f t="shared" si="177"/>
        <v>2.2000000000000002</v>
      </c>
      <c r="H21" s="251">
        <f t="shared" si="178"/>
        <v>70.079988</v>
      </c>
      <c r="J21" s="256"/>
    </row>
    <row r="22" ht="14.25">
      <c r="A22" s="257" t="s">
        <v>471</v>
      </c>
      <c r="B22" s="258"/>
      <c r="C22" s="258"/>
      <c r="D22" s="258"/>
      <c r="E22" s="258"/>
      <c r="F22" s="258"/>
      <c r="G22" s="259"/>
      <c r="H22" s="254">
        <f>SUM(H17:H21)</f>
        <v>282.59798799999999</v>
      </c>
    </row>
    <row r="23" ht="4.5" customHeight="1">
      <c r="A23" s="250"/>
      <c r="B23" s="250"/>
      <c r="C23" s="250"/>
      <c r="D23" s="250"/>
      <c r="E23" s="251"/>
      <c r="F23" s="255"/>
      <c r="G23" s="255"/>
      <c r="H23" s="255"/>
    </row>
    <row r="24" ht="15" customHeight="1">
      <c r="A24" s="244" t="s">
        <v>472</v>
      </c>
      <c r="B24" s="245"/>
      <c r="C24" s="245"/>
      <c r="D24" s="245"/>
      <c r="E24" s="246"/>
      <c r="F24" s="246"/>
      <c r="G24" s="246"/>
      <c r="H24" s="246"/>
    </row>
    <row r="25" ht="14.25">
      <c r="A25" s="247" t="s">
        <v>454</v>
      </c>
      <c r="B25" s="247" t="s">
        <v>455</v>
      </c>
      <c r="C25" s="247" t="s">
        <v>456</v>
      </c>
      <c r="D25" s="247" t="s">
        <v>457</v>
      </c>
      <c r="E25" s="247" t="s">
        <v>458</v>
      </c>
      <c r="F25" s="248" t="s">
        <v>473</v>
      </c>
      <c r="G25" s="247" t="s">
        <v>469</v>
      </c>
      <c r="H25" s="247" t="s">
        <v>474</v>
      </c>
    </row>
    <row r="26">
      <c r="A26" s="249">
        <v>1</v>
      </c>
      <c r="B26" s="250" t="s">
        <v>460</v>
      </c>
      <c r="C26" s="250" t="s">
        <v>461</v>
      </c>
      <c r="D26" s="250">
        <v>0.59999999999999998</v>
      </c>
      <c r="E26" s="251">
        <v>30</v>
      </c>
      <c r="F26" s="251">
        <v>0.10000000000000001</v>
      </c>
      <c r="G26" s="251">
        <f t="shared" si="177"/>
        <v>1.6000000000000001</v>
      </c>
      <c r="H26" s="251">
        <f t="shared" ref="H26:H28" si="179">E26*F26*G26</f>
        <v>4.8000000000000007</v>
      </c>
    </row>
    <row r="27">
      <c r="A27" s="249">
        <v>2</v>
      </c>
      <c r="B27" s="250" t="s">
        <v>462</v>
      </c>
      <c r="C27" s="250" t="s">
        <v>461</v>
      </c>
      <c r="D27" s="250">
        <v>0.80000000000000004</v>
      </c>
      <c r="E27" s="251">
        <v>20.109999999999999</v>
      </c>
      <c r="F27" s="251">
        <v>0.10000000000000001</v>
      </c>
      <c r="G27" s="251">
        <f t="shared" si="177"/>
        <v>1.8</v>
      </c>
      <c r="H27" s="251">
        <f t="shared" si="179"/>
        <v>3.6198000000000001</v>
      </c>
    </row>
    <row r="28">
      <c r="A28" s="249">
        <v>3</v>
      </c>
      <c r="B28" s="250" t="s">
        <v>463</v>
      </c>
      <c r="C28" s="250" t="s">
        <v>461</v>
      </c>
      <c r="D28" s="250">
        <v>1</v>
      </c>
      <c r="E28" s="251">
        <v>28.550000000000001</v>
      </c>
      <c r="F28" s="251">
        <v>0.10000000000000001</v>
      </c>
      <c r="G28" s="251">
        <f t="shared" si="177"/>
        <v>2</v>
      </c>
      <c r="H28" s="251">
        <f t="shared" si="179"/>
        <v>5.7100000000000009</v>
      </c>
    </row>
    <row r="29" ht="14.25">
      <c r="A29" s="257" t="s">
        <v>471</v>
      </c>
      <c r="B29" s="258"/>
      <c r="C29" s="258"/>
      <c r="D29" s="258"/>
      <c r="E29" s="258"/>
      <c r="F29" s="258"/>
      <c r="G29" s="259"/>
      <c r="H29" s="254">
        <f>SUM(H26:H28)</f>
        <v>14.129800000000001</v>
      </c>
    </row>
    <row r="30" ht="4.5" customHeight="1">
      <c r="A30" s="250"/>
      <c r="B30" s="250"/>
      <c r="C30" s="250"/>
      <c r="D30" s="250"/>
      <c r="E30" s="251"/>
      <c r="F30" s="255"/>
      <c r="G30" s="255"/>
      <c r="H30" s="255"/>
    </row>
    <row r="31" ht="15" customHeight="1">
      <c r="A31" s="244" t="s">
        <v>475</v>
      </c>
      <c r="B31" s="245"/>
      <c r="C31" s="245"/>
      <c r="D31" s="245"/>
      <c r="E31" s="246"/>
      <c r="F31" s="246"/>
      <c r="G31" s="246"/>
      <c r="H31" s="246"/>
    </row>
    <row r="32" ht="14.25">
      <c r="A32" s="247" t="s">
        <v>454</v>
      </c>
      <c r="B32" s="247" t="s">
        <v>455</v>
      </c>
      <c r="C32" s="247" t="s">
        <v>456</v>
      </c>
      <c r="D32" s="247" t="s">
        <v>457</v>
      </c>
      <c r="E32" s="247" t="s">
        <v>458</v>
      </c>
      <c r="F32" s="248" t="s">
        <v>459</v>
      </c>
      <c r="G32" s="247" t="s">
        <v>459</v>
      </c>
      <c r="H32" s="247" t="s">
        <v>459</v>
      </c>
    </row>
    <row r="33">
      <c r="A33" s="249">
        <v>1</v>
      </c>
      <c r="B33" s="250" t="s">
        <v>460</v>
      </c>
      <c r="C33" s="250" t="s">
        <v>461</v>
      </c>
      <c r="D33" s="250">
        <v>0.59999999999999998</v>
      </c>
      <c r="E33" s="251">
        <v>30</v>
      </c>
      <c r="F33" s="251" t="s">
        <v>459</v>
      </c>
      <c r="G33" s="251" t="s">
        <v>459</v>
      </c>
      <c r="H33" s="251" t="s">
        <v>459</v>
      </c>
    </row>
    <row r="34">
      <c r="A34" s="249">
        <v>12</v>
      </c>
      <c r="B34" s="250" t="s">
        <v>476</v>
      </c>
      <c r="C34" s="250" t="s">
        <v>461</v>
      </c>
      <c r="D34" s="250">
        <v>0.59999999999999998</v>
      </c>
      <c r="E34" s="251">
        <v>52.859999999999999</v>
      </c>
      <c r="F34" s="251" t="s">
        <v>459</v>
      </c>
      <c r="G34" s="251" t="s">
        <v>459</v>
      </c>
      <c r="H34" s="251" t="s">
        <v>459</v>
      </c>
    </row>
    <row r="35">
      <c r="A35" s="249">
        <v>13</v>
      </c>
      <c r="B35" s="250" t="s">
        <v>477</v>
      </c>
      <c r="C35" s="250" t="s">
        <v>461</v>
      </c>
      <c r="D35" s="250">
        <v>0.59999999999999998</v>
      </c>
      <c r="E35" s="251">
        <v>56.119999999999997</v>
      </c>
      <c r="F35" s="251" t="s">
        <v>459</v>
      </c>
      <c r="G35" s="251" t="s">
        <v>459</v>
      </c>
      <c r="H35" s="251" t="s">
        <v>459</v>
      </c>
    </row>
    <row r="36">
      <c r="A36" s="249">
        <v>14</v>
      </c>
      <c r="B36" s="250" t="s">
        <v>478</v>
      </c>
      <c r="C36" s="250" t="s">
        <v>461</v>
      </c>
      <c r="D36" s="250">
        <v>0.59999999999999998</v>
      </c>
      <c r="E36" s="251">
        <v>7.5199999999999996</v>
      </c>
      <c r="F36" s="251" t="s">
        <v>459</v>
      </c>
      <c r="G36" s="251" t="s">
        <v>459</v>
      </c>
      <c r="H36" s="251" t="s">
        <v>459</v>
      </c>
      <c r="J36" s="256"/>
    </row>
    <row r="37" ht="14.25">
      <c r="A37" s="257" t="s">
        <v>471</v>
      </c>
      <c r="B37" s="258"/>
      <c r="C37" s="258"/>
      <c r="D37" s="259"/>
      <c r="E37" s="260">
        <f>SUM(E33:E36)</f>
        <v>146.5</v>
      </c>
      <c r="F37" s="248" t="s">
        <v>459</v>
      </c>
      <c r="G37" s="248" t="s">
        <v>459</v>
      </c>
      <c r="H37" s="248" t="s">
        <v>459</v>
      </c>
    </row>
    <row r="38" ht="4.5" customHeight="1">
      <c r="A38" s="250"/>
      <c r="B38" s="250"/>
      <c r="C38" s="250"/>
      <c r="D38" s="250"/>
      <c r="E38" s="251"/>
      <c r="F38" s="255"/>
      <c r="G38" s="255"/>
      <c r="H38" s="255"/>
    </row>
    <row r="39" ht="15" customHeight="1">
      <c r="A39" s="244" t="s">
        <v>479</v>
      </c>
      <c r="B39" s="245"/>
      <c r="C39" s="245"/>
      <c r="D39" s="245"/>
      <c r="E39" s="246"/>
      <c r="F39" s="246"/>
      <c r="G39" s="246"/>
      <c r="H39" s="246"/>
    </row>
    <row r="40" ht="14.25">
      <c r="A40" s="247" t="s">
        <v>454</v>
      </c>
      <c r="B40" s="247" t="s">
        <v>455</v>
      </c>
      <c r="C40" s="247" t="s">
        <v>456</v>
      </c>
      <c r="D40" s="247" t="s">
        <v>457</v>
      </c>
      <c r="E40" s="247" t="s">
        <v>458</v>
      </c>
      <c r="F40" s="248" t="s">
        <v>459</v>
      </c>
      <c r="G40" s="247" t="s">
        <v>459</v>
      </c>
      <c r="H40" s="247" t="s">
        <v>459</v>
      </c>
    </row>
    <row r="41">
      <c r="A41" s="249">
        <v>26</v>
      </c>
      <c r="B41" s="250" t="s">
        <v>480</v>
      </c>
      <c r="C41" s="250" t="s">
        <v>461</v>
      </c>
      <c r="D41" s="250">
        <v>0.40000000000000002</v>
      </c>
      <c r="E41" s="251">
        <v>8.5299999999999994</v>
      </c>
      <c r="F41" s="251" t="s">
        <v>459</v>
      </c>
      <c r="G41" s="251" t="s">
        <v>459</v>
      </c>
      <c r="H41" s="251" t="s">
        <v>459</v>
      </c>
    </row>
    <row r="42">
      <c r="A42" s="249">
        <v>34</v>
      </c>
      <c r="B42" s="250" t="s">
        <v>476</v>
      </c>
      <c r="C42" s="250" t="s">
        <v>461</v>
      </c>
      <c r="D42" s="250">
        <v>0.40000000000000002</v>
      </c>
      <c r="E42" s="251">
        <v>6.9900000000000002</v>
      </c>
      <c r="F42" s="251" t="s">
        <v>459</v>
      </c>
      <c r="G42" s="251" t="s">
        <v>459</v>
      </c>
      <c r="H42" s="251" t="s">
        <v>459</v>
      </c>
    </row>
    <row r="43">
      <c r="A43" s="249">
        <v>35</v>
      </c>
      <c r="B43" s="250" t="s">
        <v>476</v>
      </c>
      <c r="C43" s="250" t="s">
        <v>461</v>
      </c>
      <c r="D43" s="250">
        <v>0.40000000000000002</v>
      </c>
      <c r="E43" s="251">
        <v>6.9900000000000002</v>
      </c>
      <c r="F43" s="251" t="s">
        <v>459</v>
      </c>
      <c r="G43" s="251" t="s">
        <v>459</v>
      </c>
      <c r="H43" s="251" t="s">
        <v>459</v>
      </c>
    </row>
    <row r="44">
      <c r="A44" s="249">
        <v>36</v>
      </c>
      <c r="B44" s="250" t="s">
        <v>481</v>
      </c>
      <c r="C44" s="250" t="s">
        <v>461</v>
      </c>
      <c r="D44" s="250">
        <v>0.40000000000000002</v>
      </c>
      <c r="E44" s="251">
        <v>6.4500000000000002</v>
      </c>
      <c r="F44" s="251" t="s">
        <v>459</v>
      </c>
      <c r="G44" s="251" t="s">
        <v>459</v>
      </c>
      <c r="H44" s="251" t="s">
        <v>459</v>
      </c>
    </row>
    <row r="45">
      <c r="A45" s="249">
        <v>37</v>
      </c>
      <c r="B45" s="250" t="s">
        <v>481</v>
      </c>
      <c r="C45" s="250" t="s">
        <v>461</v>
      </c>
      <c r="D45" s="250">
        <v>0.40000000000000002</v>
      </c>
      <c r="E45" s="251">
        <v>6.4500000000000002</v>
      </c>
      <c r="F45" s="251" t="s">
        <v>459</v>
      </c>
      <c r="G45" s="251" t="s">
        <v>459</v>
      </c>
      <c r="H45" s="251" t="s">
        <v>459</v>
      </c>
    </row>
    <row r="46">
      <c r="A46" s="249">
        <v>38</v>
      </c>
      <c r="B46" s="250" t="s">
        <v>482</v>
      </c>
      <c r="C46" s="250" t="s">
        <v>461</v>
      </c>
      <c r="D46" s="250">
        <v>0.40000000000000002</v>
      </c>
      <c r="E46" s="251">
        <v>6.4400000000000004</v>
      </c>
      <c r="F46" s="251" t="s">
        <v>459</v>
      </c>
      <c r="G46" s="251" t="s">
        <v>459</v>
      </c>
      <c r="H46" s="251" t="s">
        <v>459</v>
      </c>
    </row>
    <row r="47">
      <c r="A47" s="249">
        <v>39</v>
      </c>
      <c r="B47" s="250" t="s">
        <v>483</v>
      </c>
      <c r="C47" s="250" t="s">
        <v>461</v>
      </c>
      <c r="D47" s="250">
        <v>0.40000000000000002</v>
      </c>
      <c r="E47" s="251">
        <v>6.9000000000000004</v>
      </c>
      <c r="F47" s="251" t="s">
        <v>459</v>
      </c>
      <c r="G47" s="251" t="s">
        <v>459</v>
      </c>
      <c r="H47" s="251" t="s">
        <v>459</v>
      </c>
    </row>
    <row r="48">
      <c r="A48" s="249">
        <v>40</v>
      </c>
      <c r="B48" s="250" t="s">
        <v>484</v>
      </c>
      <c r="C48" s="250" t="s">
        <v>461</v>
      </c>
      <c r="D48" s="250">
        <v>0.40000000000000002</v>
      </c>
      <c r="E48" s="251">
        <v>10.68</v>
      </c>
      <c r="F48" s="251" t="s">
        <v>459</v>
      </c>
      <c r="G48" s="251" t="s">
        <v>459</v>
      </c>
      <c r="H48" s="251" t="s">
        <v>459</v>
      </c>
    </row>
    <row r="49">
      <c r="A49" s="261">
        <v>41</v>
      </c>
      <c r="B49" s="262" t="s">
        <v>485</v>
      </c>
      <c r="C49" s="262" t="s">
        <v>461</v>
      </c>
      <c r="D49" s="262">
        <v>0.40000000000000002</v>
      </c>
      <c r="E49" s="263">
        <v>4.6399999999999997</v>
      </c>
      <c r="F49" s="263" t="s">
        <v>459</v>
      </c>
      <c r="G49" s="251" t="s">
        <v>459</v>
      </c>
      <c r="H49" s="251" t="s">
        <v>459</v>
      </c>
    </row>
    <row r="50" ht="14.25">
      <c r="A50" s="257" t="s">
        <v>471</v>
      </c>
      <c r="B50" s="258"/>
      <c r="C50" s="258"/>
      <c r="D50" s="259"/>
      <c r="E50" s="260">
        <f>SUM(E41:E49)</f>
        <v>64.069999999999993</v>
      </c>
      <c r="F50" s="247" t="s">
        <v>459</v>
      </c>
      <c r="G50" s="259" t="s">
        <v>459</v>
      </c>
      <c r="H50" s="254" t="s">
        <v>459</v>
      </c>
    </row>
    <row r="51" ht="4.5" customHeight="1">
      <c r="A51" s="250"/>
      <c r="B51" s="250"/>
      <c r="C51" s="250"/>
      <c r="D51" s="250"/>
      <c r="E51" s="251"/>
      <c r="F51" s="255"/>
      <c r="G51" s="255"/>
      <c r="H51" s="255"/>
    </row>
    <row r="52" ht="15" customHeight="1">
      <c r="A52" s="244" t="s">
        <v>486</v>
      </c>
      <c r="B52" s="245"/>
      <c r="C52" s="245"/>
      <c r="D52" s="245"/>
      <c r="E52" s="246"/>
      <c r="F52" s="246"/>
      <c r="G52" s="246"/>
      <c r="H52" s="246"/>
    </row>
    <row r="53" ht="14.25">
      <c r="A53" s="247" t="s">
        <v>487</v>
      </c>
      <c r="B53" s="247" t="s">
        <v>455</v>
      </c>
      <c r="C53" s="247" t="s">
        <v>488</v>
      </c>
      <c r="D53" s="248" t="s">
        <v>459</v>
      </c>
      <c r="E53" s="248" t="s">
        <v>459</v>
      </c>
      <c r="F53" s="248" t="s">
        <v>459</v>
      </c>
      <c r="G53" s="247" t="s">
        <v>459</v>
      </c>
      <c r="H53" s="247" t="s">
        <v>459</v>
      </c>
    </row>
    <row r="54">
      <c r="A54" s="249" t="s">
        <v>489</v>
      </c>
      <c r="B54" s="250" t="s">
        <v>476</v>
      </c>
      <c r="C54" s="250">
        <v>1</v>
      </c>
      <c r="D54" s="251" t="s">
        <v>459</v>
      </c>
      <c r="E54" s="251" t="s">
        <v>459</v>
      </c>
      <c r="F54" s="251" t="s">
        <v>459</v>
      </c>
      <c r="G54" s="251" t="s">
        <v>459</v>
      </c>
      <c r="H54" s="251" t="s">
        <v>459</v>
      </c>
    </row>
    <row r="55">
      <c r="A55" s="249" t="s">
        <v>490</v>
      </c>
      <c r="B55" s="250" t="s">
        <v>477</v>
      </c>
      <c r="C55" s="250">
        <v>1</v>
      </c>
      <c r="D55" s="251" t="s">
        <v>459</v>
      </c>
      <c r="E55" s="251" t="s">
        <v>459</v>
      </c>
      <c r="F55" s="251" t="s">
        <v>459</v>
      </c>
      <c r="G55" s="251" t="s">
        <v>459</v>
      </c>
      <c r="H55" s="251" t="s">
        <v>459</v>
      </c>
    </row>
    <row r="56">
      <c r="A56" s="249" t="s">
        <v>491</v>
      </c>
      <c r="B56" s="250" t="s">
        <v>478</v>
      </c>
      <c r="C56" s="250">
        <v>1</v>
      </c>
      <c r="D56" s="251" t="s">
        <v>459</v>
      </c>
      <c r="E56" s="251" t="s">
        <v>459</v>
      </c>
      <c r="F56" s="251" t="s">
        <v>459</v>
      </c>
      <c r="G56" s="251" t="s">
        <v>459</v>
      </c>
      <c r="H56" s="251" t="s">
        <v>459</v>
      </c>
    </row>
    <row r="57">
      <c r="A57" s="249" t="s">
        <v>492</v>
      </c>
      <c r="B57" s="262" t="s">
        <v>493</v>
      </c>
      <c r="C57" s="250">
        <v>1</v>
      </c>
      <c r="D57" s="251" t="s">
        <v>459</v>
      </c>
      <c r="E57" s="251" t="s">
        <v>459</v>
      </c>
      <c r="F57" s="251" t="s">
        <v>459</v>
      </c>
      <c r="G57" s="251" t="s">
        <v>459</v>
      </c>
      <c r="H57" s="251" t="s">
        <v>459</v>
      </c>
    </row>
    <row r="58" ht="14.25">
      <c r="A58" s="264" t="s">
        <v>471</v>
      </c>
      <c r="B58" s="265"/>
      <c r="C58" s="254">
        <f>SUM(C54:C57)</f>
        <v>4</v>
      </c>
      <c r="D58" s="266"/>
      <c r="E58" s="260" t="s">
        <v>459</v>
      </c>
      <c r="F58" s="247" t="s">
        <v>459</v>
      </c>
      <c r="G58" s="259" t="s">
        <v>459</v>
      </c>
      <c r="H58" s="254" t="s">
        <v>459</v>
      </c>
    </row>
    <row r="59" ht="4.5" customHeight="1">
      <c r="A59" s="250"/>
      <c r="B59" s="250"/>
      <c r="C59" s="250"/>
      <c r="D59" s="250"/>
      <c r="E59" s="251"/>
      <c r="F59" s="255"/>
      <c r="G59" s="255"/>
      <c r="H59" s="255"/>
    </row>
    <row r="60" ht="15" customHeight="1">
      <c r="A60" s="244" t="s">
        <v>494</v>
      </c>
      <c r="B60" s="245"/>
      <c r="C60" s="245"/>
      <c r="D60" s="245"/>
      <c r="E60" s="246"/>
      <c r="F60" s="246"/>
      <c r="G60" s="246"/>
      <c r="H60" s="246"/>
    </row>
    <row r="61" ht="14.25">
      <c r="A61" s="247" t="s">
        <v>454</v>
      </c>
      <c r="B61" s="247" t="s">
        <v>455</v>
      </c>
      <c r="C61" s="247" t="s">
        <v>456</v>
      </c>
      <c r="D61" s="247" t="s">
        <v>457</v>
      </c>
      <c r="E61" s="247" t="s">
        <v>458</v>
      </c>
      <c r="F61" s="248" t="s">
        <v>459</v>
      </c>
      <c r="G61" s="247" t="s">
        <v>459</v>
      </c>
      <c r="H61" s="247" t="s">
        <v>459</v>
      </c>
    </row>
    <row r="62">
      <c r="A62" s="249">
        <v>1</v>
      </c>
      <c r="B62" s="250" t="s">
        <v>460</v>
      </c>
      <c r="C62" s="250" t="s">
        <v>461</v>
      </c>
      <c r="D62" s="250">
        <v>0.59999999999999998</v>
      </c>
      <c r="E62" s="251">
        <v>1.2</v>
      </c>
      <c r="F62" s="251" t="s">
        <v>459</v>
      </c>
      <c r="G62" s="251" t="s">
        <v>459</v>
      </c>
      <c r="H62" s="251" t="s">
        <v>459</v>
      </c>
    </row>
    <row r="63" ht="14.25">
      <c r="A63" s="257" t="s">
        <v>471</v>
      </c>
      <c r="B63" s="258"/>
      <c r="C63" s="258"/>
      <c r="D63" s="259"/>
      <c r="E63" s="260">
        <f>SUM(E62:E62)</f>
        <v>1.2</v>
      </c>
      <c r="F63" s="248" t="s">
        <v>459</v>
      </c>
      <c r="G63" s="248" t="s">
        <v>459</v>
      </c>
      <c r="H63" s="248" t="s">
        <v>459</v>
      </c>
    </row>
  </sheetData>
  <mergeCells count="9">
    <mergeCell ref="A1:H1"/>
    <mergeCell ref="A2:H2"/>
    <mergeCell ref="A4:H4"/>
    <mergeCell ref="A13:D13"/>
    <mergeCell ref="A22:G22"/>
    <mergeCell ref="A29:G29"/>
    <mergeCell ref="A37:D37"/>
    <mergeCell ref="A50:D50"/>
    <mergeCell ref="A63:D63"/>
  </mergeCells>
  <printOptions headings="0" gridLines="0"/>
  <pageMargins left="0.511811024" right="0.511811024" top="0.78740157500000008" bottom="0.78740157500000008" header="0.31496062000000008" footer="0.31496062000000008"/>
  <pageSetup paperSize="9" scale="75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2" zoomScale="115" workbookViewId="0">
      <selection activeCell="B41" activeCellId="0" sqref="B41"/>
    </sheetView>
  </sheetViews>
  <sheetFormatPr defaultColWidth="9.296875" defaultRowHeight="12"/>
  <cols>
    <col customWidth="1" min="1" max="1" style="267" width="14.19921875"/>
    <col customWidth="1" min="2" max="2" style="267" width="64"/>
    <col bestFit="1" customWidth="1" min="3" max="3" style="268" width="22.5"/>
    <col customWidth="1" min="4" max="4" style="267" width="23"/>
    <col customWidth="1" min="5" max="5" style="267" width="22"/>
    <col bestFit="1" customWidth="1" min="6" max="6" style="267" width="12.5"/>
    <col min="7" max="16384" style="267" width="9.296875"/>
  </cols>
  <sheetData>
    <row r="1" ht="12.75" customHeight="1">
      <c r="A1" s="269" t="s">
        <v>0</v>
      </c>
      <c r="B1" s="269"/>
      <c r="C1" s="269"/>
      <c r="D1" s="270"/>
      <c r="E1" s="271"/>
      <c r="F1" s="271"/>
      <c r="G1" s="271"/>
      <c r="H1" s="271"/>
      <c r="I1" s="272"/>
      <c r="J1" s="273"/>
      <c r="K1" s="273"/>
      <c r="L1" s="273"/>
      <c r="M1" s="273"/>
    </row>
    <row r="2" ht="12.75">
      <c r="A2" s="269"/>
      <c r="B2" s="269"/>
      <c r="C2" s="269"/>
      <c r="D2" s="270"/>
      <c r="E2" s="271"/>
      <c r="F2" s="271"/>
      <c r="G2" s="271"/>
      <c r="H2" s="271"/>
      <c r="I2" s="272"/>
      <c r="J2" s="273"/>
      <c r="K2" s="273"/>
      <c r="L2" s="273"/>
      <c r="M2" s="273"/>
    </row>
    <row r="3" ht="12.75">
      <c r="A3" s="269"/>
      <c r="B3" s="269"/>
      <c r="C3" s="269"/>
      <c r="D3" s="270"/>
      <c r="E3" s="274"/>
      <c r="F3" s="274"/>
      <c r="G3" s="274"/>
      <c r="H3" s="274"/>
      <c r="I3" s="272"/>
      <c r="J3" s="273"/>
      <c r="K3" s="273"/>
      <c r="L3" s="273"/>
      <c r="M3" s="273"/>
    </row>
    <row r="4" ht="29.25" customHeight="1">
      <c r="A4" s="269" t="s">
        <v>495</v>
      </c>
      <c r="B4" s="269"/>
      <c r="C4" s="269"/>
      <c r="D4" s="270"/>
      <c r="E4" s="271"/>
      <c r="F4" s="271"/>
      <c r="G4" s="271"/>
      <c r="H4" s="271"/>
      <c r="I4" s="271"/>
      <c r="J4" s="273"/>
      <c r="K4" s="273"/>
      <c r="L4" s="273"/>
      <c r="M4" s="273"/>
    </row>
    <row r="5" ht="15">
      <c r="A5" s="275" t="s">
        <v>496</v>
      </c>
      <c r="B5" s="275"/>
      <c r="C5" s="275"/>
      <c r="D5" s="275"/>
      <c r="E5" s="276"/>
      <c r="F5" s="276"/>
      <c r="G5" s="276"/>
      <c r="H5" s="276"/>
      <c r="I5" s="276"/>
      <c r="J5" s="276"/>
      <c r="K5" s="276"/>
      <c r="L5" s="276"/>
      <c r="M5" s="276"/>
    </row>
    <row r="6" ht="15.75" customHeight="1">
      <c r="A6" s="277" t="s">
        <v>10</v>
      </c>
      <c r="B6" s="278" t="s">
        <v>11</v>
      </c>
      <c r="C6" s="279" t="s">
        <v>497</v>
      </c>
      <c r="D6" s="279">
        <f>'BOLETIM DE MEDIÇÃO'!G7</f>
        <v>12</v>
      </c>
      <c r="E6" s="280"/>
      <c r="F6" s="272"/>
      <c r="G6" s="272"/>
      <c r="H6" s="272"/>
      <c r="I6" s="281"/>
      <c r="J6" s="273"/>
      <c r="K6" s="273"/>
      <c r="L6" s="273"/>
      <c r="M6" s="281"/>
    </row>
    <row r="7" ht="21" customHeight="1">
      <c r="A7" s="277" t="s">
        <v>42</v>
      </c>
      <c r="B7" s="277" t="s">
        <v>498</v>
      </c>
      <c r="C7" s="282" t="s">
        <v>499</v>
      </c>
      <c r="D7" s="283" t="str">
        <f>'BOLETIM DE MEDIÇÃO'!G8</f>
        <v xml:space="preserve">01/03/2026 a 31/03/2026</v>
      </c>
      <c r="E7" s="284"/>
      <c r="F7" s="284"/>
      <c r="G7" s="284"/>
      <c r="H7" s="284"/>
      <c r="I7" s="284"/>
      <c r="J7" s="284"/>
      <c r="K7" s="284"/>
      <c r="L7" s="284"/>
      <c r="M7" s="284"/>
    </row>
    <row r="8">
      <c r="G8" s="267" t="s">
        <v>500</v>
      </c>
    </row>
    <row r="35">
      <c r="A35" s="285" t="s">
        <v>501</v>
      </c>
      <c r="B35" s="285"/>
      <c r="C35" s="285"/>
    </row>
    <row r="36" ht="24">
      <c r="A36" s="286" t="s">
        <v>191</v>
      </c>
      <c r="B36" s="287">
        <v>13451.379999999999</v>
      </c>
      <c r="C36" s="288" t="s">
        <v>502</v>
      </c>
    </row>
    <row r="37" ht="24">
      <c r="A37" s="286" t="s">
        <v>201</v>
      </c>
      <c r="B37" s="287">
        <v>12171.83</v>
      </c>
      <c r="C37" s="288" t="s">
        <v>502</v>
      </c>
    </row>
    <row r="38" ht="24">
      <c r="A38" s="286" t="s">
        <v>212</v>
      </c>
      <c r="B38" s="287">
        <v>13142.09</v>
      </c>
      <c r="C38" s="288" t="s">
        <v>502</v>
      </c>
    </row>
    <row r="39" ht="24">
      <c r="A39" s="286" t="s">
        <v>503</v>
      </c>
      <c r="B39" s="287">
        <f>9774.71*0.7</f>
        <v>6842.2969999999987</v>
      </c>
      <c r="C39" s="288" t="s">
        <v>502</v>
      </c>
    </row>
    <row r="40" ht="24">
      <c r="A40" s="286" t="s">
        <v>504</v>
      </c>
      <c r="B40" s="287">
        <v>9774.7070000000003</v>
      </c>
      <c r="C40" s="288" t="s">
        <v>502</v>
      </c>
    </row>
    <row r="41">
      <c r="A41" s="286"/>
      <c r="B41" s="286"/>
      <c r="C41" s="289"/>
    </row>
  </sheetData>
  <mergeCells count="5">
    <mergeCell ref="A1:C3"/>
    <mergeCell ref="D1:D4"/>
    <mergeCell ref="A4:C4"/>
    <mergeCell ref="A5:D5"/>
    <mergeCell ref="A35:C35"/>
  </mergeCells>
  <printOptions headings="0" gridLines="0"/>
  <pageMargins left="0.511811024" right="0.511811024" top="0.78740157500000008" bottom="0.78740157500000008" header="0.31496062000000008" footer="0.31496062000000008"/>
  <pageSetup paperSize="9" scale="71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4" zoomScale="100" workbookViewId="0">
      <selection activeCell="D9" activeCellId="0" sqref="D9"/>
    </sheetView>
  </sheetViews>
  <sheetFormatPr defaultRowHeight="12"/>
  <cols>
    <col customWidth="1" min="1" max="1" width="9.5"/>
    <col customWidth="1" min="2" max="2" width="6.69921875"/>
    <col customWidth="1" min="3" max="4" width="12.5"/>
    <col customWidth="1" min="5" max="5" width="12"/>
    <col customWidth="1" min="6" max="6" width="15.19921875"/>
    <col customWidth="1" min="7" max="7" width="14.5"/>
    <col customWidth="1" min="8" max="9" width="15.19921875"/>
  </cols>
  <sheetData>
    <row r="1" ht="58.899999999999999" customHeight="1">
      <c r="A1" s="290"/>
      <c r="B1" s="291"/>
      <c r="C1" s="292"/>
      <c r="D1" s="293" t="s">
        <v>505</v>
      </c>
      <c r="E1" s="291"/>
      <c r="F1" s="294"/>
      <c r="G1" s="295"/>
      <c r="H1" s="296"/>
      <c r="I1" s="295"/>
    </row>
    <row r="2" ht="19.149999999999999" customHeight="1">
      <c r="A2" s="297" t="s">
        <v>405</v>
      </c>
      <c r="B2" s="297"/>
      <c r="C2" s="298" t="s">
        <v>506</v>
      </c>
      <c r="D2" s="298"/>
      <c r="E2" s="298"/>
      <c r="F2" s="299"/>
      <c r="G2" s="291"/>
      <c r="H2" s="291"/>
      <c r="I2" s="292"/>
    </row>
    <row r="3" ht="18" customHeight="1">
      <c r="A3" s="297" t="s">
        <v>507</v>
      </c>
      <c r="B3" s="297"/>
      <c r="C3" s="298" t="s">
        <v>508</v>
      </c>
      <c r="D3" s="298"/>
      <c r="E3" s="298"/>
      <c r="F3" s="300" t="s">
        <v>509</v>
      </c>
      <c r="G3" s="301" t="s">
        <v>510</v>
      </c>
      <c r="H3" s="301"/>
      <c r="I3" s="301"/>
    </row>
    <row r="4" ht="19.149999999999999" customHeight="1">
      <c r="A4" s="297" t="s">
        <v>511</v>
      </c>
      <c r="B4" s="297"/>
      <c r="C4" s="298" t="s">
        <v>512</v>
      </c>
      <c r="D4" s="298"/>
      <c r="E4" s="298"/>
      <c r="F4" s="302" t="s">
        <v>408</v>
      </c>
      <c r="G4" s="303" t="s">
        <v>409</v>
      </c>
      <c r="H4" s="304"/>
      <c r="I4" s="305"/>
    </row>
    <row r="5" ht="16.5" customHeight="1">
      <c r="A5" s="297" t="s">
        <v>411</v>
      </c>
      <c r="B5" s="297"/>
      <c r="C5" s="195" t="s">
        <v>513</v>
      </c>
      <c r="D5" s="195"/>
      <c r="E5" s="297" t="s">
        <v>514</v>
      </c>
      <c r="F5" s="306" t="s">
        <v>515</v>
      </c>
      <c r="G5" s="307"/>
      <c r="H5" s="308" t="s">
        <v>516</v>
      </c>
      <c r="I5" s="309"/>
    </row>
    <row r="6" ht="14.25" customHeight="1">
      <c r="A6" s="297"/>
      <c r="B6" s="297"/>
      <c r="C6" s="297" t="s">
        <v>416</v>
      </c>
      <c r="D6" s="297" t="s">
        <v>427</v>
      </c>
      <c r="E6" s="297"/>
      <c r="F6" s="297" t="s">
        <v>416</v>
      </c>
      <c r="G6" s="297" t="s">
        <v>427</v>
      </c>
      <c r="H6" s="297" t="s">
        <v>416</v>
      </c>
      <c r="I6" s="297" t="s">
        <v>427</v>
      </c>
    </row>
    <row r="7" ht="14.25" customHeight="1">
      <c r="A7" s="212" t="s">
        <v>447</v>
      </c>
      <c r="B7" s="212"/>
      <c r="C7" s="212">
        <v>0</v>
      </c>
      <c r="D7" s="212">
        <v>11.949999999999999</v>
      </c>
      <c r="E7" s="212">
        <v>0</v>
      </c>
      <c r="F7" s="212">
        <f t="shared" ref="F7:F24" si="180">E7*C7</f>
        <v>0</v>
      </c>
      <c r="G7" s="212">
        <f>F7*D7</f>
        <v>0</v>
      </c>
      <c r="H7" s="212">
        <f>F7</f>
        <v>0</v>
      </c>
      <c r="I7" s="212">
        <f>G7</f>
        <v>0</v>
      </c>
      <c r="K7" s="212"/>
    </row>
    <row r="8" ht="14.25" customHeight="1">
      <c r="A8" s="212" t="s">
        <v>517</v>
      </c>
      <c r="B8" s="212"/>
      <c r="C8" s="212">
        <v>21.100000000000001</v>
      </c>
      <c r="D8" s="212">
        <v>18.359999999999999</v>
      </c>
      <c r="E8" s="212">
        <v>10</v>
      </c>
      <c r="F8" s="212">
        <f t="shared" si="180"/>
        <v>211</v>
      </c>
      <c r="G8" s="212">
        <f t="shared" ref="G8:G24" si="181">D8*E8</f>
        <v>183.59999999999999</v>
      </c>
      <c r="H8" s="212">
        <f t="shared" ref="H8:I24" si="182">H7+F8</f>
        <v>211</v>
      </c>
      <c r="I8" s="212">
        <f>I7+G8</f>
        <v>183.59999999999999</v>
      </c>
      <c r="K8" s="212"/>
    </row>
    <row r="9" ht="14.25" customHeight="1">
      <c r="A9" s="212" t="s">
        <v>448</v>
      </c>
      <c r="B9" s="212"/>
      <c r="C9" s="212">
        <v>18.170000000000002</v>
      </c>
      <c r="D9" s="212">
        <v>21.640000000000001</v>
      </c>
      <c r="E9" s="212">
        <v>10</v>
      </c>
      <c r="F9" s="212">
        <f t="shared" si="180"/>
        <v>181.70000000000002</v>
      </c>
      <c r="G9" s="212">
        <f t="shared" si="181"/>
        <v>216.40000000000001</v>
      </c>
      <c r="H9" s="212">
        <f t="shared" si="182"/>
        <v>392.70000000000005</v>
      </c>
      <c r="I9" s="212">
        <f t="shared" si="182"/>
        <v>400</v>
      </c>
      <c r="K9" s="212"/>
    </row>
    <row r="10" ht="14.25" customHeight="1">
      <c r="A10" s="212" t="s">
        <v>518</v>
      </c>
      <c r="B10" s="212"/>
      <c r="C10" s="212">
        <v>15.289999999999999</v>
      </c>
      <c r="D10" s="212">
        <v>15.25</v>
      </c>
      <c r="E10" s="212">
        <v>10</v>
      </c>
      <c r="F10" s="212">
        <f t="shared" si="180"/>
        <v>152.89999999999998</v>
      </c>
      <c r="G10" s="212">
        <f t="shared" si="181"/>
        <v>152.5</v>
      </c>
      <c r="H10" s="212">
        <f t="shared" si="182"/>
        <v>545.60000000000002</v>
      </c>
      <c r="I10" s="212">
        <f t="shared" si="182"/>
        <v>552.5</v>
      </c>
      <c r="K10" s="212"/>
    </row>
    <row r="11" ht="14.25" customHeight="1">
      <c r="A11" s="213" t="s">
        <v>449</v>
      </c>
      <c r="B11" s="214"/>
      <c r="C11" s="212">
        <v>14.18</v>
      </c>
      <c r="D11" s="212">
        <v>2.1800000000000002</v>
      </c>
      <c r="E11" s="212">
        <v>10</v>
      </c>
      <c r="F11" s="212">
        <f t="shared" si="180"/>
        <v>141.80000000000001</v>
      </c>
      <c r="G11" s="212">
        <f t="shared" si="181"/>
        <v>21.800000000000001</v>
      </c>
      <c r="H11" s="212">
        <f t="shared" si="182"/>
        <v>687.40000000000009</v>
      </c>
      <c r="I11" s="212">
        <f t="shared" si="182"/>
        <v>574.29999999999995</v>
      </c>
      <c r="K11" s="212"/>
    </row>
    <row r="12" ht="14.25" customHeight="1">
      <c r="A12" s="213" t="s">
        <v>519</v>
      </c>
      <c r="B12" s="214"/>
      <c r="C12" s="212">
        <v>18.219999999999999</v>
      </c>
      <c r="D12" s="212">
        <v>2.7799999999999998</v>
      </c>
      <c r="E12" s="212">
        <v>10</v>
      </c>
      <c r="F12" s="212">
        <f t="shared" si="180"/>
        <v>182.19999999999999</v>
      </c>
      <c r="G12" s="212">
        <f t="shared" si="181"/>
        <v>27.799999999999997</v>
      </c>
      <c r="H12" s="212">
        <f t="shared" si="182"/>
        <v>869.60000000000014</v>
      </c>
      <c r="I12" s="212">
        <f t="shared" si="182"/>
        <v>602.09999999999991</v>
      </c>
      <c r="K12" s="212"/>
    </row>
    <row r="13" ht="14.25" customHeight="1">
      <c r="A13" s="213" t="s">
        <v>428</v>
      </c>
      <c r="B13" s="214"/>
      <c r="C13" s="212">
        <v>15.119999999999999</v>
      </c>
      <c r="D13" s="212">
        <v>0.56000000000000005</v>
      </c>
      <c r="E13" s="212">
        <v>10</v>
      </c>
      <c r="F13" s="212">
        <f t="shared" si="180"/>
        <v>151.19999999999999</v>
      </c>
      <c r="G13" s="212">
        <f t="shared" si="181"/>
        <v>5.6000000000000005</v>
      </c>
      <c r="H13" s="212">
        <f t="shared" si="182"/>
        <v>1020.8000000000002</v>
      </c>
      <c r="I13" s="212">
        <f t="shared" si="182"/>
        <v>607.69999999999993</v>
      </c>
      <c r="K13" s="212"/>
    </row>
    <row r="14" ht="14.25" customHeight="1">
      <c r="A14" s="213" t="s">
        <v>429</v>
      </c>
      <c r="B14" s="214"/>
      <c r="C14" s="212">
        <v>18.140000000000001</v>
      </c>
      <c r="D14" s="212">
        <v>1.123</v>
      </c>
      <c r="E14" s="212">
        <v>10</v>
      </c>
      <c r="F14" s="212">
        <f t="shared" si="180"/>
        <v>181.40000000000001</v>
      </c>
      <c r="G14" s="212">
        <f t="shared" si="181"/>
        <v>11.23</v>
      </c>
      <c r="H14" s="212">
        <f t="shared" si="182"/>
        <v>1202.2000000000003</v>
      </c>
      <c r="I14" s="212">
        <f t="shared" si="182"/>
        <v>618.92999999999995</v>
      </c>
      <c r="K14" s="212"/>
    </row>
    <row r="15" ht="14.25" customHeight="1">
      <c r="A15" s="213" t="s">
        <v>423</v>
      </c>
      <c r="B15" s="214"/>
      <c r="C15" s="212">
        <v>11.65</v>
      </c>
      <c r="D15" s="212">
        <v>0.28000000000000003</v>
      </c>
      <c r="E15" s="212">
        <v>10</v>
      </c>
      <c r="F15" s="212">
        <f t="shared" si="180"/>
        <v>116.5</v>
      </c>
      <c r="G15" s="212">
        <f t="shared" si="181"/>
        <v>2.8000000000000003</v>
      </c>
      <c r="H15" s="212">
        <f t="shared" si="182"/>
        <v>1318.7000000000003</v>
      </c>
      <c r="I15" s="212">
        <f t="shared" si="182"/>
        <v>621.7299999999999</v>
      </c>
      <c r="K15" s="212"/>
    </row>
    <row r="16" ht="14.25" customHeight="1">
      <c r="A16" s="213" t="s">
        <v>430</v>
      </c>
      <c r="B16" s="214"/>
      <c r="C16" s="212">
        <v>16.98</v>
      </c>
      <c r="D16" s="212">
        <v>2.3500000000000001</v>
      </c>
      <c r="E16" s="212">
        <v>10</v>
      </c>
      <c r="F16" s="212">
        <f t="shared" si="180"/>
        <v>169.80000000000001</v>
      </c>
      <c r="G16" s="212">
        <f t="shared" si="181"/>
        <v>23.5</v>
      </c>
      <c r="H16" s="212">
        <f t="shared" si="182"/>
        <v>1488.5000000000002</v>
      </c>
      <c r="I16" s="212">
        <f t="shared" si="182"/>
        <v>645.2299999999999</v>
      </c>
      <c r="K16" s="212"/>
    </row>
    <row r="17" ht="14.25" customHeight="1">
      <c r="A17" s="213" t="s">
        <v>424</v>
      </c>
      <c r="B17" s="214"/>
      <c r="C17" s="212">
        <v>11.9</v>
      </c>
      <c r="D17" s="212">
        <v>8.0700000000000003</v>
      </c>
      <c r="E17" s="212">
        <v>10</v>
      </c>
      <c r="F17" s="212">
        <f t="shared" si="180"/>
        <v>119</v>
      </c>
      <c r="G17" s="212">
        <f t="shared" si="181"/>
        <v>80.700000000000003</v>
      </c>
      <c r="H17" s="212">
        <f t="shared" si="182"/>
        <v>1607.5000000000002</v>
      </c>
      <c r="I17" s="212">
        <f t="shared" si="182"/>
        <v>725.92999999999995</v>
      </c>
      <c r="K17" s="212"/>
    </row>
    <row r="18" ht="14.25" customHeight="1">
      <c r="A18" s="213" t="s">
        <v>432</v>
      </c>
      <c r="B18" s="214"/>
      <c r="C18" s="212">
        <v>15.06</v>
      </c>
      <c r="D18" s="212">
        <v>12.369999999999999</v>
      </c>
      <c r="E18" s="212">
        <v>10</v>
      </c>
      <c r="F18" s="212">
        <f t="shared" si="180"/>
        <v>150.59999999999999</v>
      </c>
      <c r="G18" s="212">
        <f t="shared" si="181"/>
        <v>123.69999999999999</v>
      </c>
      <c r="H18" s="212">
        <f t="shared" si="182"/>
        <v>1758.1000000000001</v>
      </c>
      <c r="I18" s="212">
        <f t="shared" si="182"/>
        <v>849.62999999999988</v>
      </c>
      <c r="K18" s="212"/>
    </row>
    <row r="19" ht="14.25" customHeight="1">
      <c r="A19" s="213" t="s">
        <v>417</v>
      </c>
      <c r="B19" s="214"/>
      <c r="C19" s="212">
        <v>22.010000000000002</v>
      </c>
      <c r="D19" s="212">
        <v>18.010000000000002</v>
      </c>
      <c r="E19" s="212">
        <v>10</v>
      </c>
      <c r="F19" s="212">
        <f t="shared" si="180"/>
        <v>220.10000000000002</v>
      </c>
      <c r="G19" s="212">
        <f t="shared" si="181"/>
        <v>180.10000000000002</v>
      </c>
      <c r="H19" s="212">
        <f t="shared" si="182"/>
        <v>1978.2000000000003</v>
      </c>
      <c r="I19" s="212">
        <f>I18+G19</f>
        <v>1029.73</v>
      </c>
      <c r="K19" s="212"/>
    </row>
    <row r="20" ht="14.25" customHeight="1">
      <c r="A20" s="213" t="s">
        <v>433</v>
      </c>
      <c r="B20" s="214"/>
      <c r="C20" s="212">
        <v>22.199999999999999</v>
      </c>
      <c r="D20" s="212">
        <v>18.489999999999998</v>
      </c>
      <c r="E20" s="212">
        <v>10</v>
      </c>
      <c r="F20" s="212">
        <f t="shared" si="180"/>
        <v>222</v>
      </c>
      <c r="G20" s="212">
        <f t="shared" si="181"/>
        <v>184.89999999999998</v>
      </c>
      <c r="H20" s="212">
        <f t="shared" si="182"/>
        <v>2200.2000000000003</v>
      </c>
      <c r="I20" s="212">
        <f t="shared" si="182"/>
        <v>1214.6300000000001</v>
      </c>
      <c r="K20" s="212"/>
    </row>
    <row r="21" ht="14.25" customHeight="1">
      <c r="A21" s="213" t="s">
        <v>418</v>
      </c>
      <c r="B21" s="214"/>
      <c r="C21" s="212">
        <v>17.550000000000001</v>
      </c>
      <c r="D21" s="212">
        <v>15.890000000000001</v>
      </c>
      <c r="E21" s="212">
        <v>10</v>
      </c>
      <c r="F21" s="212">
        <f t="shared" si="180"/>
        <v>175.5</v>
      </c>
      <c r="G21" s="212">
        <f t="shared" si="181"/>
        <v>158.90000000000001</v>
      </c>
      <c r="H21" s="212">
        <f t="shared" si="182"/>
        <v>2375.7000000000003</v>
      </c>
      <c r="I21" s="212">
        <f t="shared" si="182"/>
        <v>1373.5300000000002</v>
      </c>
      <c r="K21" s="212"/>
    </row>
    <row r="22" ht="14.25" customHeight="1">
      <c r="A22" s="213" t="s">
        <v>434</v>
      </c>
      <c r="B22" s="214"/>
      <c r="C22" s="212">
        <v>19.440000000000001</v>
      </c>
      <c r="D22" s="212">
        <v>28.899999999999999</v>
      </c>
      <c r="E22" s="212">
        <v>10</v>
      </c>
      <c r="F22" s="212">
        <f t="shared" si="180"/>
        <v>194.40000000000001</v>
      </c>
      <c r="G22" s="212">
        <f t="shared" si="181"/>
        <v>289</v>
      </c>
      <c r="H22" s="212">
        <f t="shared" si="182"/>
        <v>2570.1000000000004</v>
      </c>
      <c r="I22" s="212">
        <f t="shared" si="182"/>
        <v>1662.5300000000002</v>
      </c>
      <c r="K22" s="212"/>
    </row>
    <row r="23" ht="14.25" customHeight="1">
      <c r="A23" s="213" t="s">
        <v>419</v>
      </c>
      <c r="B23" s="214"/>
      <c r="C23" s="212">
        <v>21.949999999999999</v>
      </c>
      <c r="D23" s="212">
        <v>21.73</v>
      </c>
      <c r="E23" s="212">
        <v>10</v>
      </c>
      <c r="F23" s="212">
        <f t="shared" si="180"/>
        <v>219.5</v>
      </c>
      <c r="G23" s="212">
        <f t="shared" si="181"/>
        <v>217.30000000000001</v>
      </c>
      <c r="H23" s="212">
        <f t="shared" si="182"/>
        <v>2789.6000000000004</v>
      </c>
      <c r="I23" s="212">
        <f t="shared" si="182"/>
        <v>1879.8300000000002</v>
      </c>
      <c r="K23" s="212"/>
    </row>
    <row r="24" ht="14.25" customHeight="1">
      <c r="A24" s="213" t="s">
        <v>435</v>
      </c>
      <c r="B24" s="214"/>
      <c r="C24" s="212">
        <v>21.68</v>
      </c>
      <c r="D24" s="212">
        <v>15.98</v>
      </c>
      <c r="E24" s="212">
        <v>10</v>
      </c>
      <c r="F24" s="212">
        <f t="shared" si="180"/>
        <v>216.80000000000001</v>
      </c>
      <c r="G24" s="212">
        <f t="shared" si="181"/>
        <v>159.80000000000001</v>
      </c>
      <c r="H24" s="212">
        <f t="shared" si="182"/>
        <v>3006.4000000000005</v>
      </c>
      <c r="I24" s="212">
        <f t="shared" si="182"/>
        <v>2039.6300000000001</v>
      </c>
      <c r="K24" s="212"/>
    </row>
    <row r="25">
      <c r="F25" s="310" t="s">
        <v>520</v>
      </c>
      <c r="G25" s="311"/>
      <c r="H25" s="312">
        <f>H24</f>
        <v>3006.4000000000005</v>
      </c>
      <c r="I25" s="313" t="s">
        <v>521</v>
      </c>
    </row>
    <row r="26" ht="12.75">
      <c r="F26" s="310" t="s">
        <v>522</v>
      </c>
      <c r="G26" s="311"/>
      <c r="H26" s="314"/>
      <c r="I26" s="315">
        <f>I24</f>
        <v>2039.6300000000001</v>
      </c>
    </row>
  </sheetData>
  <mergeCells count="37">
    <mergeCell ref="A1:C1"/>
    <mergeCell ref="D1:G1"/>
    <mergeCell ref="H1:I1"/>
    <mergeCell ref="A2:B2"/>
    <mergeCell ref="C2:E2"/>
    <mergeCell ref="F2:I2"/>
    <mergeCell ref="A3:B3"/>
    <mergeCell ref="C3:E3"/>
    <mergeCell ref="G3:I3"/>
    <mergeCell ref="A4:B4"/>
    <mergeCell ref="C4:E4"/>
    <mergeCell ref="G4:I4"/>
    <mergeCell ref="A5:B6"/>
    <mergeCell ref="C5:D5"/>
    <mergeCell ref="E5:E6"/>
    <mergeCell ref="F5:G5"/>
    <mergeCell ref="H5:I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F25:G25"/>
    <mergeCell ref="F26:H26"/>
  </mergeCells>
  <printOptions headings="0" gridLines="0"/>
  <pageMargins left="0.69999999999999996" right="0.69999999999999996" top="0.75" bottom="0.75" header="0.29999999999999999" footer="0.29999999999999999"/>
  <pageSetup paperSize="9" scale="86" fitToWidth="1" fitToHeight="0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85" workbookViewId="0">
      <selection activeCell="D19" activeCellId="0" sqref="D19"/>
    </sheetView>
  </sheetViews>
  <sheetFormatPr defaultRowHeight="12"/>
  <cols>
    <col customWidth="1" min="1" max="1" width="9.5"/>
    <col customWidth="1" min="2" max="2" width="6.69921875"/>
    <col customWidth="1" min="3" max="4" width="12.5"/>
    <col customWidth="1" min="5" max="5" width="12"/>
    <col customWidth="1" min="6" max="6" width="15.19921875"/>
    <col customWidth="1" min="7" max="7" width="14.5"/>
    <col customWidth="1" min="8" max="9" width="15.19921875"/>
  </cols>
  <sheetData>
    <row r="1" ht="58.899999999999999" customHeight="1">
      <c r="A1" s="290"/>
      <c r="B1" s="291"/>
      <c r="C1" s="292"/>
      <c r="D1" s="293" t="s">
        <v>523</v>
      </c>
      <c r="E1" s="291"/>
      <c r="F1" s="294"/>
      <c r="G1" s="295"/>
      <c r="H1" s="296"/>
      <c r="I1" s="295"/>
    </row>
    <row r="2" ht="19.149999999999999" customHeight="1">
      <c r="A2" s="297" t="s">
        <v>405</v>
      </c>
      <c r="B2" s="297"/>
      <c r="C2" s="298" t="s">
        <v>506</v>
      </c>
      <c r="D2" s="298"/>
      <c r="E2" s="298"/>
      <c r="F2" s="299"/>
      <c r="G2" s="291"/>
      <c r="H2" s="291"/>
      <c r="I2" s="292"/>
    </row>
    <row r="3" ht="18" customHeight="1">
      <c r="A3" s="297" t="s">
        <v>507</v>
      </c>
      <c r="B3" s="297"/>
      <c r="C3" s="298" t="s">
        <v>508</v>
      </c>
      <c r="D3" s="298"/>
      <c r="E3" s="298"/>
      <c r="F3" s="300" t="s">
        <v>509</v>
      </c>
      <c r="G3" s="301" t="s">
        <v>510</v>
      </c>
      <c r="H3" s="301"/>
      <c r="I3" s="301"/>
    </row>
    <row r="4" ht="19.149999999999999" customHeight="1">
      <c r="A4" s="297" t="s">
        <v>511</v>
      </c>
      <c r="B4" s="297"/>
      <c r="C4" s="298" t="s">
        <v>512</v>
      </c>
      <c r="D4" s="298"/>
      <c r="E4" s="298"/>
      <c r="F4" s="302" t="s">
        <v>408</v>
      </c>
      <c r="G4" s="303" t="s">
        <v>409</v>
      </c>
      <c r="H4" s="304"/>
      <c r="I4" s="305"/>
    </row>
    <row r="5" ht="16.5" customHeight="1">
      <c r="A5" s="297" t="s">
        <v>411</v>
      </c>
      <c r="B5" s="297"/>
      <c r="C5" s="195" t="s">
        <v>513</v>
      </c>
      <c r="D5" s="195"/>
      <c r="E5" s="297" t="s">
        <v>514</v>
      </c>
      <c r="F5" s="306" t="s">
        <v>515</v>
      </c>
      <c r="G5" s="307"/>
      <c r="H5" s="308" t="s">
        <v>516</v>
      </c>
      <c r="I5" s="309"/>
    </row>
    <row r="6" ht="14.25" customHeight="1">
      <c r="A6" s="297"/>
      <c r="B6" s="297"/>
      <c r="C6" s="297" t="s">
        <v>416</v>
      </c>
      <c r="D6" s="297" t="s">
        <v>427</v>
      </c>
      <c r="E6" s="297"/>
      <c r="F6" s="297" t="s">
        <v>416</v>
      </c>
      <c r="G6" s="297" t="s">
        <v>427</v>
      </c>
      <c r="H6" s="297" t="s">
        <v>416</v>
      </c>
      <c r="I6" s="297" t="s">
        <v>427</v>
      </c>
    </row>
    <row r="7" ht="14.25" customHeight="1">
      <c r="A7" s="212" t="s">
        <v>447</v>
      </c>
      <c r="B7" s="212"/>
      <c r="C7" s="212">
        <v>12.380000000000001</v>
      </c>
      <c r="D7" s="212">
        <v>1.5700000000000001</v>
      </c>
      <c r="E7" s="212">
        <v>0</v>
      </c>
      <c r="F7" s="212">
        <f t="shared" ref="F7:F22" si="183">E7*C7</f>
        <v>0</v>
      </c>
      <c r="G7" s="212">
        <f t="shared" ref="G7:G9" si="184">D7*E7</f>
        <v>0</v>
      </c>
      <c r="H7" s="212">
        <f>F7</f>
        <v>0</v>
      </c>
      <c r="I7" s="212">
        <f>G7</f>
        <v>0</v>
      </c>
    </row>
    <row r="8" ht="14.25" customHeight="1">
      <c r="A8" s="212" t="s">
        <v>517</v>
      </c>
      <c r="B8" s="212"/>
      <c r="C8" s="212">
        <v>15.16</v>
      </c>
      <c r="D8" s="212">
        <v>0</v>
      </c>
      <c r="E8" s="212">
        <v>10</v>
      </c>
      <c r="F8" s="212">
        <f t="shared" si="183"/>
        <v>151.59999999999999</v>
      </c>
      <c r="G8" s="212">
        <f t="shared" si="184"/>
        <v>0</v>
      </c>
      <c r="H8" s="212">
        <f t="shared" ref="H8:I22" si="185">H7+F8</f>
        <v>151.59999999999999</v>
      </c>
      <c r="I8" s="212">
        <f>I7+G8</f>
        <v>0</v>
      </c>
    </row>
    <row r="9" ht="14.25" customHeight="1">
      <c r="A9" s="212" t="s">
        <v>448</v>
      </c>
      <c r="B9" s="212"/>
      <c r="C9" s="212">
        <v>18.34</v>
      </c>
      <c r="D9" s="212">
        <v>0</v>
      </c>
      <c r="E9" s="212">
        <v>10</v>
      </c>
      <c r="F9" s="212">
        <f t="shared" si="183"/>
        <v>183.40000000000001</v>
      </c>
      <c r="G9" s="212">
        <f t="shared" si="184"/>
        <v>0</v>
      </c>
      <c r="H9" s="212">
        <f t="shared" si="185"/>
        <v>335</v>
      </c>
      <c r="I9" s="212">
        <f t="shared" si="185"/>
        <v>0</v>
      </c>
    </row>
    <row r="10" ht="14.25" customHeight="1">
      <c r="A10" s="212" t="s">
        <v>518</v>
      </c>
      <c r="B10" s="212"/>
      <c r="C10" s="212">
        <v>24.870000000000001</v>
      </c>
      <c r="D10" s="212">
        <v>0</v>
      </c>
      <c r="E10" s="212">
        <v>10</v>
      </c>
      <c r="F10" s="212">
        <f t="shared" si="183"/>
        <v>248.70000000000002</v>
      </c>
      <c r="G10" s="212">
        <f t="shared" ref="G10:G22" si="186">D10*E10</f>
        <v>0</v>
      </c>
      <c r="H10" s="212">
        <f t="shared" si="185"/>
        <v>583.70000000000005</v>
      </c>
      <c r="I10" s="212">
        <f t="shared" si="185"/>
        <v>0</v>
      </c>
    </row>
    <row r="11" ht="14.25" customHeight="1">
      <c r="A11" s="213" t="s">
        <v>449</v>
      </c>
      <c r="B11" s="214"/>
      <c r="C11" s="212">
        <v>22.489999999999998</v>
      </c>
      <c r="D11" s="212">
        <v>0</v>
      </c>
      <c r="E11" s="212">
        <v>10</v>
      </c>
      <c r="F11" s="212">
        <f t="shared" si="183"/>
        <v>224.89999999999998</v>
      </c>
      <c r="G11" s="212">
        <f t="shared" si="186"/>
        <v>0</v>
      </c>
      <c r="H11" s="212">
        <f t="shared" si="185"/>
        <v>808.60000000000002</v>
      </c>
      <c r="I11" s="212">
        <f t="shared" si="185"/>
        <v>0</v>
      </c>
    </row>
    <row r="12" ht="14.25" customHeight="1">
      <c r="A12" s="213" t="s">
        <v>519</v>
      </c>
      <c r="B12" s="214"/>
      <c r="C12" s="212">
        <v>26.510000000000002</v>
      </c>
      <c r="D12" s="212">
        <v>0</v>
      </c>
      <c r="E12" s="212">
        <v>10</v>
      </c>
      <c r="F12" s="212">
        <f t="shared" si="183"/>
        <v>265.10000000000002</v>
      </c>
      <c r="G12" s="212">
        <f t="shared" si="186"/>
        <v>0</v>
      </c>
      <c r="H12" s="212">
        <f t="shared" si="185"/>
        <v>1073.7</v>
      </c>
      <c r="I12" s="212">
        <f t="shared" si="185"/>
        <v>0</v>
      </c>
    </row>
    <row r="13" ht="14.25" customHeight="1">
      <c r="A13" s="213" t="s">
        <v>428</v>
      </c>
      <c r="B13" s="214"/>
      <c r="C13" s="212">
        <v>26.629999999999999</v>
      </c>
      <c r="D13" s="212">
        <v>0</v>
      </c>
      <c r="E13" s="212">
        <v>10</v>
      </c>
      <c r="F13" s="212">
        <f t="shared" si="183"/>
        <v>266.30000000000001</v>
      </c>
      <c r="G13" s="212">
        <f t="shared" si="186"/>
        <v>0</v>
      </c>
      <c r="H13" s="212">
        <f t="shared" si="185"/>
        <v>1340</v>
      </c>
      <c r="I13" s="212">
        <f t="shared" si="185"/>
        <v>0</v>
      </c>
    </row>
    <row r="14" ht="14.25" customHeight="1">
      <c r="A14" s="213" t="s">
        <v>429</v>
      </c>
      <c r="B14" s="214"/>
      <c r="C14" s="212">
        <v>18.789999999999999</v>
      </c>
      <c r="D14" s="212">
        <v>0</v>
      </c>
      <c r="E14" s="212">
        <v>10</v>
      </c>
      <c r="F14" s="212">
        <f t="shared" si="183"/>
        <v>187.89999999999998</v>
      </c>
      <c r="G14" s="212">
        <f t="shared" si="186"/>
        <v>0</v>
      </c>
      <c r="H14" s="212">
        <f t="shared" si="185"/>
        <v>1527.9000000000001</v>
      </c>
      <c r="I14" s="212">
        <f t="shared" si="185"/>
        <v>0</v>
      </c>
    </row>
    <row r="15" ht="14.25" customHeight="1">
      <c r="A15" s="213" t="s">
        <v>423</v>
      </c>
      <c r="B15" s="214"/>
      <c r="C15" s="212">
        <v>13.630000000000001</v>
      </c>
      <c r="D15" s="212">
        <v>0</v>
      </c>
      <c r="E15" s="212">
        <v>10</v>
      </c>
      <c r="F15" s="212">
        <f t="shared" si="183"/>
        <v>136.30000000000001</v>
      </c>
      <c r="G15" s="212">
        <f t="shared" si="186"/>
        <v>0</v>
      </c>
      <c r="H15" s="212">
        <f t="shared" si="185"/>
        <v>1664.2</v>
      </c>
      <c r="I15" s="212">
        <f t="shared" si="185"/>
        <v>0</v>
      </c>
    </row>
    <row r="16" ht="14.25" customHeight="1">
      <c r="A16" s="213" t="s">
        <v>430</v>
      </c>
      <c r="B16" s="214"/>
      <c r="C16" s="212">
        <v>29.52</v>
      </c>
      <c r="D16" s="212">
        <v>0</v>
      </c>
      <c r="E16" s="212">
        <v>10</v>
      </c>
      <c r="F16" s="212">
        <f t="shared" si="183"/>
        <v>295.19999999999999</v>
      </c>
      <c r="G16" s="212">
        <f t="shared" si="186"/>
        <v>0</v>
      </c>
      <c r="H16" s="212">
        <f t="shared" si="185"/>
        <v>1959.4000000000001</v>
      </c>
      <c r="I16" s="212">
        <f t="shared" si="185"/>
        <v>0</v>
      </c>
    </row>
    <row r="17" ht="14.25" customHeight="1">
      <c r="A17" s="213" t="s">
        <v>424</v>
      </c>
      <c r="B17" s="214"/>
      <c r="C17" s="212">
        <v>35.149999999999999</v>
      </c>
      <c r="D17" s="212">
        <v>2.5800000000000001</v>
      </c>
      <c r="E17" s="212">
        <v>10</v>
      </c>
      <c r="F17" s="212">
        <f t="shared" si="183"/>
        <v>351.5</v>
      </c>
      <c r="G17" s="212">
        <f t="shared" si="186"/>
        <v>25.800000000000001</v>
      </c>
      <c r="H17" s="212">
        <f t="shared" si="185"/>
        <v>2310.9000000000001</v>
      </c>
      <c r="I17" s="212">
        <f t="shared" si="185"/>
        <v>25.800000000000001</v>
      </c>
    </row>
    <row r="18" ht="14.25" customHeight="1">
      <c r="A18" s="213" t="s">
        <v>432</v>
      </c>
      <c r="B18" s="214"/>
      <c r="C18" s="212">
        <v>10.880000000000001</v>
      </c>
      <c r="D18" s="212">
        <v>0</v>
      </c>
      <c r="E18" s="212">
        <v>10</v>
      </c>
      <c r="F18" s="212">
        <f t="shared" si="183"/>
        <v>108.80000000000001</v>
      </c>
      <c r="G18" s="212">
        <f t="shared" si="186"/>
        <v>0</v>
      </c>
      <c r="H18" s="212">
        <f t="shared" si="185"/>
        <v>2419.7000000000003</v>
      </c>
      <c r="I18" s="212">
        <f t="shared" si="185"/>
        <v>25.800000000000001</v>
      </c>
    </row>
    <row r="19" ht="14.25" customHeight="1">
      <c r="A19" s="213" t="s">
        <v>417</v>
      </c>
      <c r="B19" s="214"/>
      <c r="C19" s="212">
        <v>8.0099999999999998</v>
      </c>
      <c r="D19" s="212">
        <v>11.48</v>
      </c>
      <c r="E19" s="212">
        <v>10</v>
      </c>
      <c r="F19" s="212">
        <f t="shared" si="183"/>
        <v>80.099999999999994</v>
      </c>
      <c r="G19" s="212">
        <f t="shared" si="186"/>
        <v>114.80000000000001</v>
      </c>
      <c r="H19" s="212">
        <f t="shared" si="185"/>
        <v>2499.8000000000002</v>
      </c>
      <c r="I19" s="212">
        <f t="shared" si="185"/>
        <v>140.60000000000002</v>
      </c>
    </row>
    <row r="20" ht="14.25" customHeight="1">
      <c r="A20" s="213" t="s">
        <v>433</v>
      </c>
      <c r="B20" s="214"/>
      <c r="C20" s="212">
        <v>8.1500000000000004</v>
      </c>
      <c r="D20" s="212">
        <v>4.1299999999999999</v>
      </c>
      <c r="E20" s="212">
        <v>10</v>
      </c>
      <c r="F20" s="212">
        <f t="shared" si="183"/>
        <v>81.5</v>
      </c>
      <c r="G20" s="212">
        <f t="shared" si="186"/>
        <v>41.299999999999997</v>
      </c>
      <c r="H20" s="212">
        <f t="shared" si="185"/>
        <v>2581.3000000000002</v>
      </c>
      <c r="I20" s="212">
        <f t="shared" si="185"/>
        <v>181.90000000000003</v>
      </c>
    </row>
    <row r="21" ht="14.25" customHeight="1">
      <c r="A21" s="213" t="s">
        <v>418</v>
      </c>
      <c r="B21" s="214"/>
      <c r="C21" s="212">
        <v>8.1400000000000006</v>
      </c>
      <c r="D21" s="212">
        <v>11.01</v>
      </c>
      <c r="E21" s="212">
        <v>10</v>
      </c>
      <c r="F21" s="212">
        <f t="shared" si="183"/>
        <v>81.400000000000006</v>
      </c>
      <c r="G21" s="212">
        <f t="shared" si="186"/>
        <v>110.09999999999999</v>
      </c>
      <c r="H21" s="212">
        <f t="shared" si="185"/>
        <v>2662.7000000000003</v>
      </c>
      <c r="I21" s="212">
        <f t="shared" si="185"/>
        <v>292</v>
      </c>
    </row>
    <row r="22" ht="14.25" customHeight="1">
      <c r="A22" s="213" t="s">
        <v>434</v>
      </c>
      <c r="B22" s="214"/>
      <c r="C22" s="212">
        <v>9.0999999999999996</v>
      </c>
      <c r="D22" s="212">
        <v>11.56</v>
      </c>
      <c r="E22" s="212">
        <v>10</v>
      </c>
      <c r="F22" s="212">
        <f t="shared" si="183"/>
        <v>91</v>
      </c>
      <c r="G22" s="212">
        <f t="shared" si="186"/>
        <v>115.60000000000001</v>
      </c>
      <c r="H22" s="212">
        <f t="shared" si="185"/>
        <v>2753.7000000000003</v>
      </c>
      <c r="I22" s="212">
        <f t="shared" si="185"/>
        <v>407.60000000000002</v>
      </c>
    </row>
    <row r="23">
      <c r="F23" s="310" t="s">
        <v>520</v>
      </c>
      <c r="G23" s="311"/>
      <c r="H23" s="312">
        <f>H22</f>
        <v>2753.7000000000003</v>
      </c>
      <c r="I23" s="313" t="s">
        <v>521</v>
      </c>
    </row>
    <row r="24" ht="12.75">
      <c r="F24" s="310" t="s">
        <v>522</v>
      </c>
      <c r="G24" s="311"/>
      <c r="H24" s="314"/>
      <c r="I24" s="315">
        <f>I22</f>
        <v>407.60000000000002</v>
      </c>
    </row>
  </sheetData>
  <mergeCells count="35">
    <mergeCell ref="A1:C1"/>
    <mergeCell ref="D1:G1"/>
    <mergeCell ref="H1:I1"/>
    <mergeCell ref="A2:B2"/>
    <mergeCell ref="C2:E2"/>
    <mergeCell ref="F2:I2"/>
    <mergeCell ref="A3:B3"/>
    <mergeCell ref="C3:E3"/>
    <mergeCell ref="G3:I3"/>
    <mergeCell ref="A4:B4"/>
    <mergeCell ref="C4:E4"/>
    <mergeCell ref="G4:I4"/>
    <mergeCell ref="A5:B6"/>
    <mergeCell ref="C5:D5"/>
    <mergeCell ref="E5:E6"/>
    <mergeCell ref="F5:G5"/>
    <mergeCell ref="H5:I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F23:G23"/>
    <mergeCell ref="F24:H24"/>
  </mergeCells>
  <printOptions headings="0" gridLines="0"/>
  <pageMargins left="0.69999999999999996" right="0.69999999999999996" top="0.75" bottom="0.75" header="0.29999999999999999" footer="0.29999999999999999"/>
  <pageSetup paperSize="9" scale="86" fitToWidth="1" fitToHeight="0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85" workbookViewId="0">
      <selection activeCell="F3" activeCellId="0" sqref="F3"/>
    </sheetView>
  </sheetViews>
  <sheetFormatPr defaultRowHeight="12"/>
  <cols>
    <col customWidth="1" min="1" max="1" width="9.5"/>
    <col customWidth="1" min="2" max="2" width="6.69921875"/>
    <col customWidth="1" min="3" max="4" width="12.5"/>
    <col customWidth="1" min="5" max="5" width="12"/>
    <col customWidth="1" min="6" max="6" width="15.19921875"/>
    <col customWidth="1" min="7" max="7" width="14.5"/>
    <col customWidth="1" min="8" max="9" width="15.19921875"/>
  </cols>
  <sheetData>
    <row r="1" ht="58.899999999999999" customHeight="1">
      <c r="A1" s="290"/>
      <c r="B1" s="291"/>
      <c r="C1" s="292"/>
      <c r="D1" s="293" t="s">
        <v>524</v>
      </c>
      <c r="E1" s="291"/>
      <c r="F1" s="294"/>
      <c r="G1" s="295"/>
      <c r="H1" s="296"/>
      <c r="I1" s="295"/>
    </row>
    <row r="2" ht="19.149999999999999" customHeight="1">
      <c r="A2" s="297" t="s">
        <v>405</v>
      </c>
      <c r="B2" s="297"/>
      <c r="C2" s="298" t="s">
        <v>506</v>
      </c>
      <c r="D2" s="298"/>
      <c r="E2" s="298"/>
      <c r="F2" s="299" t="s">
        <v>212</v>
      </c>
      <c r="G2" s="291"/>
      <c r="H2" s="291"/>
      <c r="I2" s="292"/>
    </row>
    <row r="3" ht="18" customHeight="1">
      <c r="A3" s="297" t="s">
        <v>507</v>
      </c>
      <c r="B3" s="297"/>
      <c r="C3" s="298" t="s">
        <v>508</v>
      </c>
      <c r="D3" s="298"/>
      <c r="E3" s="298"/>
      <c r="F3" s="300" t="s">
        <v>509</v>
      </c>
      <c r="G3" s="301" t="s">
        <v>510</v>
      </c>
      <c r="H3" s="301"/>
      <c r="I3" s="301"/>
    </row>
    <row r="4" ht="19.149999999999999" customHeight="1">
      <c r="A4" s="297" t="s">
        <v>511</v>
      </c>
      <c r="B4" s="297"/>
      <c r="C4" s="298" t="s">
        <v>525</v>
      </c>
      <c r="D4" s="298"/>
      <c r="E4" s="298"/>
      <c r="F4" s="302" t="s">
        <v>408</v>
      </c>
      <c r="G4" s="303" t="s">
        <v>409</v>
      </c>
      <c r="H4" s="304"/>
      <c r="I4" s="305"/>
    </row>
    <row r="5" ht="16.5" customHeight="1">
      <c r="A5" s="297" t="s">
        <v>411</v>
      </c>
      <c r="B5" s="297"/>
      <c r="C5" s="195" t="s">
        <v>513</v>
      </c>
      <c r="D5" s="195"/>
      <c r="E5" s="297" t="s">
        <v>514</v>
      </c>
      <c r="F5" s="306" t="s">
        <v>515</v>
      </c>
      <c r="G5" s="307"/>
      <c r="H5" s="308" t="s">
        <v>516</v>
      </c>
      <c r="I5" s="309"/>
    </row>
    <row r="6" ht="14.25" customHeight="1">
      <c r="A6" s="297"/>
      <c r="B6" s="297"/>
      <c r="C6" s="297" t="s">
        <v>416</v>
      </c>
      <c r="D6" s="297" t="s">
        <v>427</v>
      </c>
      <c r="E6" s="297"/>
      <c r="F6" s="297" t="s">
        <v>416</v>
      </c>
      <c r="G6" s="297" t="s">
        <v>427</v>
      </c>
      <c r="H6" s="297" t="s">
        <v>416</v>
      </c>
      <c r="I6" s="297" t="s">
        <v>427</v>
      </c>
    </row>
    <row r="7" ht="14.25" customHeight="1">
      <c r="A7" s="212" t="s">
        <v>447</v>
      </c>
      <c r="B7" s="212"/>
      <c r="C7" s="212">
        <v>0</v>
      </c>
      <c r="D7" s="212">
        <v>0</v>
      </c>
      <c r="E7" s="212">
        <v>0</v>
      </c>
      <c r="F7" s="212">
        <f t="shared" ref="F7:F16" si="187">E7*C7</f>
        <v>0</v>
      </c>
      <c r="G7" s="212">
        <f t="shared" ref="G7:G16" si="188">E7*D7</f>
        <v>0</v>
      </c>
      <c r="H7" s="212">
        <f>F7</f>
        <v>0</v>
      </c>
      <c r="I7" s="212">
        <f>G7</f>
        <v>0</v>
      </c>
    </row>
    <row r="8" ht="14.25" customHeight="1">
      <c r="A8" s="212" t="s">
        <v>517</v>
      </c>
      <c r="B8" s="212"/>
      <c r="C8" s="212">
        <v>13.92</v>
      </c>
      <c r="D8" s="212">
        <v>0</v>
      </c>
      <c r="E8" s="212">
        <v>10</v>
      </c>
      <c r="F8" s="212">
        <f t="shared" si="187"/>
        <v>139.19999999999999</v>
      </c>
      <c r="G8" s="212">
        <f t="shared" si="188"/>
        <v>0</v>
      </c>
      <c r="H8" s="212">
        <f t="shared" ref="H8:I16" si="189">H7+F8</f>
        <v>139.19999999999999</v>
      </c>
      <c r="I8" s="212">
        <f>I7+G8</f>
        <v>0</v>
      </c>
    </row>
    <row r="9" ht="14.25" customHeight="1">
      <c r="A9" s="212" t="s">
        <v>448</v>
      </c>
      <c r="B9" s="212"/>
      <c r="C9" s="212">
        <v>14.710000000000001</v>
      </c>
      <c r="D9" s="212">
        <v>0</v>
      </c>
      <c r="E9" s="212">
        <v>10</v>
      </c>
      <c r="F9" s="212">
        <f t="shared" si="187"/>
        <v>147.10000000000002</v>
      </c>
      <c r="G9" s="212">
        <f t="shared" si="188"/>
        <v>0</v>
      </c>
      <c r="H9" s="212">
        <f t="shared" si="189"/>
        <v>286.30000000000001</v>
      </c>
      <c r="I9" s="212">
        <f t="shared" si="189"/>
        <v>0</v>
      </c>
    </row>
    <row r="10" ht="14.25" customHeight="1">
      <c r="A10" s="213" t="s">
        <v>518</v>
      </c>
      <c r="B10" s="214"/>
      <c r="C10" s="212">
        <v>12.34</v>
      </c>
      <c r="D10" s="212">
        <v>0</v>
      </c>
      <c r="E10" s="212">
        <v>10</v>
      </c>
      <c r="F10" s="212">
        <f t="shared" si="187"/>
        <v>123.40000000000001</v>
      </c>
      <c r="G10" s="212">
        <f t="shared" ref="G10:G11" si="190">E10*D10</f>
        <v>0</v>
      </c>
      <c r="H10" s="212">
        <f t="shared" si="189"/>
        <v>409.70000000000005</v>
      </c>
      <c r="I10" s="212">
        <f t="shared" si="189"/>
        <v>0</v>
      </c>
    </row>
    <row r="11" ht="14.25" customHeight="1">
      <c r="A11" s="213" t="s">
        <v>449</v>
      </c>
      <c r="B11" s="214"/>
      <c r="C11" s="212">
        <v>17.530000000000001</v>
      </c>
      <c r="D11" s="212">
        <v>3.1800000000000002</v>
      </c>
      <c r="E11" s="212">
        <v>10</v>
      </c>
      <c r="F11" s="212">
        <f t="shared" si="187"/>
        <v>175.30000000000001</v>
      </c>
      <c r="G11" s="212">
        <f t="shared" si="190"/>
        <v>31.800000000000001</v>
      </c>
      <c r="H11" s="212">
        <f t="shared" si="189"/>
        <v>585</v>
      </c>
      <c r="I11" s="212">
        <f t="shared" si="189"/>
        <v>31.800000000000001</v>
      </c>
    </row>
    <row r="12" ht="14.25" customHeight="1">
      <c r="A12" s="213" t="s">
        <v>519</v>
      </c>
      <c r="B12" s="214"/>
      <c r="C12" s="212">
        <v>20.300000000000001</v>
      </c>
      <c r="D12" s="212">
        <v>2.8900000000000001</v>
      </c>
      <c r="E12" s="212">
        <v>10</v>
      </c>
      <c r="F12" s="212">
        <f t="shared" si="187"/>
        <v>203</v>
      </c>
      <c r="G12" s="212">
        <f t="shared" si="188"/>
        <v>28.900000000000002</v>
      </c>
      <c r="H12" s="212">
        <f t="shared" si="189"/>
        <v>788</v>
      </c>
      <c r="I12" s="212">
        <f t="shared" si="189"/>
        <v>60.700000000000003</v>
      </c>
    </row>
    <row r="13" ht="14.25" customHeight="1">
      <c r="A13" s="213" t="s">
        <v>428</v>
      </c>
      <c r="B13" s="214"/>
      <c r="C13" s="212">
        <v>19.629999999999999</v>
      </c>
      <c r="D13" s="212">
        <v>4.3799999999999999</v>
      </c>
      <c r="E13" s="212">
        <v>10</v>
      </c>
      <c r="F13" s="212">
        <f t="shared" si="187"/>
        <v>196.29999999999998</v>
      </c>
      <c r="G13" s="212">
        <f t="shared" si="188"/>
        <v>43.799999999999997</v>
      </c>
      <c r="H13" s="212">
        <f t="shared" si="189"/>
        <v>984.29999999999995</v>
      </c>
      <c r="I13" s="212">
        <f t="shared" si="189"/>
        <v>104.5</v>
      </c>
    </row>
    <row r="14" ht="14.25" customHeight="1">
      <c r="A14" s="213" t="s">
        <v>429</v>
      </c>
      <c r="B14" s="214"/>
      <c r="C14" s="212">
        <v>17.690000000000001</v>
      </c>
      <c r="D14" s="212">
        <v>3.4199999999999999</v>
      </c>
      <c r="E14" s="212">
        <v>10</v>
      </c>
      <c r="F14" s="212">
        <f t="shared" si="187"/>
        <v>176.90000000000001</v>
      </c>
      <c r="G14" s="212">
        <f t="shared" si="188"/>
        <v>34.200000000000003</v>
      </c>
      <c r="H14" s="212">
        <f t="shared" si="189"/>
        <v>1161.2</v>
      </c>
      <c r="I14" s="212">
        <f t="shared" si="189"/>
        <v>138.69999999999999</v>
      </c>
    </row>
    <row r="15" ht="14.25" customHeight="1">
      <c r="A15" s="213" t="s">
        <v>423</v>
      </c>
      <c r="B15" s="214"/>
      <c r="C15" s="212">
        <v>13.44</v>
      </c>
      <c r="D15" s="212">
        <v>2.6200000000000001</v>
      </c>
      <c r="E15" s="212">
        <v>10</v>
      </c>
      <c r="F15" s="212">
        <f t="shared" si="187"/>
        <v>134.40000000000001</v>
      </c>
      <c r="G15" s="212">
        <f t="shared" si="188"/>
        <v>26.200000000000003</v>
      </c>
      <c r="H15" s="212">
        <f t="shared" si="189"/>
        <v>1295.6000000000001</v>
      </c>
      <c r="I15" s="212">
        <f t="shared" si="189"/>
        <v>164.89999999999998</v>
      </c>
    </row>
    <row r="16" ht="14.25" customHeight="1">
      <c r="A16" s="213" t="s">
        <v>430</v>
      </c>
      <c r="B16" s="214"/>
      <c r="C16" s="212">
        <v>0.77000000000000002</v>
      </c>
      <c r="D16" s="212">
        <v>9.2899999999999991</v>
      </c>
      <c r="E16" s="212">
        <v>10</v>
      </c>
      <c r="F16" s="212">
        <f t="shared" si="187"/>
        <v>7.7000000000000002</v>
      </c>
      <c r="G16" s="212">
        <f t="shared" si="188"/>
        <v>92.899999999999991</v>
      </c>
      <c r="H16" s="212">
        <f t="shared" si="189"/>
        <v>1303.3000000000002</v>
      </c>
      <c r="I16" s="212">
        <f t="shared" si="189"/>
        <v>257.79999999999995</v>
      </c>
    </row>
    <row r="17">
      <c r="F17" s="310" t="s">
        <v>520</v>
      </c>
      <c r="G17" s="311"/>
      <c r="H17" s="312">
        <f>H16</f>
        <v>1303.3000000000002</v>
      </c>
      <c r="I17" s="313" t="s">
        <v>521</v>
      </c>
    </row>
    <row r="18" ht="12.75">
      <c r="F18" s="310" t="s">
        <v>522</v>
      </c>
      <c r="G18" s="311"/>
      <c r="H18" s="314"/>
      <c r="I18" s="315">
        <f>I16</f>
        <v>257.79999999999995</v>
      </c>
    </row>
  </sheetData>
  <mergeCells count="29">
    <mergeCell ref="A1:C1"/>
    <mergeCell ref="D1:G1"/>
    <mergeCell ref="H1:I1"/>
    <mergeCell ref="A2:B2"/>
    <mergeCell ref="C2:E2"/>
    <mergeCell ref="F2:I2"/>
    <mergeCell ref="A3:B3"/>
    <mergeCell ref="C3:E3"/>
    <mergeCell ref="G3:I3"/>
    <mergeCell ref="A4:B4"/>
    <mergeCell ref="C4:E4"/>
    <mergeCell ref="G4:I4"/>
    <mergeCell ref="A5:B6"/>
    <mergeCell ref="C5:D5"/>
    <mergeCell ref="E5:E6"/>
    <mergeCell ref="F5:G5"/>
    <mergeCell ref="H5:I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F17:G17"/>
    <mergeCell ref="F18:H18"/>
  </mergeCells>
  <printOptions headings="0" gridLines="0"/>
  <pageMargins left="0.69999999999999996" right="0.69999999999999996" top="0.75" bottom="0.75" header="0.29999999999999999" footer="0.29999999999999999"/>
  <pageSetup paperSize="9" scale="80" fitToWidth="1" fitToHeight="0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ONLYOFFICE/7.3.3.50</Application>
  <Company/>
  <DocSecurity>0</DocSecurity>
  <HyperlinkBase/>
  <HyperlinksChanged>false</HyperlinksChanged>
  <LinksUpToDate>false</LinksUpToDate>
  <Manager/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Leone Rafael</dc:creator>
  <cp:keywords/>
  <dc:description/>
  <cp:revision>1</cp:revision>
  <dcterms:created xsi:type="dcterms:W3CDTF">2023-02-08T12:25:36Z</dcterms:created>
  <dcterms:modified xsi:type="dcterms:W3CDTF">2026-04-22T13:11:14Z</dcterms:modified>
  <cp:category/>
  <cp:contentStatus/>
</cp:coreProperties>
</file>