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eu Drive\JGLR\OBRAS\2025\SÃO CRISTÓVÃO\CONTRATO 51.2025 - PRAÇA\MEDIÇÃO\BM 03\"/>
    </mc:Choice>
  </mc:AlternateContent>
  <bookViews>
    <workbookView xWindow="-120" yWindow="-120" windowWidth="29040" windowHeight="15840" activeTab="1"/>
  </bookViews>
  <sheets>
    <sheet name="BM 03" sheetId="4" r:id="rId1"/>
    <sheet name="MC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__________OUT98" hidden="1">{#N/A,#N/A,TRUE,"Serviços"}</definedName>
    <definedName name="_________________OUT98" hidden="1">{#N/A,#N/A,TRUE,"Serviços"}</definedName>
    <definedName name="________________OUT98" hidden="1">{#N/A,#N/A,TRUE,"Serviços"}</definedName>
    <definedName name="_______________OUT98" hidden="1">{#N/A,#N/A,TRUE,"Serviços"}</definedName>
    <definedName name="______________OUT98" hidden="1">{#N/A,#N/A,TRUE,"Serviços"}</definedName>
    <definedName name="_____________OUT98" hidden="1">{#N/A,#N/A,TRUE,"Serviços"}</definedName>
    <definedName name="____________OUT98" hidden="1">{#N/A,#N/A,TRUE,"Serviços"}</definedName>
    <definedName name="___________OUT98" hidden="1">{#N/A,#N/A,TRUE,"Serviços"}</definedName>
    <definedName name="__________OUT98" hidden="1">{#N/A,#N/A,TRUE,"Serviços"}</definedName>
    <definedName name="_________OUT98" hidden="1">{#N/A,#N/A,TRUE,"Serviços"}</definedName>
    <definedName name="_________planilha" hidden="1">{#N/A,#N/A,TRUE,"Serviços"}</definedName>
    <definedName name="________OUT98" hidden="1">{#N/A,#N/A,TRUE,"Serviços"}</definedName>
    <definedName name="_______OUT98" hidden="1">{#N/A,#N/A,TRUE,"Serviços"}</definedName>
    <definedName name="______OUT98" hidden="1">{#N/A,#N/A,TRUE,"Serviços"}</definedName>
    <definedName name="_____OUT98" hidden="1">{#N/A,#N/A,TRUE,"Serviços"}</definedName>
    <definedName name="____OUT98" hidden="1">{#N/A,#N/A,TRUE,"Serviços"}</definedName>
    <definedName name="___aga14">#REF!</definedName>
    <definedName name="___bur3220">#REF!</definedName>
    <definedName name="___cap20">#REF!</definedName>
    <definedName name="___cva50">#REF!</definedName>
    <definedName name="___cva60">#REF!</definedName>
    <definedName name="___cve45100">#REF!</definedName>
    <definedName name="___cve90100">#REF!</definedName>
    <definedName name="___cve9040">#REF!</definedName>
    <definedName name="___djm10">#REF!</definedName>
    <definedName name="___djm15">#REF!</definedName>
    <definedName name="___epl2">#REF!</definedName>
    <definedName name="___epl5">#REF!</definedName>
    <definedName name="___fil1">#REF!</definedName>
    <definedName name="___fil2">#REF!</definedName>
    <definedName name="___fio12">#REF!</definedName>
    <definedName name="___fis5">#REF!</definedName>
    <definedName name="___flf50">#REF!</definedName>
    <definedName name="___flf60">#REF!</definedName>
    <definedName name="___fpd12">#REF!</definedName>
    <definedName name="___fvr10">#REF!</definedName>
    <definedName name="___itu1">#REF!</definedName>
    <definedName name="___jla20">#REF!</definedName>
    <definedName name="___jla32">#REF!</definedName>
    <definedName name="___lpi100">#REF!</definedName>
    <definedName name="___lvg10060">#REF!</definedName>
    <definedName name="___lvp32">#REF!</definedName>
    <definedName name="___man50">#REF!</definedName>
    <definedName name="___ope1">#REF!</definedName>
    <definedName name="___ope2">#REF!</definedName>
    <definedName name="___ope3">#REF!</definedName>
    <definedName name="___OUT98" hidden="1">{#N/A,#N/A,TRUE,"Serviços"}</definedName>
    <definedName name="___pne1">#REF!</definedName>
    <definedName name="___pne2">#REF!</definedName>
    <definedName name="___ptm6">#REF!</definedName>
    <definedName name="___qdm3">#REF!</definedName>
    <definedName name="___rcm10">#REF!</definedName>
    <definedName name="___rcm15">#REF!</definedName>
    <definedName name="___rcm20">#REF!</definedName>
    <definedName name="___rcm5">#REF!</definedName>
    <definedName name="___res10">#REF!</definedName>
    <definedName name="___res15">#REF!</definedName>
    <definedName name="___res5">#REF!</definedName>
    <definedName name="___rgf60">#REF!</definedName>
    <definedName name="___rgp1">#REF!</definedName>
    <definedName name="___tap100">#REF!</definedName>
    <definedName name="___tba20">#REF!</definedName>
    <definedName name="___tba32">#REF!</definedName>
    <definedName name="___tba50">#REF!</definedName>
    <definedName name="___tba60">#REF!</definedName>
    <definedName name="___tbe100">#REF!</definedName>
    <definedName name="___tbe40">#REF!</definedName>
    <definedName name="___tbe50">#REF!</definedName>
    <definedName name="___tea32">#REF!</definedName>
    <definedName name="___tea4560">#REF!</definedName>
    <definedName name="___tee100">#REF!</definedName>
    <definedName name="___ter10050">#REF!</definedName>
    <definedName name="___tlf6">#REF!</definedName>
    <definedName name="___tub10012">#REF!</definedName>
    <definedName name="___tub10015">#REF!</definedName>
    <definedName name="___tub10020">#REF!</definedName>
    <definedName name="___tub4012">#REF!</definedName>
    <definedName name="___tub4015">#REF!</definedName>
    <definedName name="___tub4020">#REF!</definedName>
    <definedName name="___tub5012">#REF!</definedName>
    <definedName name="___tub5015">#REF!</definedName>
    <definedName name="___tub5020">#REF!</definedName>
    <definedName name="___tub7512">#REF!</definedName>
    <definedName name="___tub7515">#REF!</definedName>
    <definedName name="___tub7520">#REF!</definedName>
    <definedName name="___xlnm.Print_Area_3">#REF!</definedName>
    <definedName name="___xlnm.Print_Area_4">#REF!</definedName>
    <definedName name="__123Graph_A" hidden="1">#REF!</definedName>
    <definedName name="__123Graph_A02" hidden="1">[1]DADOS!#REF!</definedName>
    <definedName name="__123Graph_B" hidden="1">#REF!</definedName>
    <definedName name="__123Graph_C" hidden="1">#REF!</definedName>
    <definedName name="__123Graph_D" hidden="1">'[2]Etapa Única'!$C$125:$C$134</definedName>
    <definedName name="__123Graph_E" hidden="1">'[2]Etapa Única'!$E$125:$E$134</definedName>
    <definedName name="__123Graph_X" hidden="1">#REF!</definedName>
    <definedName name="__123Graph_X02" hidden="1">[1]DADOS!#REF!</definedName>
    <definedName name="__aga14">#REF!</definedName>
    <definedName name="__bur3220">#REF!</definedName>
    <definedName name="__cap20">#REF!</definedName>
    <definedName name="__cva50">#REF!</definedName>
    <definedName name="__cva60">#REF!</definedName>
    <definedName name="__cve45100">#REF!</definedName>
    <definedName name="__cve90100">#REF!</definedName>
    <definedName name="__cve9040">#REF!</definedName>
    <definedName name="__djm10">#REF!</definedName>
    <definedName name="__djm15">#REF!</definedName>
    <definedName name="__epl2">#REF!</definedName>
    <definedName name="__epl5">#REF!</definedName>
    <definedName name="__fil1">#REF!</definedName>
    <definedName name="__fil2">#REF!</definedName>
    <definedName name="__fio12">#REF!</definedName>
    <definedName name="__fis5">#REF!</definedName>
    <definedName name="__flf50">#REF!</definedName>
    <definedName name="__flf60">#REF!</definedName>
    <definedName name="__fpd12">#REF!</definedName>
    <definedName name="__fvr10">#REF!</definedName>
    <definedName name="__itu1">#REF!</definedName>
    <definedName name="__jla20">#REF!</definedName>
    <definedName name="__jla32">#REF!</definedName>
    <definedName name="__lpi100">#REF!</definedName>
    <definedName name="__lvg10060">#REF!</definedName>
    <definedName name="__lvp32">#REF!</definedName>
    <definedName name="__man50">#REF!</definedName>
    <definedName name="__ope1">#REF!</definedName>
    <definedName name="__ope2">#REF!</definedName>
    <definedName name="__ope3">#REF!</definedName>
    <definedName name="__OUT98" hidden="1">{#N/A,#N/A,TRUE,"Serviços"}</definedName>
    <definedName name="__pne1">#REF!</definedName>
    <definedName name="__pne2">#REF!</definedName>
    <definedName name="__ptm6">#REF!</definedName>
    <definedName name="__qdm3">#REF!</definedName>
    <definedName name="__rcm10">#REF!</definedName>
    <definedName name="__rcm15">#REF!</definedName>
    <definedName name="__rcm20">#REF!</definedName>
    <definedName name="__rcm5">#REF!</definedName>
    <definedName name="__res10">#REF!</definedName>
    <definedName name="__res15">#REF!</definedName>
    <definedName name="__res5">#REF!</definedName>
    <definedName name="__rgf60">#REF!</definedName>
    <definedName name="__rgp1">#REF!</definedName>
    <definedName name="__tap100">#REF!</definedName>
    <definedName name="__tba20">#REF!</definedName>
    <definedName name="__tba32">#REF!</definedName>
    <definedName name="__tba50">#REF!</definedName>
    <definedName name="__tba60">#REF!</definedName>
    <definedName name="__tbe100">#REF!</definedName>
    <definedName name="__tbe40">#REF!</definedName>
    <definedName name="__tbe50">#REF!</definedName>
    <definedName name="__tea32">#REF!</definedName>
    <definedName name="__tea4560">#REF!</definedName>
    <definedName name="__tee100">#REF!</definedName>
    <definedName name="__ter10050">#REF!</definedName>
    <definedName name="__tlf6">#REF!</definedName>
    <definedName name="__tub10012">#REF!</definedName>
    <definedName name="__tub10015">#REF!</definedName>
    <definedName name="__tub10020">#REF!</definedName>
    <definedName name="__tub4012">#REF!</definedName>
    <definedName name="__tub4015">#REF!</definedName>
    <definedName name="__tub4020">#REF!</definedName>
    <definedName name="__tub5012">#REF!</definedName>
    <definedName name="__tub5015">#REF!</definedName>
    <definedName name="__tub5020">#REF!</definedName>
    <definedName name="__tub7512">#REF!</definedName>
    <definedName name="__tub7515">#REF!</definedName>
    <definedName name="__tub7520">#REF!</definedName>
    <definedName name="__xlnm.Print_Area_3">#REF!</definedName>
    <definedName name="__xlnm.Print_Area_4">#REF!</definedName>
    <definedName name="_12Excel_BuiltIn_Print_Area_2_1">#REF!</definedName>
    <definedName name="_16Excel_BuiltIn_Print_Area_2_1_1">#REF!</definedName>
    <definedName name="_4_Excel_BuiltIn_Print_Area_2_1">#REF!</definedName>
    <definedName name="_8Excel_BuiltIn_Print_Area_1">#REF!</definedName>
    <definedName name="_aga14">#REF!</definedName>
    <definedName name="_bur3220">#REF!</definedName>
    <definedName name="_C930I">#REF!</definedName>
    <definedName name="_C930P">#REF!</definedName>
    <definedName name="_C966I">#REF!</definedName>
    <definedName name="_C966P">#REF!</definedName>
    <definedName name="_C996P">#REF!</definedName>
    <definedName name="_cap20">#REF!</definedName>
    <definedName name="_cva50">#REF!</definedName>
    <definedName name="_cva60">#REF!</definedName>
    <definedName name="_cve45100">#REF!</definedName>
    <definedName name="_cve90100">#REF!</definedName>
    <definedName name="_cve9040">#REF!</definedName>
    <definedName name="_djm10">#REF!</definedName>
    <definedName name="_djm15">#REF!</definedName>
    <definedName name="_epl2">#REF!</definedName>
    <definedName name="_epl5">#REF!</definedName>
    <definedName name="_fil1">#REF!</definedName>
    <definedName name="_fil2">#REF!</definedName>
    <definedName name="_Fill" hidden="1">[3]COMPOSIÇÕES!#REF!</definedName>
    <definedName name="_Fill1" hidden="1">[3]COMPOSIÇÕES!#REF!</definedName>
    <definedName name="_fio12">#REF!</definedName>
    <definedName name="_fis5">#REF!</definedName>
    <definedName name="_flf50">#REF!</definedName>
    <definedName name="_flf60">#REF!</definedName>
    <definedName name="_fpd12">#REF!</definedName>
    <definedName name="_fvr10">#REF!</definedName>
    <definedName name="_itu1">#REF!</definedName>
    <definedName name="_jla20">#REF!</definedName>
    <definedName name="_jla32">#REF!</definedName>
    <definedName name="_Key1" hidden="1">[3]COMPOSIÇÕES!#REF!</definedName>
    <definedName name="_Key2" hidden="1">[3]COMPOSIÇÕES!#REF!</definedName>
    <definedName name="_lpi100">#REF!</definedName>
    <definedName name="_lvg10060">#REF!</definedName>
    <definedName name="_lvp32">#REF!</definedName>
    <definedName name="_man50">#REF!</definedName>
    <definedName name="_MatMult_A" hidden="1">#REF!</definedName>
    <definedName name="_MM" hidden="1">#REF!</definedName>
    <definedName name="_ope1">#REF!</definedName>
    <definedName name="_ope2">#REF!</definedName>
    <definedName name="_ope3">#REF!</definedName>
    <definedName name="_Order1" hidden="1">255</definedName>
    <definedName name="_Order2" hidden="1">255</definedName>
    <definedName name="_OUT98" hidden="1">{#N/A,#N/A,TRUE,"Serviços"}</definedName>
    <definedName name="_Parse_Out" hidden="1">#REF!</definedName>
    <definedName name="_pne1">#REF!</definedName>
    <definedName name="_pne2">#REF!</definedName>
    <definedName name="_ptm6">#REF!</definedName>
    <definedName name="_qdm3">#REF!</definedName>
    <definedName name="_rcm10">#REF!</definedName>
    <definedName name="_rcm15">#REF!</definedName>
    <definedName name="_rcm20">#REF!</definedName>
    <definedName name="_rcm5">#REF!</definedName>
    <definedName name="_Regression_Int" hidden="1">1</definedName>
    <definedName name="_res10">#REF!</definedName>
    <definedName name="_res15">#REF!</definedName>
    <definedName name="_res5">#REF!</definedName>
    <definedName name="_rgf60">#REF!</definedName>
    <definedName name="_rgp1">#REF!</definedName>
    <definedName name="_Sort" hidden="1">[3]COMPOSIÇÕES!#REF!</definedName>
    <definedName name="_tap100">#REF!</definedName>
    <definedName name="_tba20">#REF!</definedName>
    <definedName name="_tba32">#REF!</definedName>
    <definedName name="_tba50">#REF!</definedName>
    <definedName name="_tba60">#REF!</definedName>
    <definedName name="_tbe100">#REF!</definedName>
    <definedName name="_tbe40">#REF!</definedName>
    <definedName name="_tbe50">#REF!</definedName>
    <definedName name="_tea32">#REF!</definedName>
    <definedName name="_tea4560">#REF!</definedName>
    <definedName name="_tee100">#REF!</definedName>
    <definedName name="_ter10050">#REF!</definedName>
    <definedName name="_tlf6">#REF!</definedName>
    <definedName name="_tub10012">#REF!</definedName>
    <definedName name="_tub10015">#REF!</definedName>
    <definedName name="_tub10020">#REF!</definedName>
    <definedName name="_tub4012">#REF!</definedName>
    <definedName name="_tub4015">#REF!</definedName>
    <definedName name="_tub4020">#REF!</definedName>
    <definedName name="_tub5012">#REF!</definedName>
    <definedName name="_tub5015">#REF!</definedName>
    <definedName name="_tub5020">#REF!</definedName>
    <definedName name="_tub7512">#REF!</definedName>
    <definedName name="_tub7515">#REF!</definedName>
    <definedName name="_tub7520">#REF!</definedName>
    <definedName name="A">#REF!</definedName>
    <definedName name="AccessDatabase" hidden="1">"C:\Documents and Settings\JPMELLO\Meus documentos\ARQUIVOS 2004\MONITORAMENTO OAC\Monitoramento de OAC.mdb"</definedName>
    <definedName name="acl">#REF!</definedName>
    <definedName name="aço">#REF!</definedName>
    <definedName name="AD">#REF!</definedName>
    <definedName name="adtimp">#REF!</definedName>
    <definedName name="af">#REF!</definedName>
    <definedName name="afi">#REF!</definedName>
    <definedName name="afp">#REF!</definedName>
    <definedName name="ag">#REF!</definedName>
    <definedName name="agr">#REF!</definedName>
    <definedName name="amc">#REF!</definedName>
    <definedName name="amd">#REF!</definedName>
    <definedName name="amm">#REF!</definedName>
    <definedName name="anb">#REF!</definedName>
    <definedName name="anscount" hidden="1">3</definedName>
    <definedName name="apmfs">#REF!</definedName>
    <definedName name="are">#REF!</definedName>
    <definedName name="AREA">#REF!</definedName>
    <definedName name="ÁREA">#REF!</definedName>
    <definedName name="_xlnm.Print_Area" localSheetId="0">'BM 03'!$A$1:$P$418</definedName>
    <definedName name="_xlnm.Print_Area" localSheetId="1">MC!$A$1:$G$624</definedName>
    <definedName name="AreaTeste">#REF!</definedName>
    <definedName name="AreaTeste2">#REF!</definedName>
    <definedName name="asd">#REF!</definedName>
    <definedName name="ASDF" hidden="1">{#N/A,#N/A,TRUE,"Serviços"}</definedName>
    <definedName name="ASDFG" hidden="1">{#N/A,#N/A,TRUE,"Serviços"}</definedName>
    <definedName name="ASFGG" hidden="1">{#N/A,#N/A,TRUE,"Serviços"}</definedName>
    <definedName name="AZ">#REF!</definedName>
    <definedName name="B">#REF!</definedName>
    <definedName name="B320I">#REF!</definedName>
    <definedName name="B320P">#REF!</definedName>
    <definedName name="B500I">#REF!</definedName>
    <definedName name="B500P">#REF!</definedName>
    <definedName name="baliz">#REF!</definedName>
    <definedName name="_xlnm.Database">[4]ORC!#REF!</definedName>
    <definedName name="BASC10I">#REF!</definedName>
    <definedName name="BASC10P">#REF!</definedName>
    <definedName name="BASC4I">#REF!</definedName>
    <definedName name="BASC4P">#REF!</definedName>
    <definedName name="BASC6I">#REF!</definedName>
    <definedName name="BASC6P">#REF!</definedName>
    <definedName name="bcc10.20">#REF!</definedName>
    <definedName name="bcc4.5">#REF!</definedName>
    <definedName name="bcc5.10">#REF!</definedName>
    <definedName name="bcc5.15">#REF!</definedName>
    <definedName name="bcc5.20">#REF!</definedName>
    <definedName name="bcc5.5">#REF!</definedName>
    <definedName name="bcc6.10">#REF!</definedName>
    <definedName name="bcc6.15">#REF!</definedName>
    <definedName name="bcc6.5">#REF!</definedName>
    <definedName name="bcc8.10">#REF!</definedName>
    <definedName name="bcc8.15">#REF!</definedName>
    <definedName name="bcc8.5">#REF!</definedName>
    <definedName name="bcp">#REF!</definedName>
    <definedName name="BDI">#REF!</definedName>
    <definedName name="BDIE">#REF!</definedName>
    <definedName name="BET5I">#REF!</definedName>
    <definedName name="BET5P">#REF!</definedName>
    <definedName name="BPF">#REF!</definedName>
    <definedName name="BVN">#REF!</definedName>
    <definedName name="CA15I">#REF!</definedName>
    <definedName name="CA15P">#REF!</definedName>
    <definedName name="CA25I">#REF!</definedName>
    <definedName name="CA25P">#REF!</definedName>
    <definedName name="cal">#REF!</definedName>
    <definedName name="CAPA" hidden="1">{#N/A,#N/A,TRUE,"Serviços"}</definedName>
    <definedName name="capa1" hidden="1">{#N/A,#N/A,TRUE,"Serviços"}</definedName>
    <definedName name="capa2" hidden="1">{#N/A,#N/A,TRUE,"Serviços"}</definedName>
    <definedName name="car" hidden="1">#REF!</definedName>
    <definedName name="CARROCI">#REF!</definedName>
    <definedName name="CARROCP">#REF!</definedName>
    <definedName name="CB10I">#REF!</definedName>
    <definedName name="CB10P">#REF!</definedName>
    <definedName name="CB4I">#REF!</definedName>
    <definedName name="CB4P">#REF!</definedName>
    <definedName name="CB6.5I">#REF!</definedName>
    <definedName name="CB6.5P">#REF!</definedName>
    <definedName name="CB6I">#REF!</definedName>
    <definedName name="CB6P">#REF!</definedName>
    <definedName name="cccc">[5]ORC!#REF!</definedName>
    <definedName name="CCM13I">#REF!</definedName>
    <definedName name="CCM13P">#REF!</definedName>
    <definedName name="CCM20I">#REF!</definedName>
    <definedName name="CCM20P">#REF!</definedName>
    <definedName name="ccp">#REF!</definedName>
    <definedName name="cds">#REF!</definedName>
    <definedName name="cec20x20">#REF!</definedName>
    <definedName name="CélulaInicioPlanilha">#REF!</definedName>
    <definedName name="CélulaResumo">#REF!</definedName>
    <definedName name="cer1\2">#REF!</definedName>
    <definedName name="cfd">#REF!</definedName>
    <definedName name="chaf">#REF!</definedName>
    <definedName name="cib">#REF!</definedName>
    <definedName name="cim">#REF!</definedName>
    <definedName name="clp">#REF!</definedName>
    <definedName name="clr1\2">#REF!</definedName>
    <definedName name="CM9I">#REF!</definedName>
    <definedName name="CM9P">#REF!</definedName>
    <definedName name="COD_ATRIUM">#REF!</definedName>
    <definedName name="COD_SINAPI">#REF!</definedName>
    <definedName name="CPA">#REF!</definedName>
    <definedName name="CPAF">#REF!</definedName>
    <definedName name="CRG930I">#REF!</definedName>
    <definedName name="CRG930P">#REF!</definedName>
    <definedName name="CRG966I">#REF!</definedName>
    <definedName name="CRG966P">#REF!</definedName>
    <definedName name="CV">#REF!</definedName>
    <definedName name="cvb">#REF!</definedName>
    <definedName name="cxcx">#REF!</definedName>
    <definedName name="cxp4x2">#REF!</definedName>
    <definedName name="cxz">#REF!</definedName>
    <definedName name="CZ">#REF!</definedName>
    <definedName name="D6I">#REF!</definedName>
    <definedName name="D6P">#REF!</definedName>
    <definedName name="D8I">#REF!</definedName>
    <definedName name="D8P">#REF!</definedName>
    <definedName name="DAER1" hidden="1">{#N/A,#N/A,TRUE,"Serviços"}</definedName>
    <definedName name="Database">[4]ORC!#REF!</definedName>
    <definedName name="DDDDDDDDDDDDD" hidden="1">#REF!</definedName>
    <definedName name="des">#REF!</definedName>
    <definedName name="dfgdfg" hidden="1">#REF!</definedName>
    <definedName name="dfgff" hidden="1">#REF!</definedName>
    <definedName name="DIE">#REF!</definedName>
    <definedName name="DIF">#REF!</definedName>
    <definedName name="DKM">#REF!</definedName>
    <definedName name="dwg">#REF!</definedName>
    <definedName name="DXS">#REF!</definedName>
    <definedName name="E">#REF!</definedName>
    <definedName name="ecm">#REF!</definedName>
    <definedName name="ele">#REF!</definedName>
    <definedName name="elr1\2">#REF!</definedName>
    <definedName name="elv50x40">#REF!</definedName>
    <definedName name="enc">#REF!</definedName>
    <definedName name="ENE">#REF!</definedName>
    <definedName name="eng">#REF!</definedName>
    <definedName name="engenc">#REF!</definedName>
    <definedName name="epm2.5">#REF!</definedName>
    <definedName name="erfer">[5]ORC!#REF!</definedName>
    <definedName name="esm">#REF!</definedName>
    <definedName name="ESPRGI">#REF!</definedName>
    <definedName name="ESPRGP">#REF!</definedName>
    <definedName name="est">#REF!</definedName>
    <definedName name="Excel_BuiltIn_Print_Area_1_1">#REF!</definedName>
    <definedName name="Excel_BuiltIn_Print_Area_1_1_1">#REF!</definedName>
    <definedName name="Excel_BuiltIn_Print_Area_10">#REF!</definedName>
    <definedName name="Excel_BuiltIn_Print_Area_11">#REF!</definedName>
    <definedName name="Excel_BuiltIn_Print_Area_12">#REF!</definedName>
    <definedName name="Excel_BuiltIn_Print_Area_13">#REF!</definedName>
    <definedName name="Excel_BuiltIn_Print_Area_14">#REF!</definedName>
    <definedName name="Excel_BuiltIn_Print_Area_2_1">#REF!</definedName>
    <definedName name="Excel_BuiltIn_Print_Area_2_1_1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5_1">#REF!</definedName>
    <definedName name="Excel_BuiltIn_Print_Area_7_1">#REF!</definedName>
    <definedName name="Excel_BuiltIn_Print_Area_8">#REF!</definedName>
    <definedName name="Excel_BuiltIn_Print_Area_9">#REF!</definedName>
    <definedName name="Excel_BuiltIn_Print_Titles_8">#REF!</definedName>
    <definedName name="ext">#REF!</definedName>
    <definedName name="F" hidden="1">#REF!</definedName>
    <definedName name="FATURAS2002" hidden="1">{#N/A,#N/A,TRUE,"Serviços"}</definedName>
    <definedName name="fcd">'[6]CPU ATRIUM'!$D$1:$D$65536</definedName>
    <definedName name="fcm">#REF!</definedName>
    <definedName name="fds">#REF!</definedName>
    <definedName name="fdsa">#REF!</definedName>
    <definedName name="fe">#REF!</definedName>
    <definedName name="fer">#REF!</definedName>
    <definedName name="FOLHA01" hidden="1">{#N/A,#N/A,TRUE,"Serviços"}</definedName>
    <definedName name="folha1" hidden="1">{#N/A,#N/A,TRUE,"Serviços"}</definedName>
    <definedName name="Fresagem01" hidden="1">{#N/A,#N/A,TRUE,"Serviços"}</definedName>
    <definedName name="fsa">#REF!</definedName>
    <definedName name="FT">#REF!</definedName>
    <definedName name="G">#REF!</definedName>
    <definedName name="GAS">#REF!</definedName>
    <definedName name="gdc">#REF!</definedName>
    <definedName name="GFD">#REF!</definedName>
    <definedName name="gfv">#REF!</definedName>
    <definedName name="ggm">#REF!</definedName>
    <definedName name="ghb">#REF!</definedName>
    <definedName name="ghj">#REF!</definedName>
    <definedName name="GRDI">#REF!</definedName>
    <definedName name="GRDP">#REF!</definedName>
    <definedName name="GRI">#REF!</definedName>
    <definedName name="GRP">#REF!</definedName>
    <definedName name="grx">#REF!</definedName>
    <definedName name="gtryfj" hidden="1">{#N/A,#N/A,TRUE,"Serviços"}</definedName>
    <definedName name="gvc">#REF!</definedName>
    <definedName name="HJN">#REF!</definedName>
    <definedName name="I" hidden="1">[7]Poço!#REF!</definedName>
    <definedName name="insta" hidden="1">{#N/A,#N/A,TRUE,"Serviços"}</definedName>
    <definedName name="ipf">#REF!</definedName>
    <definedName name="j">#REF!</definedName>
    <definedName name="JANEIRO2003" hidden="1">{#N/A,#N/A,TRUE,"Serviços"}</definedName>
    <definedName name="jhe" hidden="1">[3]COMPOSIÇÕES!#REF!</definedName>
    <definedName name="JJJ">#REF!</definedName>
    <definedName name="jla1\220">#REF!</definedName>
    <definedName name="JOAO">#REF!</definedName>
    <definedName name="JRS">#REF!</definedName>
    <definedName name="KJH">#REF!</definedName>
    <definedName name="lab" hidden="1">{#N/A,#N/A,TRUE,"Serviços"}</definedName>
    <definedName name="lkj">#REF!</definedName>
    <definedName name="lnm">#REF!</definedName>
    <definedName name="lpb">#REF!</definedName>
    <definedName name="LS">#REF!</definedName>
    <definedName name="LSO">#REF!</definedName>
    <definedName name="lub">#REF!</definedName>
    <definedName name="lvg12050\1">#REF!</definedName>
    <definedName name="lvp1\2">#REF!</definedName>
    <definedName name="lxa">#REF!</definedName>
    <definedName name="mad">#REF!</definedName>
    <definedName name="map">#REF!</definedName>
    <definedName name="MBBI">#REF!</definedName>
    <definedName name="MBBP">#REF!</definedName>
    <definedName name="mdn">#REF!</definedName>
    <definedName name="MNI">#REF!</definedName>
    <definedName name="MNP">#REF!</definedName>
    <definedName name="MNVI">#REF!</definedName>
    <definedName name="MNVP">#REF!</definedName>
    <definedName name="mpm2.5">#REF!</definedName>
    <definedName name="MS621I">#REF!</definedName>
    <definedName name="MS621P">#REF!</definedName>
    <definedName name="msv">#REF!</definedName>
    <definedName name="MUNCKI">#REF!</definedName>
    <definedName name="MUNCKP">#REF!</definedName>
    <definedName name="odi">#REF!</definedName>
    <definedName name="ofc">#REF!</definedName>
    <definedName name="ofi">#REF!</definedName>
    <definedName name="OGU">#REF!</definedName>
    <definedName name="OK">#REF!</definedName>
    <definedName name="OOO">#REF!</definedName>
    <definedName name="orçamrest" hidden="1">{#N/A,#N/A,TRUE,"Serviços"}</definedName>
    <definedName name="P.1">#REF!</definedName>
    <definedName name="P.10">#REF!</definedName>
    <definedName name="P.11">#REF!</definedName>
    <definedName name="P.12">#REF!</definedName>
    <definedName name="P.13">#REF!</definedName>
    <definedName name="P.14">#REF!</definedName>
    <definedName name="P.15">#REF!</definedName>
    <definedName name="P.2">#REF!</definedName>
    <definedName name="P.3">#REF!</definedName>
    <definedName name="P.4">#REF!</definedName>
    <definedName name="p.414">#REF!</definedName>
    <definedName name="P.5">#REF!</definedName>
    <definedName name="P.6">#REF!</definedName>
    <definedName name="P.7">#REF!</definedName>
    <definedName name="P.8">#REF!</definedName>
    <definedName name="P.9">#REF!</definedName>
    <definedName name="P.SINALIZAÇÃO" hidden="1">#REF!</definedName>
    <definedName name="pcf60x210">#REF!</definedName>
    <definedName name="pcf80x200">#REF!</definedName>
    <definedName name="pcf80x210">#REF!</definedName>
    <definedName name="pdm">#REF!</definedName>
    <definedName name="PII">#REF!</definedName>
    <definedName name="PIP">#REF!</definedName>
    <definedName name="PIPAI">#REF!</definedName>
    <definedName name="PIPAP">#REF!</definedName>
    <definedName name="plc">#REF!</definedName>
    <definedName name="plc2.5">#REF!</definedName>
    <definedName name="PMS">#REF!</definedName>
    <definedName name="pontal">#REF!</definedName>
    <definedName name="PP1.1">#REF!</definedName>
    <definedName name="PP1.10">#REF!</definedName>
    <definedName name="PP1.11">#REF!</definedName>
    <definedName name="PP1.12">#REF!</definedName>
    <definedName name="PP1.13">#REF!</definedName>
    <definedName name="PP1.14">#REF!</definedName>
    <definedName name="PP1.15">#REF!</definedName>
    <definedName name="PP1.2">#REF!</definedName>
    <definedName name="PP1.3">#REF!</definedName>
    <definedName name="PP1.4">#REF!</definedName>
    <definedName name="PP1.5">#REF!</definedName>
    <definedName name="PP1.6">#REF!</definedName>
    <definedName name="PP1.7">#REF!</definedName>
    <definedName name="PP1.8">#REF!</definedName>
    <definedName name="PP1.9">#REF!</definedName>
    <definedName name="prf">#REF!</definedName>
    <definedName name="prg">#REF!</definedName>
    <definedName name="PROD_1" hidden="1">{#N/A,#N/A,TRUE,"Serviços"}</definedName>
    <definedName name="PROJ">#REF!</definedName>
    <definedName name="ptt3x2">#REF!</definedName>
    <definedName name="qgm">#REF!</definedName>
    <definedName name="QUANT">#REF!</definedName>
    <definedName name="RCA15I">#REF!</definedName>
    <definedName name="RCA15P">#REF!</definedName>
    <definedName name="RCA25I">#REF!</definedName>
    <definedName name="RCA25P">#REF!</definedName>
    <definedName name="rec">#REF!</definedName>
    <definedName name="REL" hidden="1">{#N/A,#N/A,TRUE,"Serviços"}</definedName>
    <definedName name="RES">#REF!</definedName>
    <definedName name="RETROI">#REF!</definedName>
    <definedName name="RETROP">#REF!</definedName>
    <definedName name="rgp1\2">#REF!</definedName>
    <definedName name="RLCG11I">#REF!</definedName>
    <definedName name="RLCG11P">#REF!</definedName>
    <definedName name="RLI">#REF!</definedName>
    <definedName name="RLISOI">#REF!</definedName>
    <definedName name="RLISOP">#REF!</definedName>
    <definedName name="RLP">#REF!</definedName>
    <definedName name="RPI">#REF!</definedName>
    <definedName name="RPNEUSI">#REF!</definedName>
    <definedName name="RPNEUSP">#REF!</definedName>
    <definedName name="RPP">#REF!</definedName>
    <definedName name="rrff" hidden="1">{#N/A,#N/A,TRUE,"Serviços"}</definedName>
    <definedName name="rsetwt" hidden="1">{#N/A,#N/A,TRUE,"Serviços"}</definedName>
    <definedName name="rtesrtewsrt" hidden="1">#REF!</definedName>
    <definedName name="SAL">#REF!</definedName>
    <definedName name="sd">#REF!</definedName>
    <definedName name="sdc" hidden="1">#REF!</definedName>
    <definedName name="sdvs" hidden="1">#REF!</definedName>
    <definedName name="SETEMBRO" hidden="1">{#N/A,#N/A,TRUE,"Serviços"}</definedName>
    <definedName name="sin">#REF!</definedName>
    <definedName name="SMIN">#REF!</definedName>
    <definedName name="srv">#REF!</definedName>
    <definedName name="SSS">[5]ORC!#REF!</definedName>
    <definedName name="svt">#REF!</definedName>
    <definedName name="sx">#REF!</definedName>
    <definedName name="sxo">#REF!</definedName>
    <definedName name="T.1">#REF!</definedName>
    <definedName name="T.10">#REF!</definedName>
    <definedName name="T.11">#REF!</definedName>
    <definedName name="T.12">#REF!</definedName>
    <definedName name="T.13">#REF!</definedName>
    <definedName name="T.14">#REF!</definedName>
    <definedName name="T.15">#REF!</definedName>
    <definedName name="T.2">#REF!</definedName>
    <definedName name="T.3">#REF!</definedName>
    <definedName name="T.4">#REF!</definedName>
    <definedName name="T.5">#REF!</definedName>
    <definedName name="T.6">#REF!</definedName>
    <definedName name="T.7">#REF!</definedName>
    <definedName name="T.8">#REF!</definedName>
    <definedName name="T.9">#REF!</definedName>
    <definedName name="tb100cm">#REF!</definedName>
    <definedName name="tb60cm">#REF!</definedName>
    <definedName name="tb80cm">#REF!</definedName>
    <definedName name="tbv">#REF!</definedName>
    <definedName name="telha">NA()</definedName>
    <definedName name="TID">#REF!</definedName>
    <definedName name="_xlnm.Print_Titles" localSheetId="0">'BM 03'!$1:$5</definedName>
    <definedName name="tjc">#REF!</definedName>
    <definedName name="tjf">#REF!</definedName>
    <definedName name="tlc">#REF!</definedName>
    <definedName name="tlf">#REF!</definedName>
    <definedName name="tnp1\2">#REF!</definedName>
    <definedName name="to">#REF!</definedName>
    <definedName name="top">#REF!</definedName>
    <definedName name="TOT">#REF!</definedName>
    <definedName name="TOT.P">#REF!</definedName>
    <definedName name="TOT1.P">#REF!</definedName>
    <definedName name="TOTAL">#REF!</definedName>
    <definedName name="TPI">#REF!</definedName>
    <definedName name="tpl1\2">#REF!</definedName>
    <definedName name="tpmfs">#REF!</definedName>
    <definedName name="TPP">#REF!</definedName>
    <definedName name="trb">#REF!</definedName>
    <definedName name="TRTD6I">#REF!</definedName>
    <definedName name="TRTD6P">#REF!</definedName>
    <definedName name="TRTD8I">#REF!</definedName>
    <definedName name="TRTD8P">#REF!</definedName>
    <definedName name="TRTPI">#REF!</definedName>
    <definedName name="TRTPP">#REF!</definedName>
    <definedName name="TT.1">#REF!</definedName>
    <definedName name="TT.10">#REF!</definedName>
    <definedName name="TT.11">#REF!</definedName>
    <definedName name="TT.12">#REF!</definedName>
    <definedName name="TT.13">#REF!</definedName>
    <definedName name="TT.14">#REF!</definedName>
    <definedName name="TT.15">#REF!</definedName>
    <definedName name="TT.2">#REF!</definedName>
    <definedName name="TT.3">#REF!</definedName>
    <definedName name="TT.4">#REF!</definedName>
    <definedName name="TT.5">#REF!</definedName>
    <definedName name="TT.6">#REF!</definedName>
    <definedName name="TT.7">#REF!</definedName>
    <definedName name="TT.8">#REF!</definedName>
    <definedName name="TT.9">#REF!</definedName>
    <definedName name="ttc">#REF!</definedName>
    <definedName name="tte">#REF!</definedName>
    <definedName name="Tuboscon">#REF!</definedName>
    <definedName name="tus">#REF!</definedName>
    <definedName name="TYUIO" hidden="1">{#N/A,#N/A,TRUE,"Serviços"}</definedName>
    <definedName name="USS">#REF!</definedName>
    <definedName name="V">#REF!</definedName>
    <definedName name="vbn">#REF!</definedName>
    <definedName name="vcx">#REF!</definedName>
    <definedName name="VII">#REF!</definedName>
    <definedName name="VIP">#REF!</definedName>
    <definedName name="VLR">#REF!</definedName>
    <definedName name="vsb">#REF!</definedName>
    <definedName name="vzx">#REF!</definedName>
    <definedName name="wdwqdq" hidden="1">'[8]M.O. - 01'!#REF!</definedName>
    <definedName name="wrn.Orçamento." hidden="1">{#N/A,#N/A,FALSE,"Planilha";#N/A,#N/A,FALSE,"Resumo";#N/A,#N/A,FALSE,"Fisico";#N/A,#N/A,FALSE,"Financeiro";#N/A,#N/A,FALSE,"Financeiro"}</definedName>
    <definedName name="wrn.Tipo." hidden="1">{#N/A,#N/A,TRUE,"Serviços"}</definedName>
    <definedName name="X">#REF!</definedName>
    <definedName name="XC">#REF!</definedName>
    <definedName name="XCVZ">#REF!</definedName>
    <definedName name="XXX">#REF!</definedName>
    <definedName name="XXXX">#REF!</definedName>
    <definedName name="xxxxx">#REF!</definedName>
    <definedName name="zx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9" i="2" l="1"/>
  <c r="E203" i="2"/>
  <c r="E204" i="2"/>
  <c r="E205" i="2"/>
  <c r="E202" i="2"/>
  <c r="B195" i="2"/>
  <c r="B194" i="2"/>
  <c r="F195" i="2"/>
  <c r="F196" i="2"/>
  <c r="F197" i="2"/>
  <c r="F194" i="2"/>
  <c r="F272" i="2"/>
  <c r="E269" i="2"/>
  <c r="F266" i="2" s="1"/>
  <c r="F174" i="2" l="1"/>
  <c r="F612" i="2"/>
  <c r="F171" i="2"/>
  <c r="F170" i="2"/>
  <c r="F169" i="2"/>
  <c r="G159" i="2"/>
  <c r="G158" i="2"/>
  <c r="G157" i="2"/>
  <c r="G156" i="2"/>
  <c r="G155" i="2"/>
  <c r="G154" i="2"/>
  <c r="G153" i="2"/>
  <c r="G152" i="2"/>
  <c r="E151" i="2"/>
  <c r="D151" i="2"/>
  <c r="D150" i="2"/>
  <c r="C150" i="2"/>
  <c r="D149" i="2"/>
  <c r="C149" i="2"/>
  <c r="B145" i="2"/>
  <c r="F143" i="2" s="1"/>
  <c r="F166" i="2" l="1"/>
  <c r="G150" i="2"/>
  <c r="G149" i="2"/>
  <c r="G151" i="2"/>
  <c r="F221" i="2"/>
  <c r="F222" i="2"/>
  <c r="F223" i="2"/>
  <c r="F224" i="2"/>
  <c r="F607" i="2"/>
  <c r="F147" i="2" l="1"/>
  <c r="F161" i="2" s="1"/>
  <c r="F162" i="2" s="1"/>
  <c r="F163" i="2" s="1"/>
  <c r="K411" i="4"/>
  <c r="L354" i="4" l="1"/>
  <c r="G602" i="2" l="1"/>
  <c r="G402" i="4" s="1"/>
  <c r="F617" i="2"/>
  <c r="C473" i="2"/>
  <c r="D584" i="2"/>
  <c r="E584" i="2"/>
  <c r="E585" i="2"/>
  <c r="F585" i="2" s="1"/>
  <c r="C586" i="2"/>
  <c r="E586" i="2"/>
  <c r="E573" i="2"/>
  <c r="C568" i="2"/>
  <c r="E568" i="2" s="1"/>
  <c r="G564" i="2"/>
  <c r="G563" i="2"/>
  <c r="E559" i="2"/>
  <c r="F559" i="2" s="1"/>
  <c r="G559" i="2" s="1"/>
  <c r="E558" i="2"/>
  <c r="F558" i="2" s="1"/>
  <c r="G558" i="2" s="1"/>
  <c r="E557" i="2"/>
  <c r="F557" i="2" s="1"/>
  <c r="G557" i="2" s="1"/>
  <c r="E556" i="2"/>
  <c r="F556" i="2" s="1"/>
  <c r="G556" i="2" s="1"/>
  <c r="E552" i="2"/>
  <c r="E551" i="2"/>
  <c r="E550" i="2"/>
  <c r="E549" i="2"/>
  <c r="E546" i="2"/>
  <c r="E543" i="2"/>
  <c r="E542" i="2"/>
  <c r="E541" i="2"/>
  <c r="E540" i="2"/>
  <c r="E535" i="2"/>
  <c r="E534" i="2"/>
  <c r="E529" i="2"/>
  <c r="E528" i="2"/>
  <c r="E527" i="2"/>
  <c r="E526" i="2"/>
  <c r="E522" i="2"/>
  <c r="E518" i="2"/>
  <c r="C517" i="2"/>
  <c r="E517" i="2" s="1"/>
  <c r="E516" i="2"/>
  <c r="D515" i="2"/>
  <c r="E515" i="2" s="1"/>
  <c r="G511" i="2"/>
  <c r="E510" i="2"/>
  <c r="C510" i="2"/>
  <c r="E509" i="2"/>
  <c r="G509" i="2" s="1"/>
  <c r="E508" i="2"/>
  <c r="G508" i="2" s="1"/>
  <c r="E507" i="2"/>
  <c r="C507" i="2"/>
  <c r="C503" i="2"/>
  <c r="F503" i="2" s="1"/>
  <c r="G503" i="2" s="1"/>
  <c r="C502" i="2"/>
  <c r="F502" i="2" s="1"/>
  <c r="G502" i="2" s="1"/>
  <c r="F501" i="2"/>
  <c r="G501" i="2" s="1"/>
  <c r="F500" i="2"/>
  <c r="G500" i="2" s="1"/>
  <c r="C499" i="2"/>
  <c r="F499" i="2" s="1"/>
  <c r="G499" i="2" s="1"/>
  <c r="E494" i="2"/>
  <c r="E490" i="2"/>
  <c r="E486" i="2"/>
  <c r="F486" i="2" s="1"/>
  <c r="G486" i="2" s="1"/>
  <c r="E480" i="2"/>
  <c r="E479" i="2"/>
  <c r="E476" i="2"/>
  <c r="E475" i="2"/>
  <c r="E474" i="2"/>
  <c r="E472" i="2"/>
  <c r="E469" i="2"/>
  <c r="E468" i="2"/>
  <c r="E467" i="2"/>
  <c r="E466" i="2"/>
  <c r="E465" i="2"/>
  <c r="E461" i="2"/>
  <c r="E460" i="2"/>
  <c r="E459" i="2"/>
  <c r="E458" i="2"/>
  <c r="E457" i="2"/>
  <c r="E454" i="2"/>
  <c r="E453" i="2"/>
  <c r="E452" i="2"/>
  <c r="E451" i="2"/>
  <c r="E450" i="2"/>
  <c r="F447" i="2"/>
  <c r="G447" i="2" s="1"/>
  <c r="F446" i="2"/>
  <c r="G446" i="2" s="1"/>
  <c r="F445" i="2"/>
  <c r="G445" i="2" s="1"/>
  <c r="F444" i="2"/>
  <c r="G444" i="2" s="1"/>
  <c r="F443" i="2"/>
  <c r="G443" i="2" s="1"/>
  <c r="F442" i="2"/>
  <c r="G442" i="2" s="1"/>
  <c r="F441" i="2"/>
  <c r="G441" i="2" s="1"/>
  <c r="F440" i="2"/>
  <c r="G440" i="2" s="1"/>
  <c r="F439" i="2"/>
  <c r="G439" i="2" s="1"/>
  <c r="F438" i="2"/>
  <c r="G438" i="2" s="1"/>
  <c r="F434" i="2"/>
  <c r="G434" i="2" s="1"/>
  <c r="F433" i="2"/>
  <c r="G433" i="2" s="1"/>
  <c r="F432" i="2"/>
  <c r="G432" i="2" s="1"/>
  <c r="F431" i="2"/>
  <c r="G431" i="2" s="1"/>
  <c r="F430" i="2"/>
  <c r="G430" i="2" s="1"/>
  <c r="F426" i="2"/>
  <c r="G426" i="2" s="1"/>
  <c r="F425" i="2"/>
  <c r="G425" i="2" s="1"/>
  <c r="F424" i="2"/>
  <c r="G424" i="2" s="1"/>
  <c r="F423" i="2"/>
  <c r="G423" i="2" s="1"/>
  <c r="F422" i="2"/>
  <c r="G422" i="2" s="1"/>
  <c r="E414" i="2"/>
  <c r="F414" i="2" s="1"/>
  <c r="E413" i="2"/>
  <c r="F413" i="2" s="1"/>
  <c r="E412" i="2"/>
  <c r="F412" i="2" s="1"/>
  <c r="E410" i="2"/>
  <c r="F410" i="2" s="1"/>
  <c r="E409" i="2"/>
  <c r="F409" i="2" s="1"/>
  <c r="E408" i="2"/>
  <c r="F408" i="2" s="1"/>
  <c r="E397" i="2"/>
  <c r="E396" i="2"/>
  <c r="G392" i="2"/>
  <c r="G391" i="2"/>
  <c r="G389" i="2"/>
  <c r="G388" i="2"/>
  <c r="E384" i="2"/>
  <c r="F384" i="2" s="1"/>
  <c r="G384" i="2" s="1"/>
  <c r="E383" i="2"/>
  <c r="F383" i="2" s="1"/>
  <c r="G383" i="2" s="1"/>
  <c r="E382" i="2"/>
  <c r="F382" i="2" s="1"/>
  <c r="G382" i="2" s="1"/>
  <c r="E381" i="2"/>
  <c r="F381" i="2" s="1"/>
  <c r="G381" i="2" s="1"/>
  <c r="E380" i="2"/>
  <c r="F380" i="2" s="1"/>
  <c r="G380" i="2" s="1"/>
  <c r="E379" i="2"/>
  <c r="F379" i="2" s="1"/>
  <c r="G379" i="2" s="1"/>
  <c r="E378" i="2"/>
  <c r="F378" i="2" s="1"/>
  <c r="G378" i="2" s="1"/>
  <c r="F375" i="2"/>
  <c r="G375" i="2" s="1"/>
  <c r="F374" i="2"/>
  <c r="G374" i="2" s="1"/>
  <c r="F373" i="2"/>
  <c r="G373" i="2" s="1"/>
  <c r="F372" i="2"/>
  <c r="G372" i="2" s="1"/>
  <c r="F370" i="2"/>
  <c r="G370" i="2" s="1"/>
  <c r="F369" i="2"/>
  <c r="G369" i="2" s="1"/>
  <c r="F367" i="2"/>
  <c r="G367" i="2" s="1"/>
  <c r="F366" i="2"/>
  <c r="G366" i="2" s="1"/>
  <c r="F365" i="2"/>
  <c r="G365" i="2" s="1"/>
  <c r="F364" i="2"/>
  <c r="G364" i="2" s="1"/>
  <c r="F363" i="2"/>
  <c r="G363" i="2" s="1"/>
  <c r="F362" i="2"/>
  <c r="G362" i="2" s="1"/>
  <c r="C361" i="2"/>
  <c r="F361" i="2" s="1"/>
  <c r="G361" i="2" s="1"/>
  <c r="F360" i="2"/>
  <c r="G360" i="2" s="1"/>
  <c r="F359" i="2"/>
  <c r="G359" i="2" s="1"/>
  <c r="F358" i="2"/>
  <c r="G358" i="2" s="1"/>
  <c r="F357" i="2"/>
  <c r="G357" i="2" s="1"/>
  <c r="F356" i="2"/>
  <c r="G356" i="2" s="1"/>
  <c r="F355" i="2"/>
  <c r="G355" i="2" s="1"/>
  <c r="F354" i="2"/>
  <c r="G354" i="2" s="1"/>
  <c r="F353" i="2"/>
  <c r="G353" i="2" s="1"/>
  <c r="F351" i="2"/>
  <c r="G351" i="2" s="1"/>
  <c r="F350" i="2"/>
  <c r="G350" i="2" s="1"/>
  <c r="F349" i="2"/>
  <c r="G349" i="2" s="1"/>
  <c r="F348" i="2"/>
  <c r="G348" i="2" s="1"/>
  <c r="F347" i="2"/>
  <c r="G347" i="2" s="1"/>
  <c r="F344" i="2"/>
  <c r="G344" i="2" s="1"/>
  <c r="F343" i="2"/>
  <c r="G343" i="2" s="1"/>
  <c r="F339" i="2"/>
  <c r="G339" i="2" s="1"/>
  <c r="F336" i="2"/>
  <c r="G336" i="2" s="1"/>
  <c r="F335" i="2"/>
  <c r="G335" i="2" s="1"/>
  <c r="F334" i="2"/>
  <c r="G334" i="2" s="1"/>
  <c r="F333" i="2"/>
  <c r="G333" i="2" s="1"/>
  <c r="F332" i="2"/>
  <c r="G332" i="2" s="1"/>
  <c r="F331" i="2"/>
  <c r="G331" i="2" s="1"/>
  <c r="F330" i="2"/>
  <c r="G330" i="2" s="1"/>
  <c r="F329" i="2"/>
  <c r="G329" i="2" s="1"/>
  <c r="F328" i="2"/>
  <c r="G328" i="2" s="1"/>
  <c r="F325" i="2"/>
  <c r="G325" i="2" s="1"/>
  <c r="F322" i="2"/>
  <c r="G322" i="2" s="1"/>
  <c r="F321" i="2"/>
  <c r="G321" i="2" s="1"/>
  <c r="F320" i="2"/>
  <c r="G320" i="2" s="1"/>
  <c r="F319" i="2"/>
  <c r="G319" i="2" s="1"/>
  <c r="F318" i="2"/>
  <c r="G318" i="2" s="1"/>
  <c r="E315" i="2"/>
  <c r="C314" i="2"/>
  <c r="E314" i="2" s="1"/>
  <c r="E313" i="2"/>
  <c r="E311" i="2"/>
  <c r="E310" i="2"/>
  <c r="E309" i="2"/>
  <c r="E308" i="2"/>
  <c r="E307" i="2"/>
  <c r="E303" i="2"/>
  <c r="C302" i="2"/>
  <c r="E302" i="2" s="1"/>
  <c r="E301" i="2"/>
  <c r="D300" i="2"/>
  <c r="E300" i="2" s="1"/>
  <c r="C296" i="2"/>
  <c r="E292" i="2"/>
  <c r="E285" i="2"/>
  <c r="C285" i="2"/>
  <c r="C282" i="2"/>
  <c r="C276" i="2"/>
  <c r="E263" i="2"/>
  <c r="E262" i="2"/>
  <c r="E261" i="2"/>
  <c r="E260" i="2"/>
  <c r="E256" i="2"/>
  <c r="E255" i="2"/>
  <c r="E254" i="2"/>
  <c r="E253" i="2"/>
  <c r="E249" i="2"/>
  <c r="E248" i="2"/>
  <c r="E247" i="2"/>
  <c r="E246" i="2"/>
  <c r="F242" i="2"/>
  <c r="F241" i="2"/>
  <c r="F240" i="2"/>
  <c r="F239" i="2"/>
  <c r="F238" i="2"/>
  <c r="F237" i="2"/>
  <c r="F236" i="2"/>
  <c r="F235" i="2"/>
  <c r="F231" i="2"/>
  <c r="F230" i="2"/>
  <c r="F229" i="2"/>
  <c r="F228" i="2"/>
  <c r="E112" i="2"/>
  <c r="E98" i="2"/>
  <c r="E97" i="2"/>
  <c r="E96" i="2"/>
  <c r="E95" i="2"/>
  <c r="E94" i="2"/>
  <c r="E93" i="2"/>
  <c r="D138" i="2"/>
  <c r="D137" i="2"/>
  <c r="D136" i="2"/>
  <c r="D135" i="2"/>
  <c r="D134" i="2"/>
  <c r="D133" i="2"/>
  <c r="D132" i="2"/>
  <c r="D128" i="2"/>
  <c r="D127" i="2"/>
  <c r="D126" i="2"/>
  <c r="D125" i="2"/>
  <c r="D124" i="2"/>
  <c r="D123" i="2"/>
  <c r="D122" i="2"/>
  <c r="E111" i="2"/>
  <c r="E107" i="2"/>
  <c r="E106" i="2"/>
  <c r="B105" i="2"/>
  <c r="E105" i="2" s="1"/>
  <c r="D104" i="2"/>
  <c r="E104" i="2" s="1"/>
  <c r="E103" i="2"/>
  <c r="E102" i="2"/>
  <c r="E473" i="2" l="1"/>
  <c r="F586" i="2"/>
  <c r="F584" i="2"/>
  <c r="G507" i="2"/>
  <c r="G510" i="2"/>
  <c r="J41" i="4" l="1"/>
  <c r="K41" i="4"/>
  <c r="L41" i="4"/>
  <c r="J42" i="4"/>
  <c r="K42" i="4"/>
  <c r="L42" i="4"/>
  <c r="J43" i="4"/>
  <c r="K43" i="4"/>
  <c r="L43" i="4"/>
  <c r="M402" i="4"/>
  <c r="M401" i="4" s="1"/>
  <c r="L9" i="4"/>
  <c r="L10" i="4"/>
  <c r="L11" i="4"/>
  <c r="L13" i="4"/>
  <c r="L14" i="4"/>
  <c r="L15" i="4"/>
  <c r="L16" i="4"/>
  <c r="L17" i="4"/>
  <c r="L18" i="4"/>
  <c r="L19" i="4"/>
  <c r="L20" i="4"/>
  <c r="L21" i="4"/>
  <c r="L22" i="4"/>
  <c r="L23" i="4"/>
  <c r="L24" i="4"/>
  <c r="L26" i="4"/>
  <c r="L28" i="4"/>
  <c r="L29" i="4"/>
  <c r="L30" i="4"/>
  <c r="L31" i="4"/>
  <c r="L32" i="4"/>
  <c r="L33" i="4"/>
  <c r="L34" i="4"/>
  <c r="L36" i="4"/>
  <c r="L37" i="4"/>
  <c r="L38" i="4"/>
  <c r="L39" i="4"/>
  <c r="L46" i="4"/>
  <c r="L47" i="4"/>
  <c r="L48" i="4"/>
  <c r="L49" i="4"/>
  <c r="L50" i="4"/>
  <c r="L51" i="4"/>
  <c r="L52" i="4"/>
  <c r="L53" i="4"/>
  <c r="L55" i="4"/>
  <c r="L56" i="4"/>
  <c r="L57" i="4"/>
  <c r="L58" i="4"/>
  <c r="L60" i="4"/>
  <c r="L61" i="4"/>
  <c r="L62" i="4"/>
  <c r="L63" i="4"/>
  <c r="L64" i="4"/>
  <c r="L67" i="4"/>
  <c r="L68" i="4"/>
  <c r="L69" i="4"/>
  <c r="L70" i="4"/>
  <c r="L71" i="4"/>
  <c r="L72" i="4"/>
  <c r="L73" i="4"/>
  <c r="L74" i="4"/>
  <c r="L75" i="4"/>
  <c r="L76" i="4"/>
  <c r="L77" i="4"/>
  <c r="L79" i="4"/>
  <c r="L80" i="4"/>
  <c r="L81" i="4"/>
  <c r="L82" i="4"/>
  <c r="L83" i="4"/>
  <c r="L85" i="4"/>
  <c r="L86" i="4"/>
  <c r="L87" i="4"/>
  <c r="L88" i="4"/>
  <c r="L89" i="4"/>
  <c r="L90" i="4"/>
  <c r="L91" i="4"/>
  <c r="L92" i="4"/>
  <c r="L93" i="4"/>
  <c r="L95" i="4"/>
  <c r="L96" i="4"/>
  <c r="L97" i="4"/>
  <c r="L98" i="4"/>
  <c r="L99" i="4"/>
  <c r="L100" i="4"/>
  <c r="L101" i="4"/>
  <c r="L103" i="4"/>
  <c r="L104" i="4"/>
  <c r="L105" i="4"/>
  <c r="L106" i="4"/>
  <c r="L107" i="4"/>
  <c r="L108" i="4"/>
  <c r="L110" i="4"/>
  <c r="L111" i="4"/>
  <c r="L112" i="4"/>
  <c r="L113" i="4"/>
  <c r="L114" i="4"/>
  <c r="L115" i="4"/>
  <c r="L117" i="4"/>
  <c r="L118" i="4"/>
  <c r="L119" i="4"/>
  <c r="L120" i="4"/>
  <c r="L121" i="4"/>
  <c r="L122" i="4"/>
  <c r="L123" i="4"/>
  <c r="L124" i="4"/>
  <c r="L125" i="4"/>
  <c r="L127" i="4"/>
  <c r="L128" i="4"/>
  <c r="L129" i="4"/>
  <c r="L130" i="4"/>
  <c r="L131" i="4"/>
  <c r="L132" i="4"/>
  <c r="L133" i="4"/>
  <c r="L134" i="4"/>
  <c r="L136" i="4"/>
  <c r="L137" i="4"/>
  <c r="L138" i="4"/>
  <c r="L139" i="4"/>
  <c r="L140" i="4"/>
  <c r="L143" i="4"/>
  <c r="L144" i="4"/>
  <c r="L145" i="4"/>
  <c r="L146" i="4"/>
  <c r="L147" i="4"/>
  <c r="L150" i="4"/>
  <c r="L151" i="4"/>
  <c r="L152" i="4"/>
  <c r="L153" i="4"/>
  <c r="L154" i="4"/>
  <c r="L155" i="4"/>
  <c r="L156" i="4"/>
  <c r="L157" i="4"/>
  <c r="L159" i="4"/>
  <c r="L160" i="4"/>
  <c r="L161" i="4"/>
  <c r="L162" i="4"/>
  <c r="L163" i="4"/>
  <c r="L164" i="4"/>
  <c r="L165" i="4"/>
  <c r="L166" i="4"/>
  <c r="L167" i="4"/>
  <c r="L169" i="4"/>
  <c r="L170" i="4"/>
  <c r="L172" i="4"/>
  <c r="L173" i="4"/>
  <c r="L174" i="4"/>
  <c r="L175" i="4"/>
  <c r="L176" i="4"/>
  <c r="L177" i="4"/>
  <c r="L178" i="4"/>
  <c r="L180" i="4"/>
  <c r="L181" i="4"/>
  <c r="L182" i="4"/>
  <c r="L183" i="4"/>
  <c r="L184" i="4"/>
  <c r="L185" i="4"/>
  <c r="L187" i="4"/>
  <c r="L188" i="4"/>
  <c r="L189" i="4"/>
  <c r="L191" i="4"/>
  <c r="L192" i="4"/>
  <c r="L193" i="4"/>
  <c r="L194" i="4"/>
  <c r="L195" i="4"/>
  <c r="L196" i="4"/>
  <c r="L197" i="4"/>
  <c r="L200" i="4"/>
  <c r="L201" i="4"/>
  <c r="L202" i="4"/>
  <c r="L204" i="4"/>
  <c r="L205" i="4"/>
  <c r="L206" i="4"/>
  <c r="L208" i="4"/>
  <c r="L209" i="4"/>
  <c r="L210" i="4"/>
  <c r="L211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3" i="4"/>
  <c r="L274" i="4"/>
  <c r="L275" i="4"/>
  <c r="L276" i="4"/>
  <c r="L277" i="4"/>
  <c r="L278" i="4"/>
  <c r="L280" i="4"/>
  <c r="L283" i="4"/>
  <c r="L284" i="4"/>
  <c r="L285" i="4"/>
  <c r="L286" i="4"/>
  <c r="L287" i="4"/>
  <c r="L288" i="4"/>
  <c r="L290" i="4"/>
  <c r="L291" i="4"/>
  <c r="L292" i="4"/>
  <c r="L293" i="4"/>
  <c r="L295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6" i="4"/>
  <c r="L317" i="4"/>
  <c r="L319" i="4"/>
  <c r="L320" i="4"/>
  <c r="L322" i="4"/>
  <c r="L323" i="4"/>
  <c r="L324" i="4"/>
  <c r="L326" i="4"/>
  <c r="L327" i="4"/>
  <c r="L330" i="4"/>
  <c r="L331" i="4"/>
  <c r="L332" i="4"/>
  <c r="L333" i="4"/>
  <c r="L334" i="4"/>
  <c r="L335" i="4"/>
  <c r="L336" i="4"/>
  <c r="L337" i="4"/>
  <c r="L339" i="4"/>
  <c r="L340" i="4"/>
  <c r="L341" i="4"/>
  <c r="L343" i="4"/>
  <c r="L344" i="4"/>
  <c r="L345" i="4"/>
  <c r="L347" i="4"/>
  <c r="L348" i="4"/>
  <c r="L350" i="4"/>
  <c r="L351" i="4"/>
  <c r="L352" i="4"/>
  <c r="L353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70" i="4"/>
  <c r="L371" i="4"/>
  <c r="L372" i="4"/>
  <c r="L373" i="4"/>
  <c r="L374" i="4"/>
  <c r="L375" i="4"/>
  <c r="L376" i="4"/>
  <c r="L377" i="4"/>
  <c r="L378" i="4"/>
  <c r="L379" i="4"/>
  <c r="L380" i="4"/>
  <c r="L382" i="4"/>
  <c r="L383" i="4"/>
  <c r="L384" i="4"/>
  <c r="L385" i="4"/>
  <c r="L387" i="4"/>
  <c r="L388" i="4"/>
  <c r="L389" i="4"/>
  <c r="L390" i="4"/>
  <c r="L391" i="4"/>
  <c r="L392" i="4"/>
  <c r="L393" i="4"/>
  <c r="L394" i="4"/>
  <c r="L402" i="4"/>
  <c r="L407" i="4"/>
  <c r="L408" i="4"/>
  <c r="L410" i="4"/>
  <c r="L8" i="4"/>
  <c r="K9" i="4"/>
  <c r="K10" i="4"/>
  <c r="K11" i="4"/>
  <c r="K13" i="4"/>
  <c r="K14" i="4"/>
  <c r="K15" i="4"/>
  <c r="K16" i="4"/>
  <c r="K17" i="4"/>
  <c r="K18" i="4"/>
  <c r="K19" i="4"/>
  <c r="K20" i="4"/>
  <c r="K21" i="4"/>
  <c r="K22" i="4"/>
  <c r="K23" i="4"/>
  <c r="K24" i="4"/>
  <c r="K26" i="4"/>
  <c r="K25" i="4" s="1"/>
  <c r="K28" i="4"/>
  <c r="K29" i="4"/>
  <c r="K30" i="4"/>
  <c r="K31" i="4"/>
  <c r="K32" i="4"/>
  <c r="K33" i="4"/>
  <c r="K34" i="4"/>
  <c r="K36" i="4"/>
  <c r="K37" i="4"/>
  <c r="K38" i="4"/>
  <c r="K39" i="4"/>
  <c r="K46" i="4"/>
  <c r="K47" i="4"/>
  <c r="K48" i="4"/>
  <c r="K49" i="4"/>
  <c r="K50" i="4"/>
  <c r="K51" i="4"/>
  <c r="K52" i="4"/>
  <c r="K53" i="4"/>
  <c r="K55" i="4"/>
  <c r="K56" i="4"/>
  <c r="K57" i="4"/>
  <c r="K58" i="4"/>
  <c r="K60" i="4"/>
  <c r="K61" i="4"/>
  <c r="K62" i="4"/>
  <c r="K63" i="4"/>
  <c r="K64" i="4"/>
  <c r="K67" i="4"/>
  <c r="K68" i="4"/>
  <c r="K69" i="4"/>
  <c r="K70" i="4"/>
  <c r="K71" i="4"/>
  <c r="K72" i="4"/>
  <c r="K73" i="4"/>
  <c r="K74" i="4"/>
  <c r="K75" i="4"/>
  <c r="K76" i="4"/>
  <c r="K77" i="4"/>
  <c r="K79" i="4"/>
  <c r="K80" i="4"/>
  <c r="K81" i="4"/>
  <c r="K82" i="4"/>
  <c r="K83" i="4"/>
  <c r="K85" i="4"/>
  <c r="K86" i="4"/>
  <c r="K87" i="4"/>
  <c r="K88" i="4"/>
  <c r="K89" i="4"/>
  <c r="K90" i="4"/>
  <c r="K91" i="4"/>
  <c r="K92" i="4"/>
  <c r="K93" i="4"/>
  <c r="K95" i="4"/>
  <c r="K96" i="4"/>
  <c r="K97" i="4"/>
  <c r="K98" i="4"/>
  <c r="K99" i="4"/>
  <c r="K100" i="4"/>
  <c r="K101" i="4"/>
  <c r="K103" i="4"/>
  <c r="K104" i="4"/>
  <c r="K105" i="4"/>
  <c r="K106" i="4"/>
  <c r="K107" i="4"/>
  <c r="K108" i="4"/>
  <c r="K110" i="4"/>
  <c r="K111" i="4"/>
  <c r="K112" i="4"/>
  <c r="K113" i="4"/>
  <c r="K114" i="4"/>
  <c r="K115" i="4"/>
  <c r="K117" i="4"/>
  <c r="K118" i="4"/>
  <c r="K119" i="4"/>
  <c r="K120" i="4"/>
  <c r="K121" i="4"/>
  <c r="K122" i="4"/>
  <c r="K123" i="4"/>
  <c r="K124" i="4"/>
  <c r="K125" i="4"/>
  <c r="K127" i="4"/>
  <c r="K128" i="4"/>
  <c r="K129" i="4"/>
  <c r="K130" i="4"/>
  <c r="K131" i="4"/>
  <c r="K132" i="4"/>
  <c r="K133" i="4"/>
  <c r="K134" i="4"/>
  <c r="K136" i="4"/>
  <c r="K137" i="4"/>
  <c r="K138" i="4"/>
  <c r="K139" i="4"/>
  <c r="K140" i="4"/>
  <c r="K143" i="4"/>
  <c r="K144" i="4"/>
  <c r="K145" i="4"/>
  <c r="K146" i="4"/>
  <c r="K147" i="4"/>
  <c r="K150" i="4"/>
  <c r="K151" i="4"/>
  <c r="K152" i="4"/>
  <c r="K153" i="4"/>
  <c r="K154" i="4"/>
  <c r="K155" i="4"/>
  <c r="K156" i="4"/>
  <c r="K157" i="4"/>
  <c r="K159" i="4"/>
  <c r="K160" i="4"/>
  <c r="K161" i="4"/>
  <c r="K162" i="4"/>
  <c r="K163" i="4"/>
  <c r="K164" i="4"/>
  <c r="K165" i="4"/>
  <c r="K166" i="4"/>
  <c r="K167" i="4"/>
  <c r="K169" i="4"/>
  <c r="K170" i="4"/>
  <c r="K172" i="4"/>
  <c r="K173" i="4"/>
  <c r="K174" i="4"/>
  <c r="K175" i="4"/>
  <c r="K176" i="4"/>
  <c r="K177" i="4"/>
  <c r="K178" i="4"/>
  <c r="K180" i="4"/>
  <c r="K181" i="4"/>
  <c r="K182" i="4"/>
  <c r="K183" i="4"/>
  <c r="K184" i="4"/>
  <c r="K185" i="4"/>
  <c r="K187" i="4"/>
  <c r="K188" i="4"/>
  <c r="K189" i="4"/>
  <c r="K191" i="4"/>
  <c r="K192" i="4"/>
  <c r="K193" i="4"/>
  <c r="K194" i="4"/>
  <c r="K195" i="4"/>
  <c r="K196" i="4"/>
  <c r="K197" i="4"/>
  <c r="K200" i="4"/>
  <c r="K201" i="4"/>
  <c r="K202" i="4"/>
  <c r="K204" i="4"/>
  <c r="K205" i="4"/>
  <c r="K206" i="4"/>
  <c r="K208" i="4"/>
  <c r="K209" i="4"/>
  <c r="K210" i="4"/>
  <c r="K211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3" i="4"/>
  <c r="K274" i="4"/>
  <c r="K275" i="4"/>
  <c r="K276" i="4"/>
  <c r="K277" i="4"/>
  <c r="K278" i="4"/>
  <c r="K280" i="4"/>
  <c r="K279" i="4" s="1"/>
  <c r="K283" i="4"/>
  <c r="K284" i="4"/>
  <c r="K285" i="4"/>
  <c r="K286" i="4"/>
  <c r="K287" i="4"/>
  <c r="K288" i="4"/>
  <c r="K290" i="4"/>
  <c r="K291" i="4"/>
  <c r="K292" i="4"/>
  <c r="K293" i="4"/>
  <c r="K295" i="4"/>
  <c r="K294" i="4" s="1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6" i="4"/>
  <c r="K317" i="4"/>
  <c r="K319" i="4"/>
  <c r="K320" i="4"/>
  <c r="K322" i="4"/>
  <c r="K323" i="4"/>
  <c r="K324" i="4"/>
  <c r="K326" i="4"/>
  <c r="K327" i="4"/>
  <c r="K330" i="4"/>
  <c r="K331" i="4"/>
  <c r="K332" i="4"/>
  <c r="K333" i="4"/>
  <c r="K334" i="4"/>
  <c r="K335" i="4"/>
  <c r="K336" i="4"/>
  <c r="K337" i="4"/>
  <c r="K339" i="4"/>
  <c r="K340" i="4"/>
  <c r="K341" i="4"/>
  <c r="K343" i="4"/>
  <c r="K344" i="4"/>
  <c r="K345" i="4"/>
  <c r="K347" i="4"/>
  <c r="K348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70" i="4"/>
  <c r="K371" i="4"/>
  <c r="K372" i="4"/>
  <c r="K373" i="4"/>
  <c r="K374" i="4"/>
  <c r="K375" i="4"/>
  <c r="K376" i="4"/>
  <c r="K377" i="4"/>
  <c r="K378" i="4"/>
  <c r="K379" i="4"/>
  <c r="K380" i="4"/>
  <c r="K382" i="4"/>
  <c r="K383" i="4"/>
  <c r="K384" i="4"/>
  <c r="K385" i="4"/>
  <c r="K387" i="4"/>
  <c r="K388" i="4"/>
  <c r="K389" i="4"/>
  <c r="K390" i="4"/>
  <c r="K391" i="4"/>
  <c r="K392" i="4"/>
  <c r="K393" i="4"/>
  <c r="K394" i="4"/>
  <c r="K398" i="4"/>
  <c r="K399" i="4"/>
  <c r="K400" i="4"/>
  <c r="K402" i="4"/>
  <c r="K401" i="4" s="1"/>
  <c r="K405" i="4"/>
  <c r="K404" i="4" s="1"/>
  <c r="K407" i="4"/>
  <c r="K408" i="4"/>
  <c r="K410" i="4"/>
  <c r="K409" i="4" s="1"/>
  <c r="K8" i="4"/>
  <c r="J8" i="4"/>
  <c r="J9" i="4"/>
  <c r="J10" i="4"/>
  <c r="J11" i="4"/>
  <c r="J13" i="4"/>
  <c r="J14" i="4"/>
  <c r="J15" i="4"/>
  <c r="J16" i="4"/>
  <c r="J17" i="4"/>
  <c r="J18" i="4"/>
  <c r="J19" i="4"/>
  <c r="J20" i="4"/>
  <c r="J21" i="4"/>
  <c r="J22" i="4"/>
  <c r="J23" i="4"/>
  <c r="J24" i="4"/>
  <c r="J26" i="4"/>
  <c r="J25" i="4" s="1"/>
  <c r="J28" i="4"/>
  <c r="J29" i="4"/>
  <c r="J30" i="4"/>
  <c r="J31" i="4"/>
  <c r="J32" i="4"/>
  <c r="J33" i="4"/>
  <c r="J34" i="4"/>
  <c r="J36" i="4"/>
  <c r="J37" i="4"/>
  <c r="J38" i="4"/>
  <c r="J39" i="4"/>
  <c r="J46" i="4"/>
  <c r="J47" i="4"/>
  <c r="J48" i="4"/>
  <c r="J49" i="4"/>
  <c r="J50" i="4"/>
  <c r="J51" i="4"/>
  <c r="J52" i="4"/>
  <c r="J53" i="4"/>
  <c r="J55" i="4"/>
  <c r="J56" i="4"/>
  <c r="J57" i="4"/>
  <c r="J58" i="4"/>
  <c r="J60" i="4"/>
  <c r="J61" i="4"/>
  <c r="J62" i="4"/>
  <c r="J63" i="4"/>
  <c r="J64" i="4"/>
  <c r="J67" i="4"/>
  <c r="J68" i="4"/>
  <c r="J69" i="4"/>
  <c r="J70" i="4"/>
  <c r="J71" i="4"/>
  <c r="J72" i="4"/>
  <c r="J73" i="4"/>
  <c r="J74" i="4"/>
  <c r="J75" i="4"/>
  <c r="J76" i="4"/>
  <c r="J77" i="4"/>
  <c r="J79" i="4"/>
  <c r="J80" i="4"/>
  <c r="J81" i="4"/>
  <c r="J82" i="4"/>
  <c r="J83" i="4"/>
  <c r="J85" i="4"/>
  <c r="J86" i="4"/>
  <c r="J87" i="4"/>
  <c r="J88" i="4"/>
  <c r="J89" i="4"/>
  <c r="J90" i="4"/>
  <c r="J91" i="4"/>
  <c r="J92" i="4"/>
  <c r="J93" i="4"/>
  <c r="J95" i="4"/>
  <c r="J96" i="4"/>
  <c r="J97" i="4"/>
  <c r="J98" i="4"/>
  <c r="J99" i="4"/>
  <c r="J100" i="4"/>
  <c r="J101" i="4"/>
  <c r="J103" i="4"/>
  <c r="J104" i="4"/>
  <c r="J105" i="4"/>
  <c r="J106" i="4"/>
  <c r="J107" i="4"/>
  <c r="J108" i="4"/>
  <c r="J110" i="4"/>
  <c r="J111" i="4"/>
  <c r="J112" i="4"/>
  <c r="J113" i="4"/>
  <c r="J114" i="4"/>
  <c r="J115" i="4"/>
  <c r="J117" i="4"/>
  <c r="J118" i="4"/>
  <c r="J119" i="4"/>
  <c r="J120" i="4"/>
  <c r="J121" i="4"/>
  <c r="J122" i="4"/>
  <c r="J123" i="4"/>
  <c r="J124" i="4"/>
  <c r="J125" i="4"/>
  <c r="J127" i="4"/>
  <c r="J128" i="4"/>
  <c r="J129" i="4"/>
  <c r="J130" i="4"/>
  <c r="J131" i="4"/>
  <c r="J132" i="4"/>
  <c r="J133" i="4"/>
  <c r="J134" i="4"/>
  <c r="J136" i="4"/>
  <c r="J137" i="4"/>
  <c r="J138" i="4"/>
  <c r="J139" i="4"/>
  <c r="J140" i="4"/>
  <c r="J143" i="4"/>
  <c r="J144" i="4"/>
  <c r="J145" i="4"/>
  <c r="J146" i="4"/>
  <c r="J147" i="4"/>
  <c r="J150" i="4"/>
  <c r="J151" i="4"/>
  <c r="J152" i="4"/>
  <c r="J153" i="4"/>
  <c r="J154" i="4"/>
  <c r="J155" i="4"/>
  <c r="J156" i="4"/>
  <c r="J157" i="4"/>
  <c r="J159" i="4"/>
  <c r="J160" i="4"/>
  <c r="J161" i="4"/>
  <c r="J162" i="4"/>
  <c r="J163" i="4"/>
  <c r="J164" i="4"/>
  <c r="J165" i="4"/>
  <c r="J166" i="4"/>
  <c r="J167" i="4"/>
  <c r="J169" i="4"/>
  <c r="J170" i="4"/>
  <c r="J172" i="4"/>
  <c r="J173" i="4"/>
  <c r="J174" i="4"/>
  <c r="J175" i="4"/>
  <c r="J176" i="4"/>
  <c r="J177" i="4"/>
  <c r="J178" i="4"/>
  <c r="J180" i="4"/>
  <c r="J181" i="4"/>
  <c r="J182" i="4"/>
  <c r="J183" i="4"/>
  <c r="J184" i="4"/>
  <c r="J185" i="4"/>
  <c r="J187" i="4"/>
  <c r="J188" i="4"/>
  <c r="J189" i="4"/>
  <c r="J191" i="4"/>
  <c r="J192" i="4"/>
  <c r="J193" i="4"/>
  <c r="J194" i="4"/>
  <c r="J195" i="4"/>
  <c r="J196" i="4"/>
  <c r="J197" i="4"/>
  <c r="J200" i="4"/>
  <c r="J201" i="4"/>
  <c r="J202" i="4"/>
  <c r="J204" i="4"/>
  <c r="J205" i="4"/>
  <c r="J206" i="4"/>
  <c r="J208" i="4"/>
  <c r="J209" i="4"/>
  <c r="J210" i="4"/>
  <c r="J211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3" i="4"/>
  <c r="J274" i="4"/>
  <c r="J275" i="4"/>
  <c r="J276" i="4"/>
  <c r="J277" i="4"/>
  <c r="J278" i="4"/>
  <c r="J280" i="4"/>
  <c r="J279" i="4" s="1"/>
  <c r="J283" i="4"/>
  <c r="J284" i="4"/>
  <c r="J285" i="4"/>
  <c r="J286" i="4"/>
  <c r="J287" i="4"/>
  <c r="J288" i="4"/>
  <c r="J290" i="4"/>
  <c r="J291" i="4"/>
  <c r="J292" i="4"/>
  <c r="J293" i="4"/>
  <c r="J295" i="4"/>
  <c r="J294" i="4" s="1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6" i="4"/>
  <c r="J317" i="4"/>
  <c r="J319" i="4"/>
  <c r="J318" i="4" s="1"/>
  <c r="J320" i="4"/>
  <c r="J322" i="4"/>
  <c r="J323" i="4"/>
  <c r="J324" i="4"/>
  <c r="J326" i="4"/>
  <c r="J327" i="4"/>
  <c r="J330" i="4"/>
  <c r="J331" i="4"/>
  <c r="J332" i="4"/>
  <c r="J333" i="4"/>
  <c r="J334" i="4"/>
  <c r="J335" i="4"/>
  <c r="J336" i="4"/>
  <c r="J337" i="4"/>
  <c r="J339" i="4"/>
  <c r="J340" i="4"/>
  <c r="J341" i="4"/>
  <c r="J343" i="4"/>
  <c r="J344" i="4"/>
  <c r="J345" i="4"/>
  <c r="J347" i="4"/>
  <c r="J348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70" i="4"/>
  <c r="J371" i="4"/>
  <c r="J372" i="4"/>
  <c r="J373" i="4"/>
  <c r="J374" i="4"/>
  <c r="J375" i="4"/>
  <c r="J376" i="4"/>
  <c r="J377" i="4"/>
  <c r="J378" i="4"/>
  <c r="J379" i="4"/>
  <c r="J380" i="4"/>
  <c r="J382" i="4"/>
  <c r="J383" i="4"/>
  <c r="J384" i="4"/>
  <c r="J385" i="4"/>
  <c r="J387" i="4"/>
  <c r="J388" i="4"/>
  <c r="J389" i="4"/>
  <c r="J390" i="4"/>
  <c r="J391" i="4"/>
  <c r="J392" i="4"/>
  <c r="J393" i="4"/>
  <c r="J394" i="4"/>
  <c r="J398" i="4"/>
  <c r="J399" i="4"/>
  <c r="J400" i="4"/>
  <c r="J402" i="4"/>
  <c r="J401" i="4" s="1"/>
  <c r="J405" i="4"/>
  <c r="J404" i="4" s="1"/>
  <c r="J407" i="4"/>
  <c r="J408" i="4"/>
  <c r="J410" i="4"/>
  <c r="J409" i="4" s="1"/>
  <c r="G410" i="4"/>
  <c r="H410" i="4" s="1"/>
  <c r="N410" i="4" s="1"/>
  <c r="N409" i="4" s="1"/>
  <c r="G408" i="4"/>
  <c r="H408" i="4" s="1"/>
  <c r="N408" i="4" s="1"/>
  <c r="G407" i="4"/>
  <c r="H407" i="4" s="1"/>
  <c r="N407" i="4" s="1"/>
  <c r="G405" i="4"/>
  <c r="H405" i="4" s="1"/>
  <c r="N405" i="4" s="1"/>
  <c r="N404" i="4" s="1"/>
  <c r="L405" i="4"/>
  <c r="H402" i="4"/>
  <c r="N402" i="4" s="1"/>
  <c r="N401" i="4" s="1"/>
  <c r="G394" i="4"/>
  <c r="H394" i="4" s="1"/>
  <c r="N394" i="4" s="1"/>
  <c r="G393" i="4"/>
  <c r="H393" i="4" s="1"/>
  <c r="N393" i="4" s="1"/>
  <c r="G392" i="4"/>
  <c r="H392" i="4" s="1"/>
  <c r="N392" i="4" s="1"/>
  <c r="G391" i="4"/>
  <c r="H391" i="4" s="1"/>
  <c r="N391" i="4" s="1"/>
  <c r="G390" i="4"/>
  <c r="H390" i="4" s="1"/>
  <c r="N390" i="4" s="1"/>
  <c r="G389" i="4"/>
  <c r="H389" i="4" s="1"/>
  <c r="N389" i="4" s="1"/>
  <c r="G388" i="4"/>
  <c r="H388" i="4" s="1"/>
  <c r="N388" i="4" s="1"/>
  <c r="G387" i="4"/>
  <c r="H387" i="4" s="1"/>
  <c r="N387" i="4" s="1"/>
  <c r="G385" i="4"/>
  <c r="H385" i="4" s="1"/>
  <c r="N385" i="4" s="1"/>
  <c r="G384" i="4"/>
  <c r="H384" i="4" s="1"/>
  <c r="N384" i="4" s="1"/>
  <c r="G383" i="4"/>
  <c r="H383" i="4" s="1"/>
  <c r="N383" i="4" s="1"/>
  <c r="G382" i="4"/>
  <c r="H382" i="4" s="1"/>
  <c r="N382" i="4" s="1"/>
  <c r="G380" i="4"/>
  <c r="H380" i="4" s="1"/>
  <c r="N380" i="4" s="1"/>
  <c r="G379" i="4"/>
  <c r="H379" i="4" s="1"/>
  <c r="N379" i="4" s="1"/>
  <c r="G378" i="4"/>
  <c r="H378" i="4" s="1"/>
  <c r="N378" i="4" s="1"/>
  <c r="G377" i="4"/>
  <c r="H377" i="4" s="1"/>
  <c r="N377" i="4" s="1"/>
  <c r="G376" i="4"/>
  <c r="H376" i="4" s="1"/>
  <c r="N376" i="4" s="1"/>
  <c r="G375" i="4"/>
  <c r="H375" i="4" s="1"/>
  <c r="N375" i="4" s="1"/>
  <c r="G374" i="4"/>
  <c r="H374" i="4" s="1"/>
  <c r="N374" i="4" s="1"/>
  <c r="G373" i="4"/>
  <c r="H373" i="4" s="1"/>
  <c r="N373" i="4" s="1"/>
  <c r="G372" i="4"/>
  <c r="H372" i="4" s="1"/>
  <c r="N372" i="4" s="1"/>
  <c r="G371" i="4"/>
  <c r="H371" i="4" s="1"/>
  <c r="N371" i="4" s="1"/>
  <c r="G370" i="4"/>
  <c r="G367" i="4"/>
  <c r="H367" i="4" s="1"/>
  <c r="N367" i="4" s="1"/>
  <c r="G366" i="4"/>
  <c r="G365" i="4"/>
  <c r="G364" i="4"/>
  <c r="G363" i="4"/>
  <c r="H363" i="4" s="1"/>
  <c r="N363" i="4" s="1"/>
  <c r="G362" i="4"/>
  <c r="G361" i="4"/>
  <c r="G360" i="4"/>
  <c r="G359" i="4"/>
  <c r="H359" i="4" s="1"/>
  <c r="N359" i="4" s="1"/>
  <c r="G358" i="4"/>
  <c r="G357" i="4"/>
  <c r="G356" i="4"/>
  <c r="G355" i="4"/>
  <c r="H355" i="4" s="1"/>
  <c r="N355" i="4" s="1"/>
  <c r="G354" i="4"/>
  <c r="G353" i="4"/>
  <c r="G352" i="4"/>
  <c r="G351" i="4"/>
  <c r="H351" i="4" s="1"/>
  <c r="N351" i="4" s="1"/>
  <c r="G350" i="4"/>
  <c r="G348" i="4"/>
  <c r="G347" i="4"/>
  <c r="G345" i="4"/>
  <c r="H345" i="4" s="1"/>
  <c r="N345" i="4" s="1"/>
  <c r="G344" i="4"/>
  <c r="G343" i="4"/>
  <c r="G341" i="4"/>
  <c r="G340" i="4"/>
  <c r="H340" i="4" s="1"/>
  <c r="N340" i="4" s="1"/>
  <c r="G339" i="4"/>
  <c r="G337" i="4"/>
  <c r="G336" i="4"/>
  <c r="G335" i="4"/>
  <c r="H335" i="4" s="1"/>
  <c r="N335" i="4" s="1"/>
  <c r="G334" i="4"/>
  <c r="G333" i="4"/>
  <c r="G332" i="4"/>
  <c r="G331" i="4"/>
  <c r="H331" i="4" s="1"/>
  <c r="N331" i="4" s="1"/>
  <c r="G330" i="4"/>
  <c r="G327" i="4"/>
  <c r="G326" i="4"/>
  <c r="G324" i="4"/>
  <c r="H324" i="4" s="1"/>
  <c r="N324" i="4" s="1"/>
  <c r="G323" i="4"/>
  <c r="G322" i="4"/>
  <c r="G320" i="4"/>
  <c r="G319" i="4"/>
  <c r="H319" i="4" s="1"/>
  <c r="N319" i="4" s="1"/>
  <c r="G317" i="4"/>
  <c r="G316" i="4"/>
  <c r="G313" i="4"/>
  <c r="G312" i="4"/>
  <c r="H312" i="4" s="1"/>
  <c r="N312" i="4" s="1"/>
  <c r="G311" i="4"/>
  <c r="G310" i="4"/>
  <c r="G309" i="4"/>
  <c r="G308" i="4"/>
  <c r="H308" i="4" s="1"/>
  <c r="N308" i="4" s="1"/>
  <c r="G307" i="4"/>
  <c r="G306" i="4"/>
  <c r="G305" i="4"/>
  <c r="G304" i="4"/>
  <c r="H304" i="4" s="1"/>
  <c r="N304" i="4" s="1"/>
  <c r="G303" i="4"/>
  <c r="G302" i="4"/>
  <c r="G301" i="4"/>
  <c r="G300" i="4"/>
  <c r="H300" i="4" s="1"/>
  <c r="N300" i="4" s="1"/>
  <c r="G299" i="4"/>
  <c r="G298" i="4"/>
  <c r="G297" i="4"/>
  <c r="G295" i="4"/>
  <c r="H295" i="4" s="1"/>
  <c r="N295" i="4" s="1"/>
  <c r="N294" i="4" s="1"/>
  <c r="G293" i="4"/>
  <c r="M293" i="4" s="1"/>
  <c r="G292" i="4"/>
  <c r="M292" i="4" s="1"/>
  <c r="G291" i="4"/>
  <c r="M291" i="4" s="1"/>
  <c r="G290" i="4"/>
  <c r="M290" i="4" s="1"/>
  <c r="G288" i="4"/>
  <c r="G287" i="4"/>
  <c r="G286" i="4"/>
  <c r="G285" i="4"/>
  <c r="H285" i="4" s="1"/>
  <c r="N285" i="4" s="1"/>
  <c r="G284" i="4"/>
  <c r="G283" i="4"/>
  <c r="G280" i="4"/>
  <c r="G278" i="4"/>
  <c r="H278" i="4" s="1"/>
  <c r="N278" i="4" s="1"/>
  <c r="G277" i="4"/>
  <c r="G276" i="4"/>
  <c r="G275" i="4"/>
  <c r="G274" i="4"/>
  <c r="H274" i="4" s="1"/>
  <c r="N274" i="4" s="1"/>
  <c r="G273" i="4"/>
  <c r="G271" i="4"/>
  <c r="G270" i="4"/>
  <c r="G269" i="4"/>
  <c r="H269" i="4" s="1"/>
  <c r="N269" i="4" s="1"/>
  <c r="G268" i="4"/>
  <c r="G267" i="4"/>
  <c r="G266" i="4"/>
  <c r="G265" i="4"/>
  <c r="H265" i="4" s="1"/>
  <c r="N265" i="4" s="1"/>
  <c r="G264" i="4"/>
  <c r="G263" i="4"/>
  <c r="G262" i="4"/>
  <c r="G261" i="4"/>
  <c r="H261" i="4" s="1"/>
  <c r="N261" i="4" s="1"/>
  <c r="G260" i="4"/>
  <c r="G259" i="4"/>
  <c r="G258" i="4"/>
  <c r="G257" i="4"/>
  <c r="H257" i="4" s="1"/>
  <c r="N257" i="4" s="1"/>
  <c r="G256" i="4"/>
  <c r="G255" i="4"/>
  <c r="G254" i="4"/>
  <c r="G253" i="4"/>
  <c r="H253" i="4" s="1"/>
  <c r="N253" i="4" s="1"/>
  <c r="G252" i="4"/>
  <c r="G251" i="4"/>
  <c r="G250" i="4"/>
  <c r="G249" i="4"/>
  <c r="H249" i="4" s="1"/>
  <c r="N249" i="4" s="1"/>
  <c r="G248" i="4"/>
  <c r="G247" i="4"/>
  <c r="G246" i="4"/>
  <c r="G244" i="4"/>
  <c r="H244" i="4" s="1"/>
  <c r="N244" i="4" s="1"/>
  <c r="G243" i="4"/>
  <c r="G242" i="4"/>
  <c r="G241" i="4"/>
  <c r="G240" i="4"/>
  <c r="H240" i="4" s="1"/>
  <c r="N240" i="4" s="1"/>
  <c r="G239" i="4"/>
  <c r="G238" i="4"/>
  <c r="G237" i="4"/>
  <c r="G236" i="4"/>
  <c r="H236" i="4" s="1"/>
  <c r="N236" i="4" s="1"/>
  <c r="G235" i="4"/>
  <c r="G234" i="4"/>
  <c r="G233" i="4"/>
  <c r="G232" i="4"/>
  <c r="H232" i="4" s="1"/>
  <c r="N232" i="4" s="1"/>
  <c r="G231" i="4"/>
  <c r="G230" i="4"/>
  <c r="G229" i="4"/>
  <c r="G228" i="4"/>
  <c r="H228" i="4" s="1"/>
  <c r="N228" i="4" s="1"/>
  <c r="G227" i="4"/>
  <c r="G225" i="4"/>
  <c r="G224" i="4"/>
  <c r="G223" i="4"/>
  <c r="H223" i="4" s="1"/>
  <c r="N223" i="4" s="1"/>
  <c r="G222" i="4"/>
  <c r="G221" i="4"/>
  <c r="G220" i="4"/>
  <c r="G219" i="4"/>
  <c r="H219" i="4" s="1"/>
  <c r="N219" i="4" s="1"/>
  <c r="G218" i="4"/>
  <c r="G217" i="4"/>
  <c r="G216" i="4"/>
  <c r="G215" i="4"/>
  <c r="H215" i="4" s="1"/>
  <c r="N215" i="4" s="1"/>
  <c r="G214" i="4"/>
  <c r="G213" i="4"/>
  <c r="G212" i="4"/>
  <c r="G211" i="4"/>
  <c r="M211" i="4" s="1"/>
  <c r="G210" i="4"/>
  <c r="M210" i="4" s="1"/>
  <c r="G209" i="4"/>
  <c r="G208" i="4"/>
  <c r="M208" i="4" s="1"/>
  <c r="G206" i="4"/>
  <c r="M206" i="4" s="1"/>
  <c r="G205" i="4"/>
  <c r="H205" i="4" s="1"/>
  <c r="N205" i="4" s="1"/>
  <c r="G204" i="4"/>
  <c r="M204" i="4" s="1"/>
  <c r="G202" i="4"/>
  <c r="M202" i="4" s="1"/>
  <c r="G201" i="4"/>
  <c r="M201" i="4" s="1"/>
  <c r="G200" i="4"/>
  <c r="M200" i="4" s="1"/>
  <c r="G197" i="4"/>
  <c r="G196" i="4"/>
  <c r="M196" i="4" s="1"/>
  <c r="G195" i="4"/>
  <c r="G194" i="4"/>
  <c r="M194" i="4" s="1"/>
  <c r="G193" i="4"/>
  <c r="M193" i="4" s="1"/>
  <c r="G192" i="4"/>
  <c r="M192" i="4" s="1"/>
  <c r="G191" i="4"/>
  <c r="M191" i="4" s="1"/>
  <c r="G189" i="4"/>
  <c r="M189" i="4" s="1"/>
  <c r="G188" i="4"/>
  <c r="M188" i="4" s="1"/>
  <c r="G187" i="4"/>
  <c r="M187" i="4" s="1"/>
  <c r="G185" i="4"/>
  <c r="M185" i="4" s="1"/>
  <c r="G184" i="4"/>
  <c r="H184" i="4" s="1"/>
  <c r="N184" i="4" s="1"/>
  <c r="G183" i="4"/>
  <c r="M183" i="4" s="1"/>
  <c r="G182" i="4"/>
  <c r="M182" i="4" s="1"/>
  <c r="G181" i="4"/>
  <c r="M181" i="4" s="1"/>
  <c r="G180" i="4"/>
  <c r="M180" i="4" s="1"/>
  <c r="G178" i="4"/>
  <c r="M178" i="4" s="1"/>
  <c r="G177" i="4"/>
  <c r="M177" i="4" s="1"/>
  <c r="G176" i="4"/>
  <c r="M176" i="4" s="1"/>
  <c r="G175" i="4"/>
  <c r="M175" i="4" s="1"/>
  <c r="G174" i="4"/>
  <c r="M174" i="4" s="1"/>
  <c r="G173" i="4"/>
  <c r="M173" i="4" s="1"/>
  <c r="G172" i="4"/>
  <c r="M172" i="4" s="1"/>
  <c r="G170" i="4"/>
  <c r="M170" i="4" s="1"/>
  <c r="G169" i="4"/>
  <c r="M169" i="4" s="1"/>
  <c r="G167" i="4"/>
  <c r="M167" i="4" s="1"/>
  <c r="P167" i="4" s="1"/>
  <c r="G166" i="4"/>
  <c r="M166" i="4" s="1"/>
  <c r="G165" i="4"/>
  <c r="H165" i="4" s="1"/>
  <c r="N165" i="4" s="1"/>
  <c r="G164" i="4"/>
  <c r="M164" i="4" s="1"/>
  <c r="G163" i="4"/>
  <c r="M163" i="4" s="1"/>
  <c r="G162" i="4"/>
  <c r="M162" i="4" s="1"/>
  <c r="G161" i="4"/>
  <c r="M161" i="4" s="1"/>
  <c r="G160" i="4"/>
  <c r="M160" i="4" s="1"/>
  <c r="G159" i="4"/>
  <c r="M159" i="4" s="1"/>
  <c r="G157" i="4"/>
  <c r="M157" i="4" s="1"/>
  <c r="G156" i="4"/>
  <c r="M156" i="4" s="1"/>
  <c r="G155" i="4"/>
  <c r="M155" i="4" s="1"/>
  <c r="G154" i="4"/>
  <c r="M154" i="4" s="1"/>
  <c r="G153" i="4"/>
  <c r="M153" i="4" s="1"/>
  <c r="G152" i="4"/>
  <c r="M152" i="4" s="1"/>
  <c r="G151" i="4"/>
  <c r="M151" i="4" s="1"/>
  <c r="G150" i="4"/>
  <c r="M150" i="4" s="1"/>
  <c r="G147" i="4"/>
  <c r="M147" i="4" s="1"/>
  <c r="G146" i="4"/>
  <c r="H146" i="4" s="1"/>
  <c r="N146" i="4" s="1"/>
  <c r="H145" i="4"/>
  <c r="N145" i="4" s="1"/>
  <c r="G145" i="4"/>
  <c r="M145" i="4" s="1"/>
  <c r="G144" i="4"/>
  <c r="M144" i="4" s="1"/>
  <c r="G143" i="4"/>
  <c r="M143" i="4" s="1"/>
  <c r="G140" i="4"/>
  <c r="M140" i="4" s="1"/>
  <c r="G139" i="4"/>
  <c r="M139" i="4" s="1"/>
  <c r="G138" i="4"/>
  <c r="M138" i="4" s="1"/>
  <c r="G137" i="4"/>
  <c r="M137" i="4" s="1"/>
  <c r="G136" i="4"/>
  <c r="M136" i="4" s="1"/>
  <c r="G134" i="4"/>
  <c r="M134" i="4" s="1"/>
  <c r="G133" i="4"/>
  <c r="M133" i="4" s="1"/>
  <c r="G132" i="4"/>
  <c r="M132" i="4" s="1"/>
  <c r="G131" i="4"/>
  <c r="M131" i="4" s="1"/>
  <c r="P131" i="4" s="1"/>
  <c r="G130" i="4"/>
  <c r="M130" i="4" s="1"/>
  <c r="G129" i="4"/>
  <c r="M129" i="4" s="1"/>
  <c r="G128" i="4"/>
  <c r="M128" i="4" s="1"/>
  <c r="G127" i="4"/>
  <c r="H127" i="4" s="1"/>
  <c r="N127" i="4" s="1"/>
  <c r="G125" i="4"/>
  <c r="M125" i="4" s="1"/>
  <c r="G124" i="4"/>
  <c r="M124" i="4" s="1"/>
  <c r="G123" i="4"/>
  <c r="M123" i="4" s="1"/>
  <c r="G122" i="4"/>
  <c r="M122" i="4" s="1"/>
  <c r="G121" i="4"/>
  <c r="M121" i="4" s="1"/>
  <c r="G120" i="4"/>
  <c r="M120" i="4" s="1"/>
  <c r="G119" i="4"/>
  <c r="M119" i="4" s="1"/>
  <c r="G118" i="4"/>
  <c r="M118" i="4" s="1"/>
  <c r="G117" i="4"/>
  <c r="M117" i="4" s="1"/>
  <c r="G115" i="4"/>
  <c r="M115" i="4" s="1"/>
  <c r="G114" i="4"/>
  <c r="M114" i="4" s="1"/>
  <c r="G113" i="4"/>
  <c r="M113" i="4" s="1"/>
  <c r="G112" i="4"/>
  <c r="M112" i="4" s="1"/>
  <c r="G111" i="4"/>
  <c r="M111" i="4" s="1"/>
  <c r="G110" i="4"/>
  <c r="M110" i="4" s="1"/>
  <c r="G108" i="4"/>
  <c r="H108" i="4" s="1"/>
  <c r="N108" i="4" s="1"/>
  <c r="G107" i="4"/>
  <c r="M107" i="4" s="1"/>
  <c r="G106" i="4"/>
  <c r="M106" i="4" s="1"/>
  <c r="G105" i="4"/>
  <c r="M105" i="4" s="1"/>
  <c r="G104" i="4"/>
  <c r="M104" i="4" s="1"/>
  <c r="G103" i="4"/>
  <c r="M103" i="4" s="1"/>
  <c r="G101" i="4"/>
  <c r="M101" i="4" s="1"/>
  <c r="G100" i="4"/>
  <c r="M100" i="4" s="1"/>
  <c r="G99" i="4"/>
  <c r="M99" i="4" s="1"/>
  <c r="G98" i="4"/>
  <c r="M98" i="4" s="1"/>
  <c r="G97" i="4"/>
  <c r="M97" i="4" s="1"/>
  <c r="G96" i="4"/>
  <c r="M96" i="4" s="1"/>
  <c r="G95" i="4"/>
  <c r="M95" i="4" s="1"/>
  <c r="G93" i="4"/>
  <c r="M93" i="4" s="1"/>
  <c r="G92" i="4"/>
  <c r="M92" i="4" s="1"/>
  <c r="G91" i="4"/>
  <c r="M91" i="4" s="1"/>
  <c r="G90" i="4"/>
  <c r="H90" i="4" s="1"/>
  <c r="N90" i="4" s="1"/>
  <c r="G89" i="4"/>
  <c r="M89" i="4" s="1"/>
  <c r="G88" i="4"/>
  <c r="M88" i="4" s="1"/>
  <c r="G87" i="4"/>
  <c r="M87" i="4" s="1"/>
  <c r="G86" i="4"/>
  <c r="M86" i="4" s="1"/>
  <c r="G85" i="4"/>
  <c r="M85" i="4" s="1"/>
  <c r="G83" i="4"/>
  <c r="M83" i="4" s="1"/>
  <c r="G82" i="4"/>
  <c r="M82" i="4" s="1"/>
  <c r="G81" i="4"/>
  <c r="M81" i="4" s="1"/>
  <c r="G80" i="4"/>
  <c r="M80" i="4" s="1"/>
  <c r="G79" i="4"/>
  <c r="M79" i="4" s="1"/>
  <c r="G77" i="4"/>
  <c r="M77" i="4" s="1"/>
  <c r="G76" i="4"/>
  <c r="M76" i="4" s="1"/>
  <c r="G75" i="4"/>
  <c r="M75" i="4" s="1"/>
  <c r="G74" i="4"/>
  <c r="M74" i="4" s="1"/>
  <c r="G73" i="4"/>
  <c r="M73" i="4" s="1"/>
  <c r="G72" i="4"/>
  <c r="H72" i="4" s="1"/>
  <c r="N72" i="4" s="1"/>
  <c r="G71" i="4"/>
  <c r="M71" i="4" s="1"/>
  <c r="G70" i="4"/>
  <c r="M70" i="4" s="1"/>
  <c r="G69" i="4"/>
  <c r="M69" i="4" s="1"/>
  <c r="G68" i="4"/>
  <c r="M68" i="4" s="1"/>
  <c r="G67" i="4"/>
  <c r="M67" i="4" s="1"/>
  <c r="G64" i="4"/>
  <c r="M64" i="4" s="1"/>
  <c r="G63" i="4"/>
  <c r="M63" i="4" s="1"/>
  <c r="G62" i="4"/>
  <c r="M62" i="4" s="1"/>
  <c r="G61" i="4"/>
  <c r="M61" i="4" s="1"/>
  <c r="G60" i="4"/>
  <c r="M60" i="4" s="1"/>
  <c r="G58" i="4"/>
  <c r="M58" i="4" s="1"/>
  <c r="G57" i="4"/>
  <c r="M57" i="4" s="1"/>
  <c r="G56" i="4"/>
  <c r="M56" i="4" s="1"/>
  <c r="G55" i="4"/>
  <c r="M55" i="4" s="1"/>
  <c r="G53" i="4"/>
  <c r="M53" i="4" s="1"/>
  <c r="G52" i="4"/>
  <c r="M52" i="4" s="1"/>
  <c r="G51" i="4"/>
  <c r="M51" i="4" s="1"/>
  <c r="G50" i="4"/>
  <c r="M50" i="4" s="1"/>
  <c r="G49" i="4"/>
  <c r="M49" i="4" s="1"/>
  <c r="G48" i="4"/>
  <c r="M48" i="4" s="1"/>
  <c r="G47" i="4"/>
  <c r="M47" i="4" s="1"/>
  <c r="G46" i="4"/>
  <c r="M46" i="4" s="1"/>
  <c r="G43" i="4"/>
  <c r="M43" i="4" s="1"/>
  <c r="G42" i="4"/>
  <c r="M42" i="4" s="1"/>
  <c r="G41" i="4"/>
  <c r="M41" i="4" s="1"/>
  <c r="G39" i="4"/>
  <c r="M39" i="4" s="1"/>
  <c r="G38" i="4"/>
  <c r="M38" i="4" s="1"/>
  <c r="G37" i="4"/>
  <c r="M37" i="4" s="1"/>
  <c r="G36" i="4"/>
  <c r="M36" i="4" s="1"/>
  <c r="G34" i="4"/>
  <c r="M34" i="4" s="1"/>
  <c r="G33" i="4"/>
  <c r="M33" i="4" s="1"/>
  <c r="G32" i="4"/>
  <c r="M32" i="4" s="1"/>
  <c r="G31" i="4"/>
  <c r="M31" i="4" s="1"/>
  <c r="G30" i="4"/>
  <c r="M30" i="4" s="1"/>
  <c r="G29" i="4"/>
  <c r="M29" i="4" s="1"/>
  <c r="G28" i="4"/>
  <c r="M28" i="4" s="1"/>
  <c r="G26" i="4"/>
  <c r="M26" i="4" s="1"/>
  <c r="M25" i="4" s="1"/>
  <c r="G24" i="4"/>
  <c r="M24" i="4" s="1"/>
  <c r="G23" i="4"/>
  <c r="M23" i="4" s="1"/>
  <c r="G22" i="4"/>
  <c r="M22" i="4" s="1"/>
  <c r="G21" i="4"/>
  <c r="M21" i="4" s="1"/>
  <c r="G20" i="4"/>
  <c r="M20" i="4" s="1"/>
  <c r="G19" i="4"/>
  <c r="M19" i="4" s="1"/>
  <c r="G18" i="4"/>
  <c r="M18" i="4" s="1"/>
  <c r="G17" i="4"/>
  <c r="M17" i="4" s="1"/>
  <c r="G16" i="4"/>
  <c r="M16" i="4" s="1"/>
  <c r="G15" i="4"/>
  <c r="M15" i="4" s="1"/>
  <c r="G14" i="4"/>
  <c r="M14" i="4" s="1"/>
  <c r="P14" i="4" s="1"/>
  <c r="G13" i="4"/>
  <c r="M13" i="4" s="1"/>
  <c r="G11" i="4"/>
  <c r="H11" i="4" s="1"/>
  <c r="N11" i="4" s="1"/>
  <c r="G10" i="4"/>
  <c r="M10" i="4" s="1"/>
  <c r="G9" i="4"/>
  <c r="M9" i="4" s="1"/>
  <c r="P9" i="4" s="1"/>
  <c r="G8" i="4"/>
  <c r="M8" i="4" s="1"/>
  <c r="P106" i="4"/>
  <c r="P101" i="4"/>
  <c r="P97" i="4"/>
  <c r="P34" i="4"/>
  <c r="H87" i="4" l="1"/>
  <c r="N87" i="4" s="1"/>
  <c r="M35" i="4"/>
  <c r="H49" i="4"/>
  <c r="N49" i="4" s="1"/>
  <c r="H123" i="4"/>
  <c r="N123" i="4" s="1"/>
  <c r="H183" i="4"/>
  <c r="N183" i="4" s="1"/>
  <c r="J315" i="4"/>
  <c r="H19" i="4"/>
  <c r="N19" i="4" s="1"/>
  <c r="H96" i="4"/>
  <c r="N96" i="4" s="1"/>
  <c r="H193" i="4"/>
  <c r="N193" i="4" s="1"/>
  <c r="H13" i="4"/>
  <c r="N13" i="4" s="1"/>
  <c r="H29" i="4"/>
  <c r="N29" i="4" s="1"/>
  <c r="H69" i="4"/>
  <c r="N69" i="4" s="1"/>
  <c r="H105" i="4"/>
  <c r="N105" i="4" s="1"/>
  <c r="H164" i="4"/>
  <c r="N164" i="4" s="1"/>
  <c r="H204" i="4"/>
  <c r="N204" i="4" s="1"/>
  <c r="H58" i="4"/>
  <c r="N58" i="4" s="1"/>
  <c r="H155" i="4"/>
  <c r="N155" i="4" s="1"/>
  <c r="H293" i="4"/>
  <c r="N293" i="4" s="1"/>
  <c r="H38" i="4"/>
  <c r="N38" i="4" s="1"/>
  <c r="H77" i="4"/>
  <c r="N77" i="4" s="1"/>
  <c r="H114" i="4"/>
  <c r="N114" i="4" s="1"/>
  <c r="H134" i="4"/>
  <c r="N134" i="4" s="1"/>
  <c r="H174" i="4"/>
  <c r="N174" i="4" s="1"/>
  <c r="J397" i="4"/>
  <c r="J396" i="4" s="1"/>
  <c r="J381" i="4"/>
  <c r="J289" i="4"/>
  <c r="J199" i="4"/>
  <c r="K338" i="4"/>
  <c r="K203" i="4"/>
  <c r="K168" i="4"/>
  <c r="O387" i="4"/>
  <c r="O373" i="4"/>
  <c r="O359" i="4"/>
  <c r="O345" i="4"/>
  <c r="O340" i="4"/>
  <c r="O324" i="4"/>
  <c r="O304" i="4"/>
  <c r="L294" i="4"/>
  <c r="O294" i="4" s="1"/>
  <c r="O295" i="4"/>
  <c r="O278" i="4"/>
  <c r="O265" i="4"/>
  <c r="O253" i="4"/>
  <c r="O240" i="4"/>
  <c r="O232" i="4"/>
  <c r="O223" i="4"/>
  <c r="O210" i="4"/>
  <c r="O194" i="4"/>
  <c r="O180" i="4"/>
  <c r="O161" i="4"/>
  <c r="O146" i="4"/>
  <c r="O131" i="4"/>
  <c r="O113" i="4"/>
  <c r="O95" i="4"/>
  <c r="O81" i="4"/>
  <c r="O68" i="4"/>
  <c r="O52" i="4"/>
  <c r="O38" i="4"/>
  <c r="O29" i="4"/>
  <c r="O23" i="4"/>
  <c r="O19" i="4"/>
  <c r="O15" i="4"/>
  <c r="H10" i="4"/>
  <c r="N10" i="4" s="1"/>
  <c r="H26" i="4"/>
  <c r="N26" i="4" s="1"/>
  <c r="N25" i="4" s="1"/>
  <c r="H36" i="4"/>
  <c r="N36" i="4" s="1"/>
  <c r="H47" i="4"/>
  <c r="N47" i="4" s="1"/>
  <c r="H56" i="4"/>
  <c r="N56" i="4" s="1"/>
  <c r="H67" i="4"/>
  <c r="N67" i="4" s="1"/>
  <c r="H75" i="4"/>
  <c r="N75" i="4" s="1"/>
  <c r="H85" i="4"/>
  <c r="N85" i="4" s="1"/>
  <c r="H93" i="4"/>
  <c r="N93" i="4" s="1"/>
  <c r="H103" i="4"/>
  <c r="N103" i="4" s="1"/>
  <c r="H112" i="4"/>
  <c r="N112" i="4" s="1"/>
  <c r="H121" i="4"/>
  <c r="N121" i="4" s="1"/>
  <c r="M135" i="4"/>
  <c r="H143" i="4"/>
  <c r="N143" i="4" s="1"/>
  <c r="H153" i="4"/>
  <c r="N153" i="4" s="1"/>
  <c r="H162" i="4"/>
  <c r="N162" i="4" s="1"/>
  <c r="H172" i="4"/>
  <c r="N172" i="4" s="1"/>
  <c r="H181" i="4"/>
  <c r="N181" i="4" s="1"/>
  <c r="H191" i="4"/>
  <c r="N191" i="4" s="1"/>
  <c r="H211" i="4"/>
  <c r="N211" i="4" s="1"/>
  <c r="M197" i="4"/>
  <c r="H197" i="4"/>
  <c r="N197" i="4" s="1"/>
  <c r="L406" i="4"/>
  <c r="O407" i="4"/>
  <c r="O391" i="4"/>
  <c r="O377" i="4"/>
  <c r="O363" i="4"/>
  <c r="O351" i="4"/>
  <c r="O335" i="4"/>
  <c r="O319" i="4"/>
  <c r="O308" i="4"/>
  <c r="O285" i="4"/>
  <c r="O269" i="4"/>
  <c r="O257" i="4"/>
  <c r="O244" i="4"/>
  <c r="O228" i="4"/>
  <c r="O215" i="4"/>
  <c r="O205" i="4"/>
  <c r="O189" i="4"/>
  <c r="O175" i="4"/>
  <c r="O165" i="4"/>
  <c r="O152" i="4"/>
  <c r="O136" i="4"/>
  <c r="O122" i="4"/>
  <c r="O108" i="4"/>
  <c r="O104" i="4"/>
  <c r="O90" i="4"/>
  <c r="O76" i="4"/>
  <c r="O62" i="4"/>
  <c r="O48" i="4"/>
  <c r="O10" i="4"/>
  <c r="H23" i="4"/>
  <c r="N23" i="4" s="1"/>
  <c r="H33" i="4"/>
  <c r="N33" i="4" s="1"/>
  <c r="M40" i="4"/>
  <c r="H43" i="4"/>
  <c r="N43" i="4" s="1"/>
  <c r="H53" i="4"/>
  <c r="N53" i="4" s="1"/>
  <c r="H63" i="4"/>
  <c r="N63" i="4" s="1"/>
  <c r="H73" i="4"/>
  <c r="N73" i="4" s="1"/>
  <c r="H82" i="4"/>
  <c r="N82" i="4" s="1"/>
  <c r="H91" i="4"/>
  <c r="N91" i="4" s="1"/>
  <c r="H100" i="4"/>
  <c r="N100" i="4" s="1"/>
  <c r="H110" i="4"/>
  <c r="N110" i="4" s="1"/>
  <c r="P113" i="4"/>
  <c r="H119" i="4"/>
  <c r="N119" i="4" s="1"/>
  <c r="H139" i="4"/>
  <c r="N139" i="4" s="1"/>
  <c r="H151" i="4"/>
  <c r="N151" i="4" s="1"/>
  <c r="H160" i="4"/>
  <c r="N160" i="4" s="1"/>
  <c r="H169" i="4"/>
  <c r="N169" i="4" s="1"/>
  <c r="H178" i="4"/>
  <c r="N178" i="4" s="1"/>
  <c r="H188" i="4"/>
  <c r="N188" i="4" s="1"/>
  <c r="M195" i="4"/>
  <c r="M190" i="4" s="1"/>
  <c r="H195" i="4"/>
  <c r="N195" i="4" s="1"/>
  <c r="M209" i="4"/>
  <c r="M207" i="4" s="1"/>
  <c r="H209" i="4"/>
  <c r="N209" i="4" s="1"/>
  <c r="O382" i="4"/>
  <c r="O367" i="4"/>
  <c r="O355" i="4"/>
  <c r="O331" i="4"/>
  <c r="O312" i="4"/>
  <c r="O300" i="4"/>
  <c r="O290" i="4"/>
  <c r="O274" i="4"/>
  <c r="O261" i="4"/>
  <c r="O249" i="4"/>
  <c r="O236" i="4"/>
  <c r="O219" i="4"/>
  <c r="O200" i="4"/>
  <c r="O184" i="4"/>
  <c r="O170" i="4"/>
  <c r="O156" i="4"/>
  <c r="O140" i="4"/>
  <c r="O127" i="4"/>
  <c r="O118" i="4"/>
  <c r="O99" i="4"/>
  <c r="O86" i="4"/>
  <c r="O72" i="4"/>
  <c r="O57" i="4"/>
  <c r="O33" i="4"/>
  <c r="H15" i="4"/>
  <c r="N15" i="4" s="1"/>
  <c r="H21" i="4"/>
  <c r="N21" i="4" s="1"/>
  <c r="H31" i="4"/>
  <c r="N31" i="4" s="1"/>
  <c r="H41" i="4"/>
  <c r="N41" i="4" s="1"/>
  <c r="H51" i="4"/>
  <c r="N51" i="4" s="1"/>
  <c r="H61" i="4"/>
  <c r="N61" i="4" s="1"/>
  <c r="H71" i="4"/>
  <c r="N71" i="4" s="1"/>
  <c r="H80" i="4"/>
  <c r="N80" i="4" s="1"/>
  <c r="H89" i="4"/>
  <c r="N89" i="4" s="1"/>
  <c r="H98" i="4"/>
  <c r="N98" i="4" s="1"/>
  <c r="H107" i="4"/>
  <c r="N107" i="4" s="1"/>
  <c r="H117" i="4"/>
  <c r="N117" i="4" s="1"/>
  <c r="H125" i="4"/>
  <c r="N125" i="4" s="1"/>
  <c r="H137" i="4"/>
  <c r="N137" i="4" s="1"/>
  <c r="H147" i="4"/>
  <c r="N147" i="4" s="1"/>
  <c r="H157" i="4"/>
  <c r="N157" i="4" s="1"/>
  <c r="H166" i="4"/>
  <c r="N166" i="4" s="1"/>
  <c r="H176" i="4"/>
  <c r="N176" i="4" s="1"/>
  <c r="H185" i="4"/>
  <c r="N185" i="4" s="1"/>
  <c r="H201" i="4"/>
  <c r="N201" i="4" s="1"/>
  <c r="O8" i="4"/>
  <c r="O394" i="4"/>
  <c r="O390" i="4"/>
  <c r="O385" i="4"/>
  <c r="O380" i="4"/>
  <c r="O376" i="4"/>
  <c r="O372" i="4"/>
  <c r="O366" i="4"/>
  <c r="O362" i="4"/>
  <c r="O358" i="4"/>
  <c r="O354" i="4"/>
  <c r="O350" i="4"/>
  <c r="O344" i="4"/>
  <c r="O339" i="4"/>
  <c r="O334" i="4"/>
  <c r="O330" i="4"/>
  <c r="O323" i="4"/>
  <c r="O317" i="4"/>
  <c r="O311" i="4"/>
  <c r="O307" i="4"/>
  <c r="O303" i="4"/>
  <c r="O299" i="4"/>
  <c r="O293" i="4"/>
  <c r="O288" i="4"/>
  <c r="O284" i="4"/>
  <c r="O277" i="4"/>
  <c r="O273" i="4"/>
  <c r="O268" i="4"/>
  <c r="O264" i="4"/>
  <c r="O260" i="4"/>
  <c r="O256" i="4"/>
  <c r="O252" i="4"/>
  <c r="O248" i="4"/>
  <c r="O243" i="4"/>
  <c r="O239" i="4"/>
  <c r="O235" i="4"/>
  <c r="O231" i="4"/>
  <c r="O227" i="4"/>
  <c r="O222" i="4"/>
  <c r="O218" i="4"/>
  <c r="O214" i="4"/>
  <c r="O209" i="4"/>
  <c r="O204" i="4"/>
  <c r="O197" i="4"/>
  <c r="O193" i="4"/>
  <c r="O188" i="4"/>
  <c r="O183" i="4"/>
  <c r="O178" i="4"/>
  <c r="O174" i="4"/>
  <c r="L168" i="4"/>
  <c r="O169" i="4"/>
  <c r="O164" i="4"/>
  <c r="O160" i="4"/>
  <c r="O155" i="4"/>
  <c r="O151" i="4"/>
  <c r="O145" i="4"/>
  <c r="O139" i="4"/>
  <c r="O134" i="4"/>
  <c r="O130" i="4"/>
  <c r="O125" i="4"/>
  <c r="O121" i="4"/>
  <c r="O117" i="4"/>
  <c r="O112" i="4"/>
  <c r="O107" i="4"/>
  <c r="O103" i="4"/>
  <c r="O98" i="4"/>
  <c r="O93" i="4"/>
  <c r="O89" i="4"/>
  <c r="O85" i="4"/>
  <c r="O80" i="4"/>
  <c r="O75" i="4"/>
  <c r="O71" i="4"/>
  <c r="O67" i="4"/>
  <c r="O61" i="4"/>
  <c r="O56" i="4"/>
  <c r="O51" i="4"/>
  <c r="O47" i="4"/>
  <c r="O37" i="4"/>
  <c r="O32" i="4"/>
  <c r="O28" i="4"/>
  <c r="O22" i="4"/>
  <c r="O18" i="4"/>
  <c r="O14" i="4"/>
  <c r="O9" i="4"/>
  <c r="L40" i="4"/>
  <c r="O41" i="4"/>
  <c r="K406" i="4"/>
  <c r="K346" i="4"/>
  <c r="K325" i="4"/>
  <c r="O393" i="4"/>
  <c r="O389" i="4"/>
  <c r="O384" i="4"/>
  <c r="O379" i="4"/>
  <c r="O375" i="4"/>
  <c r="O371" i="4"/>
  <c r="O365" i="4"/>
  <c r="O361" i="4"/>
  <c r="O357" i="4"/>
  <c r="O353" i="4"/>
  <c r="O348" i="4"/>
  <c r="O337" i="4"/>
  <c r="O333" i="4"/>
  <c r="O327" i="4"/>
  <c r="L321" i="4"/>
  <c r="O322" i="4"/>
  <c r="L315" i="4"/>
  <c r="O315" i="4" s="1"/>
  <c r="O316" i="4"/>
  <c r="O310" i="4"/>
  <c r="O306" i="4"/>
  <c r="O302" i="4"/>
  <c r="O298" i="4"/>
  <c r="O292" i="4"/>
  <c r="O287" i="4"/>
  <c r="O283" i="4"/>
  <c r="O276" i="4"/>
  <c r="O271" i="4"/>
  <c r="O267" i="4"/>
  <c r="O263" i="4"/>
  <c r="O259" i="4"/>
  <c r="O255" i="4"/>
  <c r="O251" i="4"/>
  <c r="O247" i="4"/>
  <c r="O242" i="4"/>
  <c r="O238" i="4"/>
  <c r="O234" i="4"/>
  <c r="O230" i="4"/>
  <c r="O225" i="4"/>
  <c r="O221" i="4"/>
  <c r="O217" i="4"/>
  <c r="O213" i="4"/>
  <c r="O208" i="4"/>
  <c r="O202" i="4"/>
  <c r="O196" i="4"/>
  <c r="O192" i="4"/>
  <c r="L186" i="4"/>
  <c r="O187" i="4"/>
  <c r="O182" i="4"/>
  <c r="O177" i="4"/>
  <c r="O173" i="4"/>
  <c r="O167" i="4"/>
  <c r="O163" i="4"/>
  <c r="O159" i="4"/>
  <c r="O154" i="4"/>
  <c r="O150" i="4"/>
  <c r="O144" i="4"/>
  <c r="O138" i="4"/>
  <c r="O133" i="4"/>
  <c r="O129" i="4"/>
  <c r="O124" i="4"/>
  <c r="O120" i="4"/>
  <c r="O115" i="4"/>
  <c r="O111" i="4"/>
  <c r="O106" i="4"/>
  <c r="O101" i="4"/>
  <c r="O97" i="4"/>
  <c r="O92" i="4"/>
  <c r="O88" i="4"/>
  <c r="O83" i="4"/>
  <c r="O79" i="4"/>
  <c r="O74" i="4"/>
  <c r="O70" i="4"/>
  <c r="O64" i="4"/>
  <c r="O60" i="4"/>
  <c r="O55" i="4"/>
  <c r="O50" i="4"/>
  <c r="O46" i="4"/>
  <c r="O36" i="4"/>
  <c r="O31" i="4"/>
  <c r="L25" i="4"/>
  <c r="O25" i="4" s="1"/>
  <c r="O26" i="4"/>
  <c r="O21" i="4"/>
  <c r="O17" i="4"/>
  <c r="O13" i="4"/>
  <c r="O42" i="4"/>
  <c r="K40" i="4"/>
  <c r="M199" i="4"/>
  <c r="H206" i="4"/>
  <c r="N206" i="4" s="1"/>
  <c r="N203" i="4" s="1"/>
  <c r="O408" i="4"/>
  <c r="O392" i="4"/>
  <c r="O388" i="4"/>
  <c r="O383" i="4"/>
  <c r="O378" i="4"/>
  <c r="O374" i="4"/>
  <c r="O370" i="4"/>
  <c r="O364" i="4"/>
  <c r="O360" i="4"/>
  <c r="O356" i="4"/>
  <c r="O352" i="4"/>
  <c r="L346" i="4"/>
  <c r="O347" i="4"/>
  <c r="O341" i="4"/>
  <c r="O336" i="4"/>
  <c r="O332" i="4"/>
  <c r="L325" i="4"/>
  <c r="O326" i="4"/>
  <c r="O320" i="4"/>
  <c r="O313" i="4"/>
  <c r="O309" i="4"/>
  <c r="O305" i="4"/>
  <c r="O301" i="4"/>
  <c r="O297" i="4"/>
  <c r="O291" i="4"/>
  <c r="O286" i="4"/>
  <c r="L279" i="4"/>
  <c r="O279" i="4" s="1"/>
  <c r="O280" i="4"/>
  <c r="O275" i="4"/>
  <c r="O270" i="4"/>
  <c r="O266" i="4"/>
  <c r="O262" i="4"/>
  <c r="O258" i="4"/>
  <c r="O254" i="4"/>
  <c r="O250" i="4"/>
  <c r="O246" i="4"/>
  <c r="O241" i="4"/>
  <c r="O237" i="4"/>
  <c r="O233" i="4"/>
  <c r="O229" i="4"/>
  <c r="O224" i="4"/>
  <c r="O220" i="4"/>
  <c r="O216" i="4"/>
  <c r="O211" i="4"/>
  <c r="O206" i="4"/>
  <c r="O201" i="4"/>
  <c r="O195" i="4"/>
  <c r="O191" i="4"/>
  <c r="O185" i="4"/>
  <c r="O181" i="4"/>
  <c r="O176" i="4"/>
  <c r="O172" i="4"/>
  <c r="O166" i="4"/>
  <c r="O162" i="4"/>
  <c r="O157" i="4"/>
  <c r="O153" i="4"/>
  <c r="O147" i="4"/>
  <c r="O143" i="4"/>
  <c r="O137" i="4"/>
  <c r="O132" i="4"/>
  <c r="O128" i="4"/>
  <c r="O123" i="4"/>
  <c r="O119" i="4"/>
  <c r="O114" i="4"/>
  <c r="O110" i="4"/>
  <c r="O105" i="4"/>
  <c r="O100" i="4"/>
  <c r="O96" i="4"/>
  <c r="O91" i="4"/>
  <c r="O87" i="4"/>
  <c r="O82" i="4"/>
  <c r="O77" i="4"/>
  <c r="O73" i="4"/>
  <c r="O69" i="4"/>
  <c r="O63" i="4"/>
  <c r="O58" i="4"/>
  <c r="O53" i="4"/>
  <c r="O49" i="4"/>
  <c r="O39" i="4"/>
  <c r="O34" i="4"/>
  <c r="O30" i="4"/>
  <c r="O24" i="4"/>
  <c r="O20" i="4"/>
  <c r="O16" i="4"/>
  <c r="O11" i="4"/>
  <c r="O43" i="4"/>
  <c r="J40" i="4"/>
  <c r="H8" i="4"/>
  <c r="N8" i="4" s="1"/>
  <c r="L401" i="4"/>
  <c r="O401" i="4" s="1"/>
  <c r="O402" i="4"/>
  <c r="L409" i="4"/>
  <c r="O409" i="4" s="1"/>
  <c r="O410" i="4"/>
  <c r="L404" i="4"/>
  <c r="O405" i="4"/>
  <c r="L342" i="4"/>
  <c r="O343" i="4"/>
  <c r="H291" i="4"/>
  <c r="N291" i="4" s="1"/>
  <c r="M289" i="4"/>
  <c r="H130" i="4"/>
  <c r="N130" i="4" s="1"/>
  <c r="H17" i="4"/>
  <c r="N17" i="4" s="1"/>
  <c r="H132" i="4"/>
  <c r="N132" i="4" s="1"/>
  <c r="H128" i="4"/>
  <c r="N128" i="4" s="1"/>
  <c r="M12" i="4"/>
  <c r="M94" i="4"/>
  <c r="M27" i="4"/>
  <c r="M54" i="4"/>
  <c r="M59" i="4"/>
  <c r="M78" i="4"/>
  <c r="M149" i="4"/>
  <c r="M186" i="4"/>
  <c r="H216" i="4"/>
  <c r="N216" i="4" s="1"/>
  <c r="M216" i="4"/>
  <c r="P216" i="4" s="1"/>
  <c r="H220" i="4"/>
  <c r="N220" i="4" s="1"/>
  <c r="M220" i="4"/>
  <c r="H224" i="4"/>
  <c r="N224" i="4" s="1"/>
  <c r="M224" i="4"/>
  <c r="P224" i="4" s="1"/>
  <c r="H229" i="4"/>
  <c r="N229" i="4" s="1"/>
  <c r="M229" i="4"/>
  <c r="H233" i="4"/>
  <c r="N233" i="4" s="1"/>
  <c r="M233" i="4"/>
  <c r="P233" i="4" s="1"/>
  <c r="H237" i="4"/>
  <c r="N237" i="4" s="1"/>
  <c r="M237" i="4"/>
  <c r="H241" i="4"/>
  <c r="N241" i="4" s="1"/>
  <c r="M241" i="4"/>
  <c r="H246" i="4"/>
  <c r="N246" i="4" s="1"/>
  <c r="M246" i="4"/>
  <c r="H250" i="4"/>
  <c r="N250" i="4" s="1"/>
  <c r="M250" i="4"/>
  <c r="P250" i="4" s="1"/>
  <c r="H254" i="4"/>
  <c r="N254" i="4" s="1"/>
  <c r="M254" i="4"/>
  <c r="H258" i="4"/>
  <c r="N258" i="4" s="1"/>
  <c r="M258" i="4"/>
  <c r="P258" i="4" s="1"/>
  <c r="H262" i="4"/>
  <c r="N262" i="4" s="1"/>
  <c r="M262" i="4"/>
  <c r="H266" i="4"/>
  <c r="N266" i="4" s="1"/>
  <c r="M266" i="4"/>
  <c r="H270" i="4"/>
  <c r="N270" i="4" s="1"/>
  <c r="M270" i="4"/>
  <c r="H275" i="4"/>
  <c r="N275" i="4" s="1"/>
  <c r="M275" i="4"/>
  <c r="P275" i="4" s="1"/>
  <c r="H280" i="4"/>
  <c r="N280" i="4" s="1"/>
  <c r="N279" i="4" s="1"/>
  <c r="M280" i="4"/>
  <c r="M279" i="4" s="1"/>
  <c r="H286" i="4"/>
  <c r="N286" i="4" s="1"/>
  <c r="M286" i="4"/>
  <c r="H298" i="4"/>
  <c r="N298" i="4" s="1"/>
  <c r="M298" i="4"/>
  <c r="H302" i="4"/>
  <c r="N302" i="4" s="1"/>
  <c r="M302" i="4"/>
  <c r="H306" i="4"/>
  <c r="N306" i="4" s="1"/>
  <c r="M306" i="4"/>
  <c r="H310" i="4"/>
  <c r="N310" i="4" s="1"/>
  <c r="M310" i="4"/>
  <c r="H316" i="4"/>
  <c r="N316" i="4" s="1"/>
  <c r="M316" i="4"/>
  <c r="H322" i="4"/>
  <c r="N322" i="4" s="1"/>
  <c r="M322" i="4"/>
  <c r="H327" i="4"/>
  <c r="N327" i="4" s="1"/>
  <c r="M327" i="4"/>
  <c r="H333" i="4"/>
  <c r="N333" i="4" s="1"/>
  <c r="M333" i="4"/>
  <c r="H337" i="4"/>
  <c r="N337" i="4" s="1"/>
  <c r="M337" i="4"/>
  <c r="H343" i="4"/>
  <c r="N343" i="4" s="1"/>
  <c r="M343" i="4"/>
  <c r="H348" i="4"/>
  <c r="N348" i="4" s="1"/>
  <c r="M348" i="4"/>
  <c r="H353" i="4"/>
  <c r="N353" i="4" s="1"/>
  <c r="M353" i="4"/>
  <c r="H357" i="4"/>
  <c r="N357" i="4" s="1"/>
  <c r="M357" i="4"/>
  <c r="H361" i="4"/>
  <c r="N361" i="4" s="1"/>
  <c r="M361" i="4"/>
  <c r="H365" i="4"/>
  <c r="N365" i="4" s="1"/>
  <c r="M365" i="4"/>
  <c r="N406" i="4"/>
  <c r="N403" i="4" s="1"/>
  <c r="J349" i="4"/>
  <c r="J338" i="4"/>
  <c r="J329" i="4"/>
  <c r="J272" i="4"/>
  <c r="J226" i="4"/>
  <c r="J203" i="4"/>
  <c r="J168" i="4"/>
  <c r="J116" i="4"/>
  <c r="J102" i="4"/>
  <c r="J65" i="4" s="1"/>
  <c r="J84" i="4"/>
  <c r="J66" i="4"/>
  <c r="J27" i="4"/>
  <c r="K342" i="4"/>
  <c r="K321" i="4"/>
  <c r="K315" i="4"/>
  <c r="K282" i="4"/>
  <c r="K212" i="4"/>
  <c r="K207" i="4"/>
  <c r="K186" i="4"/>
  <c r="K158" i="4"/>
  <c r="K149" i="4"/>
  <c r="K78" i="4"/>
  <c r="K59" i="4"/>
  <c r="K54" i="4"/>
  <c r="K45" i="4"/>
  <c r="K35" i="4"/>
  <c r="K12" i="4"/>
  <c r="L386" i="4"/>
  <c r="L381" i="4"/>
  <c r="O381" i="4" s="1"/>
  <c r="L318" i="4"/>
  <c r="O318" i="4" s="1"/>
  <c r="L289" i="4"/>
  <c r="O289" i="4" s="1"/>
  <c r="L199" i="4"/>
  <c r="O199" i="4" s="1"/>
  <c r="L179" i="4"/>
  <c r="L135" i="4"/>
  <c r="L126" i="4"/>
  <c r="L94" i="4"/>
  <c r="M408" i="4"/>
  <c r="P408" i="4" s="1"/>
  <c r="M393" i="4"/>
  <c r="M389" i="4"/>
  <c r="M384" i="4"/>
  <c r="M379" i="4"/>
  <c r="M375" i="4"/>
  <c r="M371" i="4"/>
  <c r="M355" i="4"/>
  <c r="M335" i="4"/>
  <c r="M312" i="4"/>
  <c r="M295" i="4"/>
  <c r="M294" i="4" s="1"/>
  <c r="M274" i="4"/>
  <c r="M257" i="4"/>
  <c r="P257" i="4" s="1"/>
  <c r="M240" i="4"/>
  <c r="M223" i="4"/>
  <c r="M205" i="4"/>
  <c r="M203" i="4" s="1"/>
  <c r="M184" i="4"/>
  <c r="M179" i="4" s="1"/>
  <c r="M165" i="4"/>
  <c r="M158" i="4" s="1"/>
  <c r="M146" i="4"/>
  <c r="M142" i="4" s="1"/>
  <c r="M127" i="4"/>
  <c r="M126" i="4" s="1"/>
  <c r="M108" i="4"/>
  <c r="M102" i="4" s="1"/>
  <c r="M90" i="4"/>
  <c r="M72" i="4"/>
  <c r="M11" i="4"/>
  <c r="M45" i="4"/>
  <c r="M44" i="4" s="1"/>
  <c r="H9" i="4"/>
  <c r="N9" i="4" s="1"/>
  <c r="H14" i="4"/>
  <c r="N14" i="4" s="1"/>
  <c r="H16" i="4"/>
  <c r="N16" i="4" s="1"/>
  <c r="H18" i="4"/>
  <c r="N18" i="4" s="1"/>
  <c r="H20" i="4"/>
  <c r="N20" i="4" s="1"/>
  <c r="H22" i="4"/>
  <c r="N22" i="4" s="1"/>
  <c r="H24" i="4"/>
  <c r="N24" i="4" s="1"/>
  <c r="H28" i="4"/>
  <c r="N28" i="4" s="1"/>
  <c r="H30" i="4"/>
  <c r="N30" i="4" s="1"/>
  <c r="H32" i="4"/>
  <c r="N32" i="4" s="1"/>
  <c r="H34" i="4"/>
  <c r="N34" i="4" s="1"/>
  <c r="H37" i="4"/>
  <c r="N37" i="4" s="1"/>
  <c r="N35" i="4" s="1"/>
  <c r="H39" i="4"/>
  <c r="N39" i="4" s="1"/>
  <c r="H42" i="4"/>
  <c r="N42" i="4" s="1"/>
  <c r="H46" i="4"/>
  <c r="N46" i="4" s="1"/>
  <c r="H48" i="4"/>
  <c r="N48" i="4" s="1"/>
  <c r="H50" i="4"/>
  <c r="N50" i="4" s="1"/>
  <c r="H52" i="4"/>
  <c r="N52" i="4" s="1"/>
  <c r="H55" i="4"/>
  <c r="N55" i="4" s="1"/>
  <c r="H57" i="4"/>
  <c r="N57" i="4" s="1"/>
  <c r="H60" i="4"/>
  <c r="N60" i="4" s="1"/>
  <c r="H62" i="4"/>
  <c r="N62" i="4" s="1"/>
  <c r="H64" i="4"/>
  <c r="N64" i="4" s="1"/>
  <c r="H68" i="4"/>
  <c r="N68" i="4" s="1"/>
  <c r="H70" i="4"/>
  <c r="N70" i="4" s="1"/>
  <c r="H74" i="4"/>
  <c r="N74" i="4" s="1"/>
  <c r="H76" i="4"/>
  <c r="N76" i="4" s="1"/>
  <c r="H79" i="4"/>
  <c r="N79" i="4" s="1"/>
  <c r="H81" i="4"/>
  <c r="N81" i="4" s="1"/>
  <c r="H83" i="4"/>
  <c r="N83" i="4" s="1"/>
  <c r="H86" i="4"/>
  <c r="N86" i="4" s="1"/>
  <c r="H88" i="4"/>
  <c r="N88" i="4" s="1"/>
  <c r="H92" i="4"/>
  <c r="N92" i="4" s="1"/>
  <c r="H95" i="4"/>
  <c r="N95" i="4" s="1"/>
  <c r="H97" i="4"/>
  <c r="N97" i="4" s="1"/>
  <c r="H99" i="4"/>
  <c r="N99" i="4" s="1"/>
  <c r="H101" i="4"/>
  <c r="N101" i="4" s="1"/>
  <c r="H104" i="4"/>
  <c r="N104" i="4" s="1"/>
  <c r="H106" i="4"/>
  <c r="N106" i="4" s="1"/>
  <c r="H111" i="4"/>
  <c r="N111" i="4" s="1"/>
  <c r="H113" i="4"/>
  <c r="N113" i="4" s="1"/>
  <c r="H115" i="4"/>
  <c r="N115" i="4" s="1"/>
  <c r="H118" i="4"/>
  <c r="N118" i="4" s="1"/>
  <c r="H120" i="4"/>
  <c r="N120" i="4" s="1"/>
  <c r="N116" i="4" s="1"/>
  <c r="H122" i="4"/>
  <c r="N122" i="4" s="1"/>
  <c r="H124" i="4"/>
  <c r="N124" i="4" s="1"/>
  <c r="H129" i="4"/>
  <c r="N129" i="4" s="1"/>
  <c r="H131" i="4"/>
  <c r="N131" i="4" s="1"/>
  <c r="H133" i="4"/>
  <c r="N133" i="4" s="1"/>
  <c r="H136" i="4"/>
  <c r="N136" i="4" s="1"/>
  <c r="H138" i="4"/>
  <c r="N138" i="4" s="1"/>
  <c r="H140" i="4"/>
  <c r="N140" i="4" s="1"/>
  <c r="H144" i="4"/>
  <c r="N144" i="4" s="1"/>
  <c r="H150" i="4"/>
  <c r="N150" i="4" s="1"/>
  <c r="H152" i="4"/>
  <c r="N152" i="4" s="1"/>
  <c r="H154" i="4"/>
  <c r="N154" i="4" s="1"/>
  <c r="H156" i="4"/>
  <c r="N156" i="4" s="1"/>
  <c r="H159" i="4"/>
  <c r="N159" i="4" s="1"/>
  <c r="H161" i="4"/>
  <c r="N161" i="4" s="1"/>
  <c r="H163" i="4"/>
  <c r="N163" i="4" s="1"/>
  <c r="H167" i="4"/>
  <c r="N167" i="4" s="1"/>
  <c r="H170" i="4"/>
  <c r="N170" i="4" s="1"/>
  <c r="H173" i="4"/>
  <c r="N173" i="4" s="1"/>
  <c r="H175" i="4"/>
  <c r="N175" i="4" s="1"/>
  <c r="H177" i="4"/>
  <c r="N177" i="4" s="1"/>
  <c r="H180" i="4"/>
  <c r="N180" i="4" s="1"/>
  <c r="H182" i="4"/>
  <c r="N182" i="4" s="1"/>
  <c r="H187" i="4"/>
  <c r="N187" i="4" s="1"/>
  <c r="H189" i="4"/>
  <c r="N189" i="4" s="1"/>
  <c r="H192" i="4"/>
  <c r="N192" i="4" s="1"/>
  <c r="H194" i="4"/>
  <c r="N194" i="4" s="1"/>
  <c r="H196" i="4"/>
  <c r="N196" i="4" s="1"/>
  <c r="H200" i="4"/>
  <c r="N200" i="4" s="1"/>
  <c r="H202" i="4"/>
  <c r="N202" i="4" s="1"/>
  <c r="H208" i="4"/>
  <c r="N208" i="4" s="1"/>
  <c r="H210" i="4"/>
  <c r="N210" i="4" s="1"/>
  <c r="H213" i="4"/>
  <c r="N213" i="4" s="1"/>
  <c r="M213" i="4"/>
  <c r="H217" i="4"/>
  <c r="N217" i="4" s="1"/>
  <c r="M217" i="4"/>
  <c r="H221" i="4"/>
  <c r="N221" i="4" s="1"/>
  <c r="M221" i="4"/>
  <c r="H225" i="4"/>
  <c r="N225" i="4" s="1"/>
  <c r="M225" i="4"/>
  <c r="H230" i="4"/>
  <c r="N230" i="4" s="1"/>
  <c r="M230" i="4"/>
  <c r="H234" i="4"/>
  <c r="N234" i="4" s="1"/>
  <c r="M234" i="4"/>
  <c r="H238" i="4"/>
  <c r="N238" i="4" s="1"/>
  <c r="M238" i="4"/>
  <c r="H242" i="4"/>
  <c r="N242" i="4" s="1"/>
  <c r="M242" i="4"/>
  <c r="H247" i="4"/>
  <c r="N247" i="4" s="1"/>
  <c r="M247" i="4"/>
  <c r="H251" i="4"/>
  <c r="N251" i="4" s="1"/>
  <c r="M251" i="4"/>
  <c r="H255" i="4"/>
  <c r="N255" i="4" s="1"/>
  <c r="M255" i="4"/>
  <c r="H259" i="4"/>
  <c r="N259" i="4" s="1"/>
  <c r="M259" i="4"/>
  <c r="H263" i="4"/>
  <c r="N263" i="4" s="1"/>
  <c r="M263" i="4"/>
  <c r="H267" i="4"/>
  <c r="N267" i="4" s="1"/>
  <c r="M267" i="4"/>
  <c r="H271" i="4"/>
  <c r="N271" i="4" s="1"/>
  <c r="M271" i="4"/>
  <c r="H276" i="4"/>
  <c r="N276" i="4" s="1"/>
  <c r="M276" i="4"/>
  <c r="H283" i="4"/>
  <c r="N283" i="4" s="1"/>
  <c r="M283" i="4"/>
  <c r="H287" i="4"/>
  <c r="N287" i="4" s="1"/>
  <c r="M287" i="4"/>
  <c r="H290" i="4"/>
  <c r="N290" i="4" s="1"/>
  <c r="H292" i="4"/>
  <c r="N292" i="4" s="1"/>
  <c r="H299" i="4"/>
  <c r="N299" i="4" s="1"/>
  <c r="M299" i="4"/>
  <c r="H303" i="4"/>
  <c r="N303" i="4" s="1"/>
  <c r="M303" i="4"/>
  <c r="H307" i="4"/>
  <c r="N307" i="4" s="1"/>
  <c r="M307" i="4"/>
  <c r="H311" i="4"/>
  <c r="N311" i="4" s="1"/>
  <c r="M311" i="4"/>
  <c r="H317" i="4"/>
  <c r="N317" i="4" s="1"/>
  <c r="M317" i="4"/>
  <c r="H323" i="4"/>
  <c r="N323" i="4" s="1"/>
  <c r="M323" i="4"/>
  <c r="H330" i="4"/>
  <c r="N330" i="4" s="1"/>
  <c r="M330" i="4"/>
  <c r="H334" i="4"/>
  <c r="N334" i="4" s="1"/>
  <c r="M334" i="4"/>
  <c r="P334" i="4" s="1"/>
  <c r="H339" i="4"/>
  <c r="N339" i="4" s="1"/>
  <c r="M339" i="4"/>
  <c r="H344" i="4"/>
  <c r="N344" i="4" s="1"/>
  <c r="M344" i="4"/>
  <c r="P344" i="4" s="1"/>
  <c r="H350" i="4"/>
  <c r="N350" i="4" s="1"/>
  <c r="M350" i="4"/>
  <c r="P350" i="4" s="1"/>
  <c r="H354" i="4"/>
  <c r="N354" i="4" s="1"/>
  <c r="M354" i="4"/>
  <c r="P354" i="4" s="1"/>
  <c r="H358" i="4"/>
  <c r="N358" i="4" s="1"/>
  <c r="M358" i="4"/>
  <c r="H362" i="4"/>
  <c r="N362" i="4" s="1"/>
  <c r="M362" i="4"/>
  <c r="H366" i="4"/>
  <c r="N366" i="4" s="1"/>
  <c r="M366" i="4"/>
  <c r="J342" i="4"/>
  <c r="J321" i="4"/>
  <c r="J314" i="4" s="1"/>
  <c r="J282" i="4"/>
  <c r="J212" i="4"/>
  <c r="J207" i="4"/>
  <c r="J186" i="4"/>
  <c r="J158" i="4"/>
  <c r="J149" i="4"/>
  <c r="J78" i="4"/>
  <c r="J59" i="4"/>
  <c r="J54" i="4"/>
  <c r="J45" i="4"/>
  <c r="J35" i="4"/>
  <c r="J12" i="4"/>
  <c r="K369" i="4"/>
  <c r="K296" i="4"/>
  <c r="K245" i="4"/>
  <c r="K190" i="4"/>
  <c r="K171" i="4"/>
  <c r="K142" i="4"/>
  <c r="K109" i="4"/>
  <c r="L349" i="4"/>
  <c r="L338" i="4"/>
  <c r="O338" i="4" s="1"/>
  <c r="L329" i="4"/>
  <c r="O329" i="4" s="1"/>
  <c r="L272" i="4"/>
  <c r="L226" i="4"/>
  <c r="L203" i="4"/>
  <c r="O203" i="4" s="1"/>
  <c r="L116" i="4"/>
  <c r="O116" i="4" s="1"/>
  <c r="L102" i="4"/>
  <c r="L84" i="4"/>
  <c r="O84" i="4" s="1"/>
  <c r="L66" i="4"/>
  <c r="O66" i="4" s="1"/>
  <c r="L27" i="4"/>
  <c r="O27" i="4" s="1"/>
  <c r="M407" i="4"/>
  <c r="M392" i="4"/>
  <c r="P392" i="4" s="1"/>
  <c r="M388" i="4"/>
  <c r="P388" i="4" s="1"/>
  <c r="M383" i="4"/>
  <c r="M378" i="4"/>
  <c r="M374" i="4"/>
  <c r="M367" i="4"/>
  <c r="M351" i="4"/>
  <c r="M331" i="4"/>
  <c r="P331" i="4" s="1"/>
  <c r="M308" i="4"/>
  <c r="M269" i="4"/>
  <c r="P269" i="4" s="1"/>
  <c r="M253" i="4"/>
  <c r="M236" i="4"/>
  <c r="M219" i="4"/>
  <c r="M66" i="4"/>
  <c r="M84" i="4"/>
  <c r="M109" i="4"/>
  <c r="M116" i="4"/>
  <c r="M168" i="4"/>
  <c r="M171" i="4"/>
  <c r="H214" i="4"/>
  <c r="N214" i="4" s="1"/>
  <c r="M214" i="4"/>
  <c r="P214" i="4" s="1"/>
  <c r="H218" i="4"/>
  <c r="N218" i="4" s="1"/>
  <c r="M218" i="4"/>
  <c r="H222" i="4"/>
  <c r="N222" i="4" s="1"/>
  <c r="M222" i="4"/>
  <c r="P222" i="4" s="1"/>
  <c r="H227" i="4"/>
  <c r="N227" i="4" s="1"/>
  <c r="M227" i="4"/>
  <c r="H231" i="4"/>
  <c r="N231" i="4" s="1"/>
  <c r="M231" i="4"/>
  <c r="H235" i="4"/>
  <c r="N235" i="4" s="1"/>
  <c r="M235" i="4"/>
  <c r="P235" i="4" s="1"/>
  <c r="H239" i="4"/>
  <c r="N239" i="4" s="1"/>
  <c r="M239" i="4"/>
  <c r="P239" i="4" s="1"/>
  <c r="H243" i="4"/>
  <c r="N243" i="4" s="1"/>
  <c r="M243" i="4"/>
  <c r="H248" i="4"/>
  <c r="N248" i="4" s="1"/>
  <c r="M248" i="4"/>
  <c r="H252" i="4"/>
  <c r="N252" i="4" s="1"/>
  <c r="M252" i="4"/>
  <c r="H256" i="4"/>
  <c r="N256" i="4" s="1"/>
  <c r="M256" i="4"/>
  <c r="H260" i="4"/>
  <c r="N260" i="4" s="1"/>
  <c r="M260" i="4"/>
  <c r="H264" i="4"/>
  <c r="N264" i="4" s="1"/>
  <c r="M264" i="4"/>
  <c r="H268" i="4"/>
  <c r="N268" i="4" s="1"/>
  <c r="M268" i="4"/>
  <c r="H273" i="4"/>
  <c r="N273" i="4" s="1"/>
  <c r="M273" i="4"/>
  <c r="H277" i="4"/>
  <c r="N277" i="4" s="1"/>
  <c r="M277" i="4"/>
  <c r="H284" i="4"/>
  <c r="N284" i="4" s="1"/>
  <c r="M284" i="4"/>
  <c r="H288" i="4"/>
  <c r="N288" i="4" s="1"/>
  <c r="M288" i="4"/>
  <c r="P288" i="4" s="1"/>
  <c r="N381" i="4"/>
  <c r="N386" i="4"/>
  <c r="J406" i="4"/>
  <c r="J403" i="4" s="1"/>
  <c r="J395" i="4" s="1"/>
  <c r="J369" i="4"/>
  <c r="J346" i="4"/>
  <c r="J325" i="4"/>
  <c r="J296" i="4"/>
  <c r="J245" i="4"/>
  <c r="J190" i="4"/>
  <c r="J171" i="4"/>
  <c r="J142" i="4"/>
  <c r="J109" i="4"/>
  <c r="K397" i="4"/>
  <c r="K396" i="4" s="1"/>
  <c r="K386" i="4"/>
  <c r="K381" i="4"/>
  <c r="K318" i="4"/>
  <c r="K314" i="4" s="1"/>
  <c r="K289" i="4"/>
  <c r="K199" i="4"/>
  <c r="K198" i="4" s="1"/>
  <c r="K179" i="4"/>
  <c r="K135" i="4"/>
  <c r="K126" i="4"/>
  <c r="K94" i="4"/>
  <c r="L282" i="4"/>
  <c r="L212" i="4"/>
  <c r="L207" i="4"/>
  <c r="O207" i="4" s="1"/>
  <c r="L158" i="4"/>
  <c r="O158" i="4" s="1"/>
  <c r="L149" i="4"/>
  <c r="L78" i="4"/>
  <c r="L59" i="4"/>
  <c r="O59" i="4" s="1"/>
  <c r="L54" i="4"/>
  <c r="O54" i="4" s="1"/>
  <c r="L45" i="4"/>
  <c r="L35" i="4"/>
  <c r="L12" i="4"/>
  <c r="M405" i="4"/>
  <c r="M404" i="4" s="1"/>
  <c r="M391" i="4"/>
  <c r="M387" i="4"/>
  <c r="M382" i="4"/>
  <c r="P382" i="4" s="1"/>
  <c r="M377" i="4"/>
  <c r="P377" i="4" s="1"/>
  <c r="M373" i="4"/>
  <c r="M363" i="4"/>
  <c r="M345" i="4"/>
  <c r="M324" i="4"/>
  <c r="M304" i="4"/>
  <c r="P304" i="4" s="1"/>
  <c r="M285" i="4"/>
  <c r="P285" i="4" s="1"/>
  <c r="M265" i="4"/>
  <c r="P265" i="4" s="1"/>
  <c r="M249" i="4"/>
  <c r="M232" i="4"/>
  <c r="M215" i="4"/>
  <c r="H297" i="4"/>
  <c r="N297" i="4" s="1"/>
  <c r="M297" i="4"/>
  <c r="H301" i="4"/>
  <c r="N301" i="4" s="1"/>
  <c r="M301" i="4"/>
  <c r="P301" i="4" s="1"/>
  <c r="H305" i="4"/>
  <c r="N305" i="4" s="1"/>
  <c r="M305" i="4"/>
  <c r="P305" i="4" s="1"/>
  <c r="H309" i="4"/>
  <c r="N309" i="4" s="1"/>
  <c r="M309" i="4"/>
  <c r="H313" i="4"/>
  <c r="N313" i="4" s="1"/>
  <c r="M313" i="4"/>
  <c r="H320" i="4"/>
  <c r="N320" i="4" s="1"/>
  <c r="N318" i="4" s="1"/>
  <c r="M320" i="4"/>
  <c r="P320" i="4" s="1"/>
  <c r="H326" i="4"/>
  <c r="N326" i="4" s="1"/>
  <c r="N325" i="4" s="1"/>
  <c r="M326" i="4"/>
  <c r="M325" i="4" s="1"/>
  <c r="H332" i="4"/>
  <c r="N332" i="4" s="1"/>
  <c r="M332" i="4"/>
  <c r="H336" i="4"/>
  <c r="N336" i="4" s="1"/>
  <c r="M336" i="4"/>
  <c r="H341" i="4"/>
  <c r="N341" i="4" s="1"/>
  <c r="M341" i="4"/>
  <c r="H347" i="4"/>
  <c r="N347" i="4" s="1"/>
  <c r="N346" i="4" s="1"/>
  <c r="M347" i="4"/>
  <c r="M346" i="4" s="1"/>
  <c r="H352" i="4"/>
  <c r="N352" i="4" s="1"/>
  <c r="M352" i="4"/>
  <c r="H356" i="4"/>
  <c r="N356" i="4" s="1"/>
  <c r="M356" i="4"/>
  <c r="P356" i="4" s="1"/>
  <c r="H360" i="4"/>
  <c r="N360" i="4" s="1"/>
  <c r="M360" i="4"/>
  <c r="P360" i="4" s="1"/>
  <c r="H364" i="4"/>
  <c r="N364" i="4" s="1"/>
  <c r="M364" i="4"/>
  <c r="P364" i="4" s="1"/>
  <c r="H370" i="4"/>
  <c r="N370" i="4" s="1"/>
  <c r="N369" i="4" s="1"/>
  <c r="M370" i="4"/>
  <c r="P370" i="4" s="1"/>
  <c r="J386" i="4"/>
  <c r="J198" i="4"/>
  <c r="J179" i="4"/>
  <c r="J135" i="4"/>
  <c r="J126" i="4"/>
  <c r="J94" i="4"/>
  <c r="K349" i="4"/>
  <c r="K329" i="4"/>
  <c r="K272" i="4"/>
  <c r="K226" i="4"/>
  <c r="K116" i="4"/>
  <c r="K102" i="4"/>
  <c r="K84" i="4"/>
  <c r="K66" i="4"/>
  <c r="K27" i="4"/>
  <c r="L369" i="4"/>
  <c r="L296" i="4"/>
  <c r="L245" i="4"/>
  <c r="O245" i="4" s="1"/>
  <c r="L190" i="4"/>
  <c r="O190" i="4" s="1"/>
  <c r="L171" i="4"/>
  <c r="L142" i="4"/>
  <c r="L109" i="4"/>
  <c r="O109" i="4" s="1"/>
  <c r="M410" i="4"/>
  <c r="M409" i="4" s="1"/>
  <c r="M394" i="4"/>
  <c r="P394" i="4" s="1"/>
  <c r="M390" i="4"/>
  <c r="M385" i="4"/>
  <c r="M380" i="4"/>
  <c r="P380" i="4" s="1"/>
  <c r="M376" i="4"/>
  <c r="M372" i="4"/>
  <c r="P372" i="4" s="1"/>
  <c r="M359" i="4"/>
  <c r="M340" i="4"/>
  <c r="M319" i="4"/>
  <c r="M318" i="4" s="1"/>
  <c r="M300" i="4"/>
  <c r="P300" i="4" s="1"/>
  <c r="M278" i="4"/>
  <c r="M261" i="4"/>
  <c r="P261" i="4" s="1"/>
  <c r="M244" i="4"/>
  <c r="P244" i="4" s="1"/>
  <c r="M228" i="4"/>
  <c r="P228" i="4" s="1"/>
  <c r="K403" i="4"/>
  <c r="K328" i="4"/>
  <c r="P312" i="4"/>
  <c r="J7" i="4"/>
  <c r="P163" i="4"/>
  <c r="P71" i="4"/>
  <c r="P121" i="4"/>
  <c r="P107" i="4"/>
  <c r="P125" i="4"/>
  <c r="P91" i="4"/>
  <c r="P75" i="4"/>
  <c r="P100" i="4"/>
  <c r="P112" i="4"/>
  <c r="P31" i="4"/>
  <c r="P22" i="4"/>
  <c r="P57" i="4"/>
  <c r="P90" i="4"/>
  <c r="P86" i="4"/>
  <c r="P81" i="4"/>
  <c r="P32" i="4"/>
  <c r="P30" i="4"/>
  <c r="P8" i="4"/>
  <c r="P15" i="4"/>
  <c r="P24" i="4"/>
  <c r="P38" i="4"/>
  <c r="P48" i="4"/>
  <c r="P51" i="4"/>
  <c r="P52" i="4"/>
  <c r="P64" i="4"/>
  <c r="P20" i="4"/>
  <c r="P18" i="4"/>
  <c r="P19" i="4"/>
  <c r="P36" i="4"/>
  <c r="P37" i="4"/>
  <c r="P58" i="4"/>
  <c r="P67" i="4"/>
  <c r="P103" i="4"/>
  <c r="P82" i="4"/>
  <c r="P88" i="4"/>
  <c r="P98" i="4"/>
  <c r="P110" i="4"/>
  <c r="P114" i="4"/>
  <c r="P137" i="4"/>
  <c r="P72" i="4"/>
  <c r="P76" i="4"/>
  <c r="P118" i="4"/>
  <c r="P122" i="4"/>
  <c r="P145" i="4"/>
  <c r="P153" i="4"/>
  <c r="P157" i="4"/>
  <c r="P160" i="4"/>
  <c r="P164" i="4"/>
  <c r="P181" i="4"/>
  <c r="P128" i="4"/>
  <c r="P132" i="4"/>
  <c r="P159" i="4"/>
  <c r="P175" i="4"/>
  <c r="P218" i="4"/>
  <c r="P254" i="4"/>
  <c r="P173" i="4"/>
  <c r="P177" i="4"/>
  <c r="P183" i="4"/>
  <c r="P243" i="4"/>
  <c r="P209" i="4"/>
  <c r="P211" i="4"/>
  <c r="P220" i="4"/>
  <c r="P230" i="4"/>
  <c r="P237" i="4"/>
  <c r="P191" i="4"/>
  <c r="P193" i="4"/>
  <c r="P195" i="4"/>
  <c r="P197" i="4"/>
  <c r="P306" i="4"/>
  <c r="P293" i="4"/>
  <c r="P308" i="4"/>
  <c r="P327" i="4"/>
  <c r="P374" i="4"/>
  <c r="P348" i="4"/>
  <c r="P389" i="4"/>
  <c r="P393" i="4"/>
  <c r="P295" i="4" l="1"/>
  <c r="N142" i="4"/>
  <c r="K395" i="4"/>
  <c r="M198" i="4"/>
  <c r="K44" i="4"/>
  <c r="K148" i="4"/>
  <c r="K141" i="4" s="1"/>
  <c r="L314" i="4"/>
  <c r="O314" i="4" s="1"/>
  <c r="K368" i="4"/>
  <c r="N102" i="4"/>
  <c r="N190" i="4"/>
  <c r="K65" i="4"/>
  <c r="M65" i="4"/>
  <c r="P108" i="4"/>
  <c r="O142" i="4"/>
  <c r="O296" i="4"/>
  <c r="O212" i="4"/>
  <c r="O226" i="4"/>
  <c r="O349" i="4"/>
  <c r="N179" i="4"/>
  <c r="N168" i="4"/>
  <c r="N135" i="4"/>
  <c r="N40" i="4"/>
  <c r="P205" i="4"/>
  <c r="O282" i="4"/>
  <c r="K281" i="4"/>
  <c r="M406" i="4"/>
  <c r="M403" i="4" s="1"/>
  <c r="O102" i="4"/>
  <c r="O272" i="4"/>
  <c r="M148" i="4"/>
  <c r="P127" i="4"/>
  <c r="L44" i="4"/>
  <c r="O45" i="4"/>
  <c r="L148" i="4"/>
  <c r="O149" i="4"/>
  <c r="N171" i="4"/>
  <c r="N84" i="4"/>
  <c r="O179" i="4"/>
  <c r="O321" i="4"/>
  <c r="O40" i="4"/>
  <c r="J281" i="4"/>
  <c r="N158" i="4"/>
  <c r="N149" i="4"/>
  <c r="N12" i="4"/>
  <c r="O94" i="4"/>
  <c r="O386" i="4"/>
  <c r="O325" i="4"/>
  <c r="O186" i="4"/>
  <c r="O126" i="4"/>
  <c r="O346" i="4"/>
  <c r="O406" i="4"/>
  <c r="P405" i="4"/>
  <c r="P326" i="4"/>
  <c r="O171" i="4"/>
  <c r="O369" i="4"/>
  <c r="O35" i="4"/>
  <c r="O78" i="4"/>
  <c r="N368" i="4"/>
  <c r="N186" i="4"/>
  <c r="N109" i="4"/>
  <c r="N66" i="4"/>
  <c r="O135" i="4"/>
  <c r="O342" i="4"/>
  <c r="O168" i="4"/>
  <c r="L403" i="4"/>
  <c r="O403" i="4" s="1"/>
  <c r="O404" i="4"/>
  <c r="L368" i="4"/>
  <c r="N126" i="4"/>
  <c r="O12" i="4"/>
  <c r="L328" i="4"/>
  <c r="M369" i="4"/>
  <c r="M226" i="4"/>
  <c r="L65" i="4"/>
  <c r="O65" i="4" s="1"/>
  <c r="M349" i="4"/>
  <c r="M338" i="4"/>
  <c r="M329" i="4"/>
  <c r="N78" i="4"/>
  <c r="N27" i="4"/>
  <c r="N342" i="4"/>
  <c r="N321" i="4"/>
  <c r="N226" i="4"/>
  <c r="N349" i="4"/>
  <c r="N338" i="4"/>
  <c r="N329" i="4"/>
  <c r="N207" i="4"/>
  <c r="N54" i="4"/>
  <c r="N45" i="4"/>
  <c r="J328" i="4"/>
  <c r="M315" i="4"/>
  <c r="M245" i="4"/>
  <c r="M296" i="4"/>
  <c r="M381" i="4"/>
  <c r="L281" i="4"/>
  <c r="O281" i="4" s="1"/>
  <c r="J368" i="4"/>
  <c r="M272" i="4"/>
  <c r="M282" i="4"/>
  <c r="M212" i="4"/>
  <c r="N94" i="4"/>
  <c r="N315" i="4"/>
  <c r="N245" i="4"/>
  <c r="N296" i="4"/>
  <c r="M386" i="4"/>
  <c r="N272" i="4"/>
  <c r="J44" i="4"/>
  <c r="J6" i="4" s="1"/>
  <c r="J148" i="4"/>
  <c r="J141" i="4" s="1"/>
  <c r="N289" i="4"/>
  <c r="N282" i="4"/>
  <c r="N212" i="4"/>
  <c r="N199" i="4"/>
  <c r="N198" i="4" s="1"/>
  <c r="N59" i="4"/>
  <c r="L198" i="4"/>
  <c r="M342" i="4"/>
  <c r="M321" i="4"/>
  <c r="P253" i="4"/>
  <c r="P63" i="4"/>
  <c r="P117" i="4"/>
  <c r="P87" i="4"/>
  <c r="P96" i="4"/>
  <c r="P249" i="4"/>
  <c r="P317" i="4"/>
  <c r="P373" i="4"/>
  <c r="P336" i="4"/>
  <c r="P324" i="4"/>
  <c r="P309" i="4"/>
  <c r="P313" i="4"/>
  <c r="P232" i="4"/>
  <c r="P152" i="4"/>
  <c r="P138" i="4"/>
  <c r="P47" i="4"/>
  <c r="P10" i="4"/>
  <c r="P410" i="4"/>
  <c r="P375" i="4"/>
  <c r="P367" i="4"/>
  <c r="P379" i="4"/>
  <c r="P353" i="4"/>
  <c r="P311" i="4"/>
  <c r="P384" i="4"/>
  <c r="P340" i="4"/>
  <c r="P319" i="4"/>
  <c r="P404" i="4"/>
  <c r="P316" i="4"/>
  <c r="P264" i="4"/>
  <c r="P271" i="4"/>
  <c r="P390" i="4"/>
  <c r="P332" i="4"/>
  <c r="P299" i="4"/>
  <c r="P238" i="4"/>
  <c r="P234" i="4"/>
  <c r="P298" i="4"/>
  <c r="P276" i="4"/>
  <c r="P297" i="4"/>
  <c r="P236" i="4"/>
  <c r="P210" i="4"/>
  <c r="P184" i="4"/>
  <c r="P174" i="4"/>
  <c r="P166" i="4"/>
  <c r="P144" i="4"/>
  <c r="P217" i="4"/>
  <c r="P206" i="4"/>
  <c r="P139" i="4"/>
  <c r="P134" i="4"/>
  <c r="P133" i="4"/>
  <c r="P92" i="4"/>
  <c r="P187" i="4"/>
  <c r="P170" i="4"/>
  <c r="P111" i="4"/>
  <c r="P80" i="4"/>
  <c r="P115" i="4"/>
  <c r="P28" i="4"/>
  <c r="P49" i="4"/>
  <c r="P68" i="4"/>
  <c r="P60" i="4"/>
  <c r="P43" i="4"/>
  <c r="P23" i="4"/>
  <c r="P406" i="4"/>
  <c r="P365" i="4"/>
  <c r="P343" i="4"/>
  <c r="P359" i="4"/>
  <c r="P307" i="4"/>
  <c r="P260" i="4"/>
  <c r="P242" i="4"/>
  <c r="P335" i="4"/>
  <c r="P280" i="4"/>
  <c r="P345" i="4"/>
  <c r="P292" i="4"/>
  <c r="P291" i="4"/>
  <c r="P273" i="4"/>
  <c r="P266" i="4"/>
  <c r="P252" i="4"/>
  <c r="P278" i="4"/>
  <c r="P267" i="4"/>
  <c r="P229" i="4"/>
  <c r="P219" i="4"/>
  <c r="P202" i="4"/>
  <c r="P247" i="4"/>
  <c r="P213" i="4"/>
  <c r="P200" i="4"/>
  <c r="P162" i="4"/>
  <c r="P129" i="4"/>
  <c r="P50" i="4"/>
  <c r="P169" i="4"/>
  <c r="P147" i="4"/>
  <c r="P143" i="4"/>
  <c r="P99" i="4"/>
  <c r="P83" i="4"/>
  <c r="P104" i="4"/>
  <c r="P93" i="4"/>
  <c r="P55" i="4"/>
  <c r="P150" i="4"/>
  <c r="P26" i="4"/>
  <c r="N7" i="4"/>
  <c r="P105" i="4"/>
  <c r="P42" i="4"/>
  <c r="P333" i="4"/>
  <c r="P376" i="4"/>
  <c r="P371" i="4"/>
  <c r="P366" i="4"/>
  <c r="P391" i="4"/>
  <c r="P357" i="4"/>
  <c r="P402" i="4"/>
  <c r="P363" i="4"/>
  <c r="P352" i="4"/>
  <c r="P323" i="4"/>
  <c r="P358" i="4"/>
  <c r="P351" i="4"/>
  <c r="P341" i="4"/>
  <c r="P362" i="4"/>
  <c r="P337" i="4"/>
  <c r="P256" i="4"/>
  <c r="P355" i="4"/>
  <c r="P310" i="4"/>
  <c r="P303" i="4"/>
  <c r="P277" i="4"/>
  <c r="P263" i="4"/>
  <c r="P330" i="4"/>
  <c r="P294" i="4"/>
  <c r="P286" i="4"/>
  <c r="P268" i="4"/>
  <c r="P302" i="4"/>
  <c r="P290" i="4"/>
  <c r="P284" i="4"/>
  <c r="P270" i="4"/>
  <c r="P262" i="4"/>
  <c r="P248" i="4"/>
  <c r="P274" i="4"/>
  <c r="P259" i="4"/>
  <c r="P240" i="4"/>
  <c r="P196" i="4"/>
  <c r="P223" i="4"/>
  <c r="P215" i="4"/>
  <c r="P255" i="4"/>
  <c r="P194" i="4"/>
  <c r="P178" i="4"/>
  <c r="P156" i="4"/>
  <c r="P120" i="4"/>
  <c r="P246" i="4"/>
  <c r="P241" i="4"/>
  <c r="P231" i="4"/>
  <c r="P225" i="4"/>
  <c r="P221" i="4"/>
  <c r="P201" i="4"/>
  <c r="P182" i="4"/>
  <c r="P130" i="4"/>
  <c r="P185" i="4"/>
  <c r="P176" i="4"/>
  <c r="P165" i="4"/>
  <c r="P123" i="4"/>
  <c r="P70" i="4"/>
  <c r="P189" i="4"/>
  <c r="P155" i="4"/>
  <c r="P151" i="4"/>
  <c r="P140" i="4"/>
  <c r="P77" i="4"/>
  <c r="P73" i="4"/>
  <c r="P89" i="4"/>
  <c r="P53" i="4"/>
  <c r="K7" i="4"/>
  <c r="K6" i="4" s="1"/>
  <c r="P74" i="4"/>
  <c r="P21" i="4"/>
  <c r="P17" i="4"/>
  <c r="P62" i="4"/>
  <c r="N148" i="4" l="1"/>
  <c r="N141" i="4" s="1"/>
  <c r="M141" i="4"/>
  <c r="N65" i="4"/>
  <c r="J411" i="4"/>
  <c r="O328" i="4"/>
  <c r="O148" i="4"/>
  <c r="L141" i="4"/>
  <c r="O141" i="4" s="1"/>
  <c r="O198" i="4"/>
  <c r="N314" i="4"/>
  <c r="N281" i="4" s="1"/>
  <c r="O368" i="4"/>
  <c r="O44" i="4"/>
  <c r="M328" i="4"/>
  <c r="N328" i="4"/>
  <c r="N44" i="4"/>
  <c r="M368" i="4"/>
  <c r="M314" i="4"/>
  <c r="M281" i="4" s="1"/>
  <c r="P383" i="4"/>
  <c r="P407" i="4"/>
  <c r="P186" i="4"/>
  <c r="P329" i="4"/>
  <c r="P102" i="4"/>
  <c r="P208" i="4"/>
  <c r="P11" i="4"/>
  <c r="M7" i="4"/>
  <c r="M6" i="4" s="1"/>
  <c r="P61" i="4"/>
  <c r="P339" i="4"/>
  <c r="P361" i="4"/>
  <c r="P25" i="4"/>
  <c r="P188" i="4"/>
  <c r="P29" i="4"/>
  <c r="P161" i="4"/>
  <c r="P227" i="4"/>
  <c r="P192" i="4"/>
  <c r="P409" i="4"/>
  <c r="P33" i="4"/>
  <c r="P56" i="4"/>
  <c r="P54" i="4" s="1"/>
  <c r="P85" i="4"/>
  <c r="P204" i="4"/>
  <c r="P321" i="4"/>
  <c r="P346" i="4"/>
  <c r="P46" i="4"/>
  <c r="P45" i="4" s="1"/>
  <c r="P136" i="4"/>
  <c r="P95" i="4"/>
  <c r="P146" i="4"/>
  <c r="P69" i="4"/>
  <c r="P172" i="4"/>
  <c r="P283" i="4"/>
  <c r="P401" i="4"/>
  <c r="P378" i="4"/>
  <c r="P124" i="4"/>
  <c r="P199" i="4"/>
  <c r="P180" i="4"/>
  <c r="P16" i="4"/>
  <c r="P13" i="4"/>
  <c r="P39" i="4"/>
  <c r="L7" i="4"/>
  <c r="P251" i="4"/>
  <c r="P287" i="4"/>
  <c r="P387" i="4"/>
  <c r="P154" i="4"/>
  <c r="P322" i="4"/>
  <c r="P347" i="4"/>
  <c r="P289" i="4"/>
  <c r="P385" i="4"/>
  <c r="P279" i="4"/>
  <c r="P342" i="4"/>
  <c r="P119" i="4"/>
  <c r="P315" i="4"/>
  <c r="P403" i="4"/>
  <c r="P318" i="4"/>
  <c r="P41" i="4"/>
  <c r="P245" i="4"/>
  <c r="P325" i="4"/>
  <c r="P79" i="4"/>
  <c r="P142" i="4"/>
  <c r="P94" i="4"/>
  <c r="N6" i="4" l="1"/>
  <c r="O7" i="4"/>
  <c r="L6" i="4"/>
  <c r="O6" i="4" s="1"/>
  <c r="P349" i="4"/>
  <c r="P198" i="4"/>
  <c r="P109" i="4"/>
  <c r="P78" i="4"/>
  <c r="P40" i="4"/>
  <c r="P381" i="4"/>
  <c r="P135" i="4"/>
  <c r="P386" i="4"/>
  <c r="P66" i="4"/>
  <c r="P190" i="4"/>
  <c r="P272" i="4"/>
  <c r="P207" i="4"/>
  <c r="P44" i="4"/>
  <c r="P203" i="4"/>
  <c r="P126" i="4"/>
  <c r="P296" i="4"/>
  <c r="P35" i="4"/>
  <c r="P12" i="4"/>
  <c r="P168" i="4"/>
  <c r="P171" i="4"/>
  <c r="P226" i="4"/>
  <c r="P158" i="4"/>
  <c r="P338" i="4"/>
  <c r="P7" i="4"/>
  <c r="P369" i="4"/>
  <c r="P84" i="4"/>
  <c r="P314" i="4"/>
  <c r="P116" i="4"/>
  <c r="P149" i="4"/>
  <c r="P282" i="4"/>
  <c r="P179" i="4"/>
  <c r="P27" i="4"/>
  <c r="P212" i="4"/>
  <c r="P59" i="4"/>
  <c r="P148" i="4" l="1"/>
  <c r="P6" i="4"/>
  <c r="P281" i="4"/>
  <c r="P368" i="4"/>
  <c r="P328" i="4"/>
  <c r="P65" i="4"/>
  <c r="P141" i="4" l="1"/>
  <c r="E81" i="2" l="1"/>
  <c r="F79" i="2" s="1"/>
  <c r="F599" i="2"/>
  <c r="F597" i="2"/>
  <c r="F595" i="2"/>
  <c r="C65" i="2"/>
  <c r="D65" i="2" s="1"/>
  <c r="L399" i="4" l="1"/>
  <c r="O399" i="4" s="1"/>
  <c r="G399" i="4"/>
  <c r="L400" i="4"/>
  <c r="O400" i="4" s="1"/>
  <c r="G400" i="4"/>
  <c r="L398" i="4"/>
  <c r="G398" i="4"/>
  <c r="G31" i="2"/>
  <c r="G32" i="2"/>
  <c r="G33" i="2"/>
  <c r="G34" i="2"/>
  <c r="G35" i="2"/>
  <c r="G36" i="2"/>
  <c r="G37" i="2"/>
  <c r="G38" i="2"/>
  <c r="F19" i="2"/>
  <c r="E16" i="2"/>
  <c r="H400" i="4" l="1"/>
  <c r="N400" i="4" s="1"/>
  <c r="M400" i="4"/>
  <c r="P400" i="4" s="1"/>
  <c r="H398" i="4"/>
  <c r="N398" i="4" s="1"/>
  <c r="M398" i="4"/>
  <c r="H399" i="4"/>
  <c r="N399" i="4" s="1"/>
  <c r="M399" i="4"/>
  <c r="P399" i="4" s="1"/>
  <c r="L397" i="4"/>
  <c r="O398" i="4"/>
  <c r="E62" i="2"/>
  <c r="E61" i="2"/>
  <c r="E60" i="2"/>
  <c r="E59" i="2"/>
  <c r="E58" i="2"/>
  <c r="E46" i="2"/>
  <c r="E45" i="2"/>
  <c r="E44" i="2"/>
  <c r="C68" i="2" s="1"/>
  <c r="C30" i="2"/>
  <c r="F23" i="2"/>
  <c r="E15" i="2"/>
  <c r="E17" i="2" s="1"/>
  <c r="C11" i="2"/>
  <c r="E11" i="2" s="1"/>
  <c r="F9" i="2" s="1"/>
  <c r="E6" i="2"/>
  <c r="F4" i="2" s="1"/>
  <c r="N397" i="4" l="1"/>
  <c r="N396" i="4" s="1"/>
  <c r="N395" i="4" s="1"/>
  <c r="M397" i="4"/>
  <c r="P398" i="4"/>
  <c r="L396" i="4"/>
  <c r="O397" i="4"/>
  <c r="D68" i="2"/>
  <c r="F42" i="2"/>
  <c r="G30" i="2"/>
  <c r="F28" i="2" s="1"/>
  <c r="F56" i="2"/>
  <c r="O396" i="4" l="1"/>
  <c r="L395" i="4"/>
  <c r="M396" i="4"/>
  <c r="P397" i="4"/>
  <c r="C66" i="2"/>
  <c r="D66" i="2" s="1"/>
  <c r="C67" i="2"/>
  <c r="D67" i="2" s="1"/>
  <c r="M395" i="4" l="1"/>
  <c r="P396" i="4"/>
  <c r="O395" i="4"/>
  <c r="L411" i="4"/>
  <c r="D69" i="2"/>
  <c r="C72" i="2" s="1"/>
  <c r="E72" i="2" s="1"/>
  <c r="C76" i="2" s="1"/>
  <c r="E76" i="2" s="1"/>
  <c r="O411" i="4" l="1"/>
  <c r="M411" i="4"/>
  <c r="N411" i="4" s="1"/>
  <c r="P395" i="4"/>
  <c r="P411" i="4" l="1"/>
</calcChain>
</file>

<file path=xl/sharedStrings.xml><?xml version="1.0" encoding="utf-8"?>
<sst xmlns="http://schemas.openxmlformats.org/spreadsheetml/2006/main" count="2204" uniqueCount="953">
  <si>
    <t>ITEM</t>
  </si>
  <si>
    <t/>
  </si>
  <si>
    <t>TOTAL</t>
  </si>
  <si>
    <t>QUANTIDADES</t>
  </si>
  <si>
    <t>ACUM. ATUAL</t>
  </si>
  <si>
    <t>DESCRIÇÃO DOS SERVIÇOS</t>
  </si>
  <si>
    <t>ACUM. ANTERIOR</t>
  </si>
  <si>
    <t>m</t>
  </si>
  <si>
    <t>m2</t>
  </si>
  <si>
    <t>SERVIÇOS PRELIMINARES</t>
  </si>
  <si>
    <t>m3</t>
  </si>
  <si>
    <t>JGLR EMPREENDIMENTOS LTDA</t>
  </si>
  <si>
    <t>un</t>
  </si>
  <si>
    <t>Fornecimento e instalação de placa de obra com chapa galvanizada e estrutura de madeira. af_03/2022_ps</t>
  </si>
  <si>
    <t>Tapume com telha metálica. af_03/2024</t>
  </si>
  <si>
    <t>Locação convencional de obra, utilizando gabarito de tábuas corridas pontaletadas a cada 2,00m -  2 utilizações. af_03/2024</t>
  </si>
  <si>
    <t>kg</t>
  </si>
  <si>
    <t>Armação de bloco utilizando aço ca-60 de 5 mm - montagem. af_01/2024</t>
  </si>
  <si>
    <t>Armação de bloco utilizando aço ca-50 de 10 mm - montagem. af_01/2024</t>
  </si>
  <si>
    <t>SUPERESTRUTURA</t>
  </si>
  <si>
    <t>Armação de pilar ou viga de estrutura convencional de concreto armado utilizando aço ca-50 de 10,0 mm - montagem. af_06/2022</t>
  </si>
  <si>
    <t>Armação de pilar ou viga de estrutura convencional de concreto armado utilizando aço ca-50 de 12,5 mm - montagem. af_06/2022</t>
  </si>
  <si>
    <t>Armação de pilar ou viga de estrutura convencional de concreto armado utilizando aço ca-60 de 5,0 mm - montagem. af_06/2022</t>
  </si>
  <si>
    <t>Armação de pilar ou viga de estrutura convencional de concreto armado utilizando aço ca-50 de 8,0 mm - montagem. af_06/2022</t>
  </si>
  <si>
    <t>Execução de passeio (calçada) ou piso de concreto com concreto moldado in loco, usinado c20, acabamento convencional, não armado. af_08/2022</t>
  </si>
  <si>
    <t>Alvenaria de vedação de blocos cerâmicos maciços de 5x10x20cm (espessura 10cm) e argamassa de assentamento com preparo em betoneira. af_05/2020</t>
  </si>
  <si>
    <t>M2</t>
  </si>
  <si>
    <t>ESQUADRIAS</t>
  </si>
  <si>
    <t>M</t>
  </si>
  <si>
    <t>Soleira em granito, largura 15 cm, espessura 2,0 cm. af_09/2020</t>
  </si>
  <si>
    <t>Emassamento com massa látex, aplicação em parede, duas demãos, lixamento manual. af_04/2023</t>
  </si>
  <si>
    <t>MURETA</t>
  </si>
  <si>
    <t>Adaptador curto com bolsa e rosca para registro, pvc, soldável, dn 20mm x 1/2 , instalado em ramal ou sub-ramal de água - fornecimento e instalação. af_06/2022</t>
  </si>
  <si>
    <t>Joelho 90 graus com bucha de latão, pvc, soldável, dn 25mm, x 1/2  instalado em ramal ou sub-ramal de água - fornecimento e instalação. af_06/2022</t>
  </si>
  <si>
    <t>Tubo pvc, serie normal, esgoto predial, dn 100 mm, fornecido e instalado em ramal de descarga ou ramal de esgoto sanitário. af_08/2022</t>
  </si>
  <si>
    <t>Tubo pvc, serie normal, esgoto predial, dn 40 mm, fornecido e instalado em ramal de descarga ou ramal de esgoto sanitário. af_08/2022</t>
  </si>
  <si>
    <t>Tubo pvc, serie normal, esgoto predial, dn 50 mm, fornecido e instalado em ramal de descarga ou ramal de esgoto sanitário. af_08/2022</t>
  </si>
  <si>
    <t>Tubo pvc, serie normal, esgoto predial, dn 75 mm, fornecido e instalado em ramal de descarga ou ramal de esgoto sanitário. af_08/2022</t>
  </si>
  <si>
    <t>Joelho 90 graus, pvc, serie normal, esgoto predial, dn 40 mm, junta soldável, fornecido e instalado em ramal de descarga ou ramal de esgoto sanitário. af_08/2022</t>
  </si>
  <si>
    <t>Assento sanitário convencional - fornecimento e instalacao. af_01/2020</t>
  </si>
  <si>
    <t>Saboneteira plastica tipo dispenser para sabonete liquido com reservatorio 800 a 1500 ml, incluso fixação. af_01/2020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</si>
  <si>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</si>
  <si>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</si>
  <si>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tripolar tipo din, corrente nominal de 25a - fornecimento e instalação. af_10/2020</t>
  </si>
  <si>
    <t>Caixa retangular 4" x 2" média (1,30 m do piso), pvc, instalada em parede - fornecimento e instalação. af_03/2023</t>
  </si>
  <si>
    <t>Cabo de cobre flexível isolado, 2,5 mm², anti-chama 450/750 v, para circuitos terminais - fornecimento e instalação. af_03/2023</t>
  </si>
  <si>
    <t>Haste de aterramento, diâmetro 5/8", com 3 metros - fornecimento e instalação. af_08/2023</t>
  </si>
  <si>
    <t>Peitoril linear em granito ou mármore, l = 15cm, comprimento de até 2m, assentado com argamassa 1:6 com aditivo. af_11/2020</t>
  </si>
  <si>
    <t>PRAÇA</t>
  </si>
  <si>
    <t>01.01 </t>
  </si>
  <si>
    <t>01.01.001 </t>
  </si>
  <si>
    <t>Barracão para Obras de Médio Porte Reaproveitamento 2 vezes</t>
  </si>
  <si>
    <t>01.01.002 </t>
  </si>
  <si>
    <t>Locação de serviços de pavimentação</t>
  </si>
  <si>
    <t>01.01.003 </t>
  </si>
  <si>
    <t>01.01.004 </t>
  </si>
  <si>
    <t>01.02 </t>
  </si>
  <si>
    <t>DEMOLIÇÕES/ REMOÇÕES</t>
  </si>
  <si>
    <t>01.02.001 </t>
  </si>
  <si>
    <t>Demolição de meio-fio granítico ou pre-moldado</t>
  </si>
  <si>
    <t>01.02.002 </t>
  </si>
  <si>
    <t>Demolição manual de quiosque metálico, sem reaproveitamento.</t>
  </si>
  <si>
    <t>m²</t>
  </si>
  <si>
    <t>01.02.003 </t>
  </si>
  <si>
    <t>Demolição de alvenaria de bloco furado, de forma manual, sem reaproveitamento. af_09/2023</t>
  </si>
  <si>
    <t>01.02.004 </t>
  </si>
  <si>
    <t>Remoção e reposição de meio-fio</t>
  </si>
  <si>
    <t>01.02.005 </t>
  </si>
  <si>
    <t>Remoção de poste de concreto armado seção circular ou duplo T - Rev. 01</t>
  </si>
  <si>
    <t>01.02.006 </t>
  </si>
  <si>
    <t>Demolição de piso de concreto simples, de forma mecanizada com martelete, sem reaproveitamento. af_09/2023</t>
  </si>
  <si>
    <t>01.02.007 </t>
  </si>
  <si>
    <t>Remoção de árvore, porte médio, com utilização de retro-escavadeira</t>
  </si>
  <si>
    <t>01.02.008 </t>
  </si>
  <si>
    <t>Destocamento de árvores de diâmetro de 0,15 a 0,30m</t>
  </si>
  <si>
    <t>01.02.009 </t>
  </si>
  <si>
    <t>Remoção de estrutura metálica chumbada em concreto (alambrado, guarda-corpo)</t>
  </si>
  <si>
    <t>01.02.010 </t>
  </si>
  <si>
    <t>Carga, manobra e descarga de entulho em caminhão basculante 10 m³ - carga com escavadeira hidráulica  (caçamba de 0,80 m³ / 111 hp) e descarga livre (unidade: m3). af_07/2020</t>
  </si>
  <si>
    <t>01.02.011 </t>
  </si>
  <si>
    <t>Descarte de resíduos da construção civil em área licenciada</t>
  </si>
  <si>
    <t>t</t>
  </si>
  <si>
    <t>01.02.012 </t>
  </si>
  <si>
    <t>Transporte com caminhão basculante de 10 m³, em via urbana pavimentada, dmt até 30 km (unidade: m3xkm). af_07/2020</t>
  </si>
  <si>
    <t>m3xkm</t>
  </si>
  <si>
    <t>01.03 </t>
  </si>
  <si>
    <t>MOVIMENTAÇÃO DE TERRA</t>
  </si>
  <si>
    <t>01.03.001 </t>
  </si>
  <si>
    <t>Aterro manual de valas com areia para aterro. af_08/2023</t>
  </si>
  <si>
    <t>01.04 </t>
  </si>
  <si>
    <t>PAVIMENTAÇÃO</t>
  </si>
  <si>
    <t>01.04.001 </t>
  </si>
  <si>
    <t>Execução de pavimento em piso intertravado, com bloco retangular cor natural de 20 x 10 cm, espessura 6 cm. af_10/2022</t>
  </si>
  <si>
    <t>01.04.002 </t>
  </si>
  <si>
    <t>Aplicação de lona plástica para execução de pavimentos de concreto. af_04/2022</t>
  </si>
  <si>
    <t>01.04.003 </t>
  </si>
  <si>
    <t>01.04.006 </t>
  </si>
  <si>
    <t>Pintura p/ piso c/ aplicação de 2 demãos tinta novacor, cores cerâmica, concreto, verde ou azul - aplicação c/ rôlo - R1</t>
  </si>
  <si>
    <t>01.04.007 </t>
  </si>
  <si>
    <t>Pintura de meio-fio com tinta branca a base de cal (caiação). af_05/2021</t>
  </si>
  <si>
    <t>01.05 </t>
  </si>
  <si>
    <t>ACESSIBILIDADE</t>
  </si>
  <si>
    <t>01.05.001 </t>
  </si>
  <si>
    <t>Placa de sinalização, dim.: 60 x 80 cm,  - "Estacionamento Reservado - Deficiente/Idosos", incluso barrote para fixação - fornecimento e instalação</t>
  </si>
  <si>
    <t>01.05.002 </t>
  </si>
  <si>
    <t>Rampa de acessibilidade em concreto moldado in loco, em calçada nova com largura menor à 3,00 m, fck 25mpa, com piso podotátil. af_03/2024</t>
  </si>
  <si>
    <t>01.05.003 </t>
  </si>
  <si>
    <t>Piso podotátil de alerta ou direcional, de concreto, assentado sobre argamassa. af_03/2024</t>
  </si>
  <si>
    <t>01.05.004 </t>
  </si>
  <si>
    <t>Pintura de faixa de pedestre ou zebrada com tinta acrílica, e  = 30 cm, aplicação manual. af_05/2021</t>
  </si>
  <si>
    <t>01.06 </t>
  </si>
  <si>
    <t>EQUIPAMENTOS DE GINÁSTICAS</t>
  </si>
  <si>
    <t>01.06.001 </t>
  </si>
  <si>
    <t>Equipamento de ginástica - jogo de barras - galvanizado - Rev 01</t>
  </si>
  <si>
    <t>01.06.002 </t>
  </si>
  <si>
    <t>Equipamento de ginástica - simulador de caminhada duplo - galvanizado - Rev 01</t>
  </si>
  <si>
    <t>01.06.003 </t>
  </si>
  <si>
    <t>Equipamento de ginástica - rotação diagonal duplo - galvanizado - Rev 01</t>
  </si>
  <si>
    <t>01.07 </t>
  </si>
  <si>
    <t>PARQUE INFANTIL</t>
  </si>
  <si>
    <t>01.07.001 </t>
  </si>
  <si>
    <t>01.07.001.001 </t>
  </si>
  <si>
    <t>Escavação manual de vala com profundidade menor ou igual a 1,30 m. af_02/2021</t>
  </si>
  <si>
    <t>01.07.001.002 </t>
  </si>
  <si>
    <t>01.07.001.003 </t>
  </si>
  <si>
    <t>Chapisco aplicado em alvenarias e estruturas de concreto internas, com colher de pedreiro.  argamassa traço 1:3 com preparo em betoneira 400l. af_10/2022</t>
  </si>
  <si>
    <t>01.07.001.004 </t>
  </si>
  <si>
    <t>Massa única, em argamassa traço 1:2:8, preparo mecânico, aplicada manualmente em paredes internas de ambientes com área entre 5m² e 10m², e = 10mm, com taliscas. af_03/2024</t>
  </si>
  <si>
    <t>01.07.001.005 </t>
  </si>
  <si>
    <t>Concreto magro para lastro, traço 1:4,5:4,5 (em massa seca de cimento/ areia média/ brita 1) - preparo mecânico com betoneira 400 l. af_05/2021</t>
  </si>
  <si>
    <t>01.07.001.006 </t>
  </si>
  <si>
    <t>Pavimentação c/ brita granítica em pó, espalhada, e = 5,0 cm</t>
  </si>
  <si>
    <t>01.07.001.007 </t>
  </si>
  <si>
    <t>Pintura verniz (incolor) alquídico em madeira, uso interno e externo, 2 demãos. af_01/2021</t>
  </si>
  <si>
    <t>01.07.001.008 </t>
  </si>
  <si>
    <t>Fornecimento e assentamento de peças de eucalipto tratado, d=7 a 10cm</t>
  </si>
  <si>
    <t>01.07.002 </t>
  </si>
  <si>
    <t>BRINQUEDOS</t>
  </si>
  <si>
    <t>01.07.002.001 </t>
  </si>
  <si>
    <t>Brinquedo - Balanço Acessível - fornecimento e montagem</t>
  </si>
  <si>
    <t>01.07.002.002 </t>
  </si>
  <si>
    <t>Brinquedo - Play Aventura, modelo M-205, da Lúdico Brinquedos Inteligentes ou similar - fornecimento e montagem</t>
  </si>
  <si>
    <t>01.07.002.003 </t>
  </si>
  <si>
    <t>Brinquedo - Balanço Duplo, modelo M117, da Lúdico Brinquedos Inteligentes ou similar</t>
  </si>
  <si>
    <t>01.07.002.004 </t>
  </si>
  <si>
    <t>Brinquedo - Gangorra Dupla, modelo M119, da Lúdico Brinquedos Inteligentes ou similar</t>
  </si>
  <si>
    <t>01.07.003 </t>
  </si>
  <si>
    <t>BANCO LONGARINA</t>
  </si>
  <si>
    <t>01.07.003.001 </t>
  </si>
  <si>
    <t>01.07.003.002 </t>
  </si>
  <si>
    <t>Alvenaria tijolo cerâmico maciço (5x9x19), esp = 0,19m (dobrada aparente), com argamassa traço t5 - 1:2:8 (cimento / cal / areia)</t>
  </si>
  <si>
    <t>01.07.003.003 </t>
  </si>
  <si>
    <t>Pintura de acabamento com aplicação de 01 demão de verniz acrílico para proteção de superfícies em concreto aparente, marca FOSROC, ref Dekguard FS ou similar- R1</t>
  </si>
  <si>
    <t>01.07.003.004 </t>
  </si>
  <si>
    <t>Tampo pré-moldado em concreto para bancos</t>
  </si>
  <si>
    <t>01.07.003.005 </t>
  </si>
  <si>
    <t>01.08 </t>
  </si>
  <si>
    <t>INSTALAÇÕES ELETRICAS</t>
  </si>
  <si>
    <t>01.08.001 </t>
  </si>
  <si>
    <t>QUADRO</t>
  </si>
  <si>
    <t>01.08.001.001 </t>
  </si>
  <si>
    <t>Quadro de medição monofásica (até 6 kva) com caixa em noril</t>
  </si>
  <si>
    <t>01.08.001.002 </t>
  </si>
  <si>
    <t>Quadro de medição bifásica (de 6 a 10 kva) com caixa em noril. Rev 03</t>
  </si>
  <si>
    <t>01.08.001.003 </t>
  </si>
  <si>
    <t>Quadro de distribuição de energia em pvc, de embutir, sem barramento, para 6 disjuntores - fornecimento e instalação. af_10/2020</t>
  </si>
  <si>
    <t>01.08.001.004 </t>
  </si>
  <si>
    <t>Quadro de Comando em aluminio 40x40x20cm</t>
  </si>
  <si>
    <t>01.08.001.005 </t>
  </si>
  <si>
    <t>Caixa em chapa metálica galvanizada 60 x 50 x 20cm, para quadro de comando</t>
  </si>
  <si>
    <t>01.08.001.006 </t>
  </si>
  <si>
    <t>01.08.001.007 </t>
  </si>
  <si>
    <t>01.08.001.008 </t>
  </si>
  <si>
    <t>Disjuntor monopolar tipo din, corrente nominal de 32a - fornecimento e instalação. af_10/2020</t>
  </si>
  <si>
    <t>01.08.001.009 </t>
  </si>
  <si>
    <t>Disjuntor bipolar tipo din, corrente nominal de 10a - fornecimento e instalação. af_10/2020</t>
  </si>
  <si>
    <t>01.08.001.010 </t>
  </si>
  <si>
    <t>Disjuntor tripolar tipo din, corrente nominal de 16a - fornecimento e instalação. af_10/2020</t>
  </si>
  <si>
    <t>01.08.001.011 </t>
  </si>
  <si>
    <t>01.08.002 </t>
  </si>
  <si>
    <t>POSTES</t>
  </si>
  <si>
    <t>01.08.002.001 </t>
  </si>
  <si>
    <t>Poste de concreto duplo T (DT) 10/150 - fornecimento</t>
  </si>
  <si>
    <t>01.08.002.002 </t>
  </si>
  <si>
    <t>Assentamento de poste circular de concreto ou duplo T</t>
  </si>
  <si>
    <t>01.08.002.003 </t>
  </si>
  <si>
    <t>Implantação de poste de concreto armado duplo T (DT) ou circular de 9 a 12m</t>
  </si>
  <si>
    <t>01.08.002.004 </t>
  </si>
  <si>
    <t>Poste circular de concreto 12/200 - Fornecimento</t>
  </si>
  <si>
    <t>Un</t>
  </si>
  <si>
    <t>01.08.002.005 </t>
  </si>
  <si>
    <t>Poste decorativo 2 pétalas, em aço galvanizado conico continuo, com 4m/5m, inclusive luminaria em led para iluminação publica 35w</t>
  </si>
  <si>
    <t>01.08.003 </t>
  </si>
  <si>
    <t>LUMINÁRIAS/ TOMADAS/INTERRUPTORES</t>
  </si>
  <si>
    <t>01.08.003.001 </t>
  </si>
  <si>
    <t>Refletor modular LED DC com DPS 1 x 50w de potência, alumínio, 5000k, 150LM/W, Autovolt, branca, ref.: RFMLED-DC-DPS-90-50-50-3C-ME, da marca G-light ou similar</t>
  </si>
  <si>
    <t>01.08.003.002 </t>
  </si>
  <si>
    <t>Refletor modular LED DC com DPS 2 x 50w de potência, alumínio, 5000k, 165LM/W, Autovolt, branca, ref.: RFMLED-DC-DPS-150-100-50-3C-ME, da marca G-light ou similar</t>
  </si>
  <si>
    <t>01.08.003.003 </t>
  </si>
  <si>
    <t>Refletor modular LED 150w DC com DPS 3x50w 90° 5000k 165lm/W Aluminio Autovolt Branca Ref.: RFMLED-DCDPS-90-150-50-3C-ME, da G-light ou similar</t>
  </si>
  <si>
    <t>01.08.003.004 </t>
  </si>
  <si>
    <t>Luminaria em LED p/ iluminação pública LED SMD AUTOVOLT 100 W, 5.000 K, IP-66, IRC 70, FP&gt;0,95, 170lm/w,16.0000 lm e 54.000h, com base para Relé 7 PINOS, Dimerizável,  modelo GL421 G-Light ou similar</t>
  </si>
  <si>
    <t>01.08.003.005 </t>
  </si>
  <si>
    <t>Refletor Slim  LED 50W de potência, branco Frio, 6500k, Autovolt, marca G-light ou similar</t>
  </si>
  <si>
    <t>01.08.003.006 </t>
  </si>
  <si>
    <t>Tomada média de embutir (1 módulo), 2p+t 20 a, incluindo suporte e placa - fornecimento e instalação. af_03/2023</t>
  </si>
  <si>
    <t>01.08.003.007 </t>
  </si>
  <si>
    <t>Interruptor simples (1 módulo), 10a/250v, incluindo suporte e placa - fornecimento e instalação. af_03/2023</t>
  </si>
  <si>
    <t>01.08.003.008 </t>
  </si>
  <si>
    <t>Luminária para uma lampada led tubular bivolt 18/20 w, base g13 - Rev 01</t>
  </si>
  <si>
    <t>01.08.003.009 </t>
  </si>
  <si>
    <t>Luminária de sobrepor, de alumínio, redonda com diam.20cm, para lâmpada flourescente ou LED de 11W, modelo PL Hiper 20 x 20 BR.</t>
  </si>
  <si>
    <t>01.08.004 </t>
  </si>
  <si>
    <t>ELETRODUTOS / CONEXÕES</t>
  </si>
  <si>
    <t>01.08.004.001 </t>
  </si>
  <si>
    <t>Duto corrugado flexível em PEAD Ø = 1", tipo Kanalex ou similar, lançado diretamente no solo, exclusive escavação e reaterro</t>
  </si>
  <si>
    <t>01.08.004.002 </t>
  </si>
  <si>
    <t>Duto corrugado flexível em PEAD Ø = 1.1/4', tipo Kanalex ou similar, lançado diretamente no solo, exclusive escavação e reaterro</t>
  </si>
  <si>
    <t>01.08.004.003 </t>
  </si>
  <si>
    <t>Duto corrugado flexível em PEAD Ø = 1.1/2', tipo Kanalex ou similar, lançado diretamente no solo, exclusive escavação e reaterro</t>
  </si>
  <si>
    <t>01.08.004.004 </t>
  </si>
  <si>
    <t>Duto corrugado flexível em PEAD Ø = 2", tipo Kanalex ou similar, lançado diretamente no solo, exclusive escavação e reaterro</t>
  </si>
  <si>
    <t>01.08.004.005 </t>
  </si>
  <si>
    <t>Eletroduto rígido roscável, pvc, dn 25 mm (3/4"), para circuitos terminais, instalado em laje - fornecimento e instalação. af_03/2023</t>
  </si>
  <si>
    <t>01.08.004.006 </t>
  </si>
  <si>
    <t>Eletroduto rígido roscável, pvc, dn 32 mm (1"), para circuitos terminais, instalado em laje - fornecimento e instalação. af_03/2023</t>
  </si>
  <si>
    <t>01.08.004.007 </t>
  </si>
  <si>
    <t>Condulete de alumínio para eletroduto de aço galvanizado dn 20 mm (1/2''), aparente - fornecimento e instalação. af_10/2022</t>
  </si>
  <si>
    <t>01.08.005 </t>
  </si>
  <si>
    <t>CAIXAS DE PASSAGEM</t>
  </si>
  <si>
    <t>01.08.005.001 </t>
  </si>
  <si>
    <t>Caixa de concreto para refletor/projetor, dim:(40x40x60cm), no piso</t>
  </si>
  <si>
    <t>01.08.005.002 </t>
  </si>
  <si>
    <t>Caixa enterrada elétrica retangular, em concreto pré-moldado, fundo com brita, dimensões internas: 0,3x0,3x0,3 m. af_12/2020</t>
  </si>
  <si>
    <t>01.08.005.003 </t>
  </si>
  <si>
    <t>01.08.005.004 </t>
  </si>
  <si>
    <t>Caixa pré moldada em concreto c/tampa para aterramento (20x20x15)cm, padrão Energisa</t>
  </si>
  <si>
    <t>01.08.005.005 </t>
  </si>
  <si>
    <t>Fita de advertência de rede elétrica enterrada - Fornecimento</t>
  </si>
  <si>
    <t>01.08.005.006 </t>
  </si>
  <si>
    <t>01.08.006 </t>
  </si>
  <si>
    <t>CABOS/FIOS</t>
  </si>
  <si>
    <t>01.08.006.001 </t>
  </si>
  <si>
    <t>Cabo de cobre PP Cordplast 3 x 1,5 mm2, 450/750v - fornecimento e instalação</t>
  </si>
  <si>
    <t>01.08.006.002 </t>
  </si>
  <si>
    <t>Cabo de cobre PP Cordplast 3 x 2,5 mm2, 450/750v - fornecimento</t>
  </si>
  <si>
    <t>01.08.006.003 </t>
  </si>
  <si>
    <t>Cabo de cobre PP Cordplast 4 x 2,5 mm2, 450/750v - fornecimento</t>
  </si>
  <si>
    <t>01.08.006.004 </t>
  </si>
  <si>
    <t>01.08.006.005 </t>
  </si>
  <si>
    <t>Cabo de cobre flexível isolado, 6 mm², anti-chama 0,6/1,0 kv, para circuitos terminais - fornecimento e instalação. af_03/2023</t>
  </si>
  <si>
    <t>01.08.006.006 </t>
  </si>
  <si>
    <t>Cabo de cobre flexível isolado, 10 mm², anti-chama 0,6/1,0 kv, para distribuição - fornecimento e instalação. af_10/2020</t>
  </si>
  <si>
    <t>01.08.007 </t>
  </si>
  <si>
    <t>ENTRADA</t>
  </si>
  <si>
    <t>01.08.007.001 </t>
  </si>
  <si>
    <t>Eletroduto em ferro galvanizado pesado sem costura 3/4" x 3m</t>
  </si>
  <si>
    <t>01.08.007.002 </t>
  </si>
  <si>
    <t>Cabeçote de alumínio de 3/4"</t>
  </si>
  <si>
    <t>01.08.007.003 </t>
  </si>
  <si>
    <t>Cabeçote de alumínio de 1 1/4"</t>
  </si>
  <si>
    <t>01.08.007.004 </t>
  </si>
  <si>
    <t>01.08.007.005 </t>
  </si>
  <si>
    <t>Conector grampo metálico tipo olhal, para spda, para haste de aterramento de 5/8'' e cabos de 10 a 50 mm2 - fornecimento e instalação. af_08/2023</t>
  </si>
  <si>
    <t>01.08.007.006 </t>
  </si>
  <si>
    <t>Fita aco inox para cintar poste, l = 19 mm, e = 0,5 mm (rolo de 30m) - Fornecimento</t>
  </si>
  <si>
    <t>und</t>
  </si>
  <si>
    <t>01.08.007.007 </t>
  </si>
  <si>
    <t>Fecho para fita aço inox 3/4 e 1/2", Fusimec ou similar - Fornecimento</t>
  </si>
  <si>
    <t>01.08.007.008 </t>
  </si>
  <si>
    <t>Luva de emenda para eletroduto, aço galvanizado, dn 20 mm (3/4"), aparente, instalada em parede - fornecimento e instalaçâo</t>
  </si>
  <si>
    <t>01.08.007.009 </t>
  </si>
  <si>
    <t>Curva para eletroduto galvanizado, diâm =3/4" -</t>
  </si>
  <si>
    <t>01.09 </t>
  </si>
  <si>
    <t>PALCO</t>
  </si>
  <si>
    <t>01.09.001 </t>
  </si>
  <si>
    <t>01.09.002 </t>
  </si>
  <si>
    <t>Pedra argamassada com cimento e areia 1:3, 40% de argamassa em volume - areia e pedra de mão comerciais - fornecimento e assentamento. af_08/2022</t>
  </si>
  <si>
    <t>01.09.003 </t>
  </si>
  <si>
    <t>01.09.004 </t>
  </si>
  <si>
    <t>Execução de passeio (calçada) ou piso de concreto com concreto moldado in loco, feito em obra, acabamento convencional, espessura 6 cm, armado. af_08/2022</t>
  </si>
  <si>
    <t>01.09.005 </t>
  </si>
  <si>
    <t>Acabamento de superfície de piso de concreto com desempolamento manual</t>
  </si>
  <si>
    <t>01.09.006 </t>
  </si>
  <si>
    <t>01.09.007 </t>
  </si>
  <si>
    <t>01.09.008 </t>
  </si>
  <si>
    <t>01.10 </t>
  </si>
  <si>
    <t>DIVERSOS</t>
  </si>
  <si>
    <t>01.10.001 </t>
  </si>
  <si>
    <t>Limpeza de ruas (varrição e remoção de entulhos)</t>
  </si>
  <si>
    <t>01.10.002 </t>
  </si>
  <si>
    <t>Mapa tátil em ferro fundido medindo 70 x 50cm, com pedestal medindo 80 x 60cm, em alvenaria de bloco cerâmico, placa em granito cinza andorinha, inclusive chapisco, reboco e pintura</t>
  </si>
  <si>
    <t>01.10.003 </t>
  </si>
  <si>
    <t>Lixeira em fibra de vidro, com capacidade 50l, com suporte (poste), FIOBERGLASS, REF. CLPD1085 ou similar</t>
  </si>
  <si>
    <t>01.10.004 </t>
  </si>
  <si>
    <t>Banco em madeira ecologica com 2,0m</t>
  </si>
  <si>
    <t>01.10.005 </t>
  </si>
  <si>
    <t>Marco Inaugural 2,80 x 1,20m - Padrão PMSC</t>
  </si>
  <si>
    <t>LANCHONETE</t>
  </si>
  <si>
    <t>02.01 </t>
  </si>
  <si>
    <t>MOVIMENTO DE TERRA</t>
  </si>
  <si>
    <t>02.01.001 </t>
  </si>
  <si>
    <t>02.01.002 </t>
  </si>
  <si>
    <t>02.01.003 </t>
  </si>
  <si>
    <t>Reaterro manual de valas, com placa vibratória. af_08/2023</t>
  </si>
  <si>
    <t>02.01.004 </t>
  </si>
  <si>
    <t>02.01.005 </t>
  </si>
  <si>
    <t>ESTRUTURA</t>
  </si>
  <si>
    <t>FUNDAÇÃO</t>
  </si>
  <si>
    <t>02.02.001.001 </t>
  </si>
  <si>
    <t>Lastro de concreto magro, aplicado em blocos de coroamento ou sapatas, espessura de 3 cm. af_01/2024</t>
  </si>
  <si>
    <t>02.02.001.002 </t>
  </si>
  <si>
    <t>02.02.001.003 </t>
  </si>
  <si>
    <t>Concreto fck = 15mpa, traço 1:3,4:3,5 (em massa seca de cimento/ areia média/ brita 1) - preparo mecânico com betoneira 400 l. af_05/2021</t>
  </si>
  <si>
    <t>02.02.001.004 </t>
  </si>
  <si>
    <t>Fabricação, montagem e desmontagem de fôrma para viga baldrame, em madeira serrada, e=25 mm, 4 utilizações. af_01/2024</t>
  </si>
  <si>
    <t>02.02.001.005 </t>
  </si>
  <si>
    <t>Concreto simples usinado fck=30mpa, bombeado, lançado e adensado na infraestrutura</t>
  </si>
  <si>
    <t>02.02.001.006 </t>
  </si>
  <si>
    <t>02.02.001.007 </t>
  </si>
  <si>
    <t>02.02.001.008 </t>
  </si>
  <si>
    <t>Armação de bloco utilizando aço ca-50 de 8 mm - montagem. af_01/2024</t>
  </si>
  <si>
    <t>02.02.002.001 </t>
  </si>
  <si>
    <t>Forma plana para estruturas, em compensado plastificado de 14mm, 04 usos, inclusive escoramento - Revisada 07.2015</t>
  </si>
  <si>
    <t>02.02.002.002 </t>
  </si>
  <si>
    <t>02.02.002.003 </t>
  </si>
  <si>
    <t>Armação para execução de radier, piso de concreto ou laje sobre solo, com uso de tela q-92. af_09/2021</t>
  </si>
  <si>
    <t>02.02.002.004 </t>
  </si>
  <si>
    <t>Laje pré-fabricada treliçada para piso ou cobertura, intereixo 38cm, h=12cm, el. enchimento em bloco cerâmico h=8cm, inclusive escoramento em madeira e capeamento 4cm.</t>
  </si>
  <si>
    <t>02.02.002.005 </t>
  </si>
  <si>
    <t>Cinta de amarração de alvenaria moldada in loco com utilização de blocos canaleta, espessura de *20* cm. af_03/2024</t>
  </si>
  <si>
    <t>02.02.002.006 </t>
  </si>
  <si>
    <t>02.02.002.007 </t>
  </si>
  <si>
    <t>02.02.002.008 </t>
  </si>
  <si>
    <t>02.02.002.009 </t>
  </si>
  <si>
    <t>02.03 </t>
  </si>
  <si>
    <t>ELEVAÇÕES</t>
  </si>
  <si>
    <t>02.03.001 </t>
  </si>
  <si>
    <t>Alvenaria de vedação de blocos cerâmicos furados na horizontal de 9x19x29 cm (espessura 9 cm) e argamassa de assentamento com preparo em betoneira. af_12/2021</t>
  </si>
  <si>
    <t>02.03.002 </t>
  </si>
  <si>
    <t>Verga moldada in loco em concreto, espessura de *10* cm. af_03/2024</t>
  </si>
  <si>
    <t>02.04 </t>
  </si>
  <si>
    <t>COBERTURA</t>
  </si>
  <si>
    <t>02.04.001 </t>
  </si>
  <si>
    <t>Perfil Metalico em aluminio, tubo retangular 100mmx50mm</t>
  </si>
  <si>
    <t>02.04.002 </t>
  </si>
  <si>
    <t>Perfil Metalico em aluminio, tubo retangular 50mmx30mm</t>
  </si>
  <si>
    <t>02.04.003 </t>
  </si>
  <si>
    <t>Fornecimento e instalação de chapas de policarbonato alveolar,bronze, 6mm com emendas e acabamento em policarbonato, aplicado em toldo/cobertura/fechamento/etc</t>
  </si>
  <si>
    <t>02.04.004 </t>
  </si>
  <si>
    <t>Contrapiso em argamassa traço 1:4 (cimento e areia), preparo mecânico com betoneira 400 l, aplicado em áreas secas sobre laje, aderido, acabamento não reforçado, espessura 2cm. af_07/2021</t>
  </si>
  <si>
    <t>02.04.005 </t>
  </si>
  <si>
    <t>Impermeabilização de superfície com manta asfáltica, uma camada, inclusive aplicação de primer asfáltico, e=4mm. af_09/2023</t>
  </si>
  <si>
    <t>02.04.006 </t>
  </si>
  <si>
    <t>Proteção mecânica de superfície vertical com argamassa de cimento e areia, traço 1:3, e=2cm. af_09/2023</t>
  </si>
  <si>
    <t>02.04.007 </t>
  </si>
  <si>
    <t>Proteção mecânica de superfície horizontal com argamassa de cimento e areia, traço 1:3, e=2cm. af_09/2023</t>
  </si>
  <si>
    <t>02.05 </t>
  </si>
  <si>
    <t>REVESTIMENTO</t>
  </si>
  <si>
    <t>02.05.001 </t>
  </si>
  <si>
    <t>02.05.002 </t>
  </si>
  <si>
    <t>Chapisco aplicado no teto ou em alvenaria e estrutura, com rolo para textura acrílica. argamassa industrializada com preparo manual. af_10/2022</t>
  </si>
  <si>
    <t>02.05.003 </t>
  </si>
  <si>
    <t>02.05.004 </t>
  </si>
  <si>
    <t>02.05.005 </t>
  </si>
  <si>
    <t>Massa única, em argamassa traço 1:2:8, preparo mecânico, aplicada manualmente em teto, e = 10mm, com taliscas. af_03/2024</t>
  </si>
  <si>
    <t>02.05.006 </t>
  </si>
  <si>
    <t>Revestimento cerâmico para piso com placas tipo esmaltada extra de dimensões 35x35 cm aplicada em ambientes de área maior que 10 m2. af_02/2023_pe</t>
  </si>
  <si>
    <t>02.06 </t>
  </si>
  <si>
    <t>PISO</t>
  </si>
  <si>
    <t>02.06.001 </t>
  </si>
  <si>
    <t>02.06.002 </t>
  </si>
  <si>
    <t>02.06.003 </t>
  </si>
  <si>
    <t>Revestimento cerâmico para piso com placas tipo esmaltada extra de dimensões 60x60 cm aplicada em ambientes de área maior que 10 m2. af_02/2023_pe</t>
  </si>
  <si>
    <t>02.07 </t>
  </si>
  <si>
    <t>02.07.001 </t>
  </si>
  <si>
    <t>Porta em madeira de lei, almofadada, 0.80 x 2.10 m, inclusive batentes e ferragens</t>
  </si>
  <si>
    <t>02.07.002 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</si>
  <si>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</si>
  <si>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02.07.003 </t>
  </si>
  <si>
    <t>Puxador para pcd, fixado na porta - fornecimento e instalação. af_01/2020</t>
  </si>
  <si>
    <t>02.07.004 </t>
  </si>
  <si>
    <t>Janela em alumínio, cor N/P/B, tipo veneziana, de correr, 1F+1M</t>
  </si>
  <si>
    <t>02.07.005 </t>
  </si>
  <si>
    <t>Porta ou janela em alumínio, cor N/P/B,tipo veneziana, de abrir ou correr, completa inclusive caixilhos, dobradiças ou roldanas e fechadura</t>
  </si>
  <si>
    <t>02.07.006 </t>
  </si>
  <si>
    <t>Grade ferro 1/2 x 1/2"</t>
  </si>
  <si>
    <t>02.07.007 </t>
  </si>
  <si>
    <t>Basculante, 2 folhas(1 fixa), em aluminio  natural/vidro liso incolor de esp=4mm</t>
  </si>
  <si>
    <t>PINTURA</t>
  </si>
  <si>
    <t>02.08.001 </t>
  </si>
  <si>
    <t>TETOS E PAREDES</t>
  </si>
  <si>
    <t>02.08.001.001 </t>
  </si>
  <si>
    <t>Fundo selador acrílico, aplicação manual em parede, uma demão. af_04/2023</t>
  </si>
  <si>
    <t>02.08.001.002 </t>
  </si>
  <si>
    <t>02.08.001.003 </t>
  </si>
  <si>
    <t>Aplicação manual de tinta látex acrílica em panos sem presença de vãos de edifícios de múltiplos pavimentos, duas demãos. af_03/2024</t>
  </si>
  <si>
    <t>02.08.002 </t>
  </si>
  <si>
    <t>PORTAS</t>
  </si>
  <si>
    <t>02.08.002.001 </t>
  </si>
  <si>
    <t>Pintura tinta de acabamento (pigmentada) esmalte sintético fosco em madeira, 2 demãos. af_01/2021</t>
  </si>
  <si>
    <t>02.08.002.002 </t>
  </si>
  <si>
    <t>Preparo de superfície com lixamento e aplicação de 01 demão de fundo preparador</t>
  </si>
  <si>
    <t>02.08.002.003 </t>
  </si>
  <si>
    <t>Aplicação massa acrílica para madeira, para pintura com tinta de acabamento (pigmentada). af_01/2021</t>
  </si>
  <si>
    <t>02.08.003 </t>
  </si>
  <si>
    <t>FACHADAS</t>
  </si>
  <si>
    <t>02.08.003.001 </t>
  </si>
  <si>
    <t>02.08.003.002 </t>
  </si>
  <si>
    <t>Aplicação manual de massa acrílica em panos de fachada com presença de vãos, de edifícios de múltiplos pavimentos, duas demãos. af_03/2024</t>
  </si>
  <si>
    <t>02.08.003.003 </t>
  </si>
  <si>
    <t>Aplicação manual de pintura com tinta texturizada acrílica em panos com presença de vãos de edifícios de múltiplos pavimentos, uma cor. af_03/2024</t>
  </si>
  <si>
    <t>02.08.003.004 </t>
  </si>
  <si>
    <t>Aplicação manual de tinta látex acrílica em panos com presença de vãos de edifícios de múltiplos pavimentos, duas demãos. af_03/2024</t>
  </si>
  <si>
    <t>02.09 </t>
  </si>
  <si>
    <t>LOUÇAS E METAIS</t>
  </si>
  <si>
    <t>02.09.001 </t>
  </si>
  <si>
    <t>Bancada em granito cinza andorinha, e=2cm</t>
  </si>
  <si>
    <t>02.09.002 </t>
  </si>
  <si>
    <t>Cuba de aço inox 304, dimensões 35 x 40cm, para instalação em bancada, c/ válvula cromada (deca ref 1623), sifão  cromado (deca ref c1680), torneira cromada (deca linha c40 ref 1159) e engate de plástico ou similares - Rev 02</t>
  </si>
  <si>
    <t>02.09.003 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</si>
  <si>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</si>
  <si>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02.09.004 </t>
  </si>
  <si>
    <t>02.09.005 </t>
  </si>
  <si>
    <t>Porta toalha banho em metal cromado, tipo barra, incluso fixação. af_01/2020</t>
  </si>
  <si>
    <t>02.09.006 </t>
  </si>
  <si>
    <t>Papeleira de parede em metal cromado sem tampa, incluso fixação. af_01/2020</t>
  </si>
  <si>
    <t>02.09.007 </t>
  </si>
  <si>
    <t>Barra de apoio, para lavatório,fixa, constituida de duas barras laterais em "U", em aço inox,  d=1 1/4", Jackwal ou similar</t>
  </si>
  <si>
    <t>cj</t>
  </si>
  <si>
    <t>02.09.008 </t>
  </si>
  <si>
    <t>Barra de apoio, reta, fixa, em aço inox, l=80cm, d=1 1/2", Jackwal ou similar</t>
  </si>
  <si>
    <t>02.09.009 </t>
  </si>
  <si>
    <t>Barra de apoio, reta, fixa, em aço inox, l=70cm, d=1 1/4", Jackwal ou similar</t>
  </si>
  <si>
    <t>02.09.010 </t>
  </si>
  <si>
    <t>Prateleira em concreto armado, esp= 8cm</t>
  </si>
  <si>
    <t>02.09.011 </t>
  </si>
  <si>
    <t>Saboneteira de parede em metal cromado, incluso fixação. af_01/2020</t>
  </si>
  <si>
    <t>02.09.012 </t>
  </si>
  <si>
    <t>Vaso sanitário sifonado com caixa acoplada louça branca, incluso engate flexível em plástico branco, 1/2  x 40cm - fornecimento e instalação. af_01/2020</t>
  </si>
  <si>
    <t>02.09.013 </t>
  </si>
  <si>
    <t>02.10 </t>
  </si>
  <si>
    <t>INSTALAÇÕES SANITARIAS</t>
  </si>
  <si>
    <t>02.10.001 </t>
  </si>
  <si>
    <t>Caixa de gordura dupla (capacidade: 126 l), retangular, em alvenaria com blocos de concreto, dimensões internas = 0,4x0,7 m, altura interna = 0,8 m. af_12/2020</t>
  </si>
  <si>
    <t>02.10.002 </t>
  </si>
  <si>
    <t>Joelho 45 graus, pvc, serie normal, esgoto predial, dn 50 mm, junta elástica, fornecido e instalado em prumada de esgoto sanitário ou ventilação. af_08/2022</t>
  </si>
  <si>
    <t>02.10.003 </t>
  </si>
  <si>
    <t>Joelho 90 graus, pvc, serie normal, esgoto predial, dn 50 mm, junta elástica, fornecido e instalado em prumada de esgoto sanitário ou ventilação. af_08/2022</t>
  </si>
  <si>
    <t>02.10.004 </t>
  </si>
  <si>
    <t>Luva de correr, pvc, serie normal, esgoto predial, dn 50 mm, junta elástica, fornecido e instalado em prumada de esgoto sanitário ou ventilação. af_08/2022</t>
  </si>
  <si>
    <t>02.10.005 </t>
  </si>
  <si>
    <t>02.10.006 </t>
  </si>
  <si>
    <t>02.10.007 </t>
  </si>
  <si>
    <t>Caixa enterrada hidráulica retangular em alvenaria com tijolos cerâmicos maciços, dimensões internas: 0,6x0,6x0,6 m para rede de esgoto. af_12/2020</t>
  </si>
  <si>
    <t>02.10.008 </t>
  </si>
  <si>
    <t>Caixa sifonada, com grelha quadrada, pvc, dn 150 x 150 x 50 mm, junta soldável, fornecida e instalada em ramal de descarga ou em ramal de esgoto sanitário. af_08/2022</t>
  </si>
  <si>
    <t>02.10.009 </t>
  </si>
  <si>
    <t>Curva curta 90 graus, pvc, serie normal, esgoto predial, dn 100 mm, junta elástica, fornecido e instalado em ramal de descarga ou ramal de esgoto sanitário. af_08/2022</t>
  </si>
  <si>
    <t>02.10.010 </t>
  </si>
  <si>
    <t>Curva curta 90 graus, pvc, serie normal, esgoto predial, dn 40 mm, junta soldável, fornecido e instalado em ramal de descarga ou ramal de esgoto sanitário. af_08/2022</t>
  </si>
  <si>
    <t>02.10.011 </t>
  </si>
  <si>
    <t>02.10.012 </t>
  </si>
  <si>
    <t>Junção de redução invertida, pvc, série normal, esgoto predial, dn 100 x 50 mm, junta elástica, fornecido e instalado em ramal de descarga ou ramal de esgoto sanitário. af_08/2022</t>
  </si>
  <si>
    <t>02.10.013 </t>
  </si>
  <si>
    <t>Luva simples, pvc, serie normal, esgoto predial, dn 100 mm, junta elástica, fornecido e instalado em ramal de descarga ou ramal de esgoto sanitário. af_08/2022</t>
  </si>
  <si>
    <t>02.10.014 </t>
  </si>
  <si>
    <t>02.10.015 </t>
  </si>
  <si>
    <t>02.10.016 </t>
  </si>
  <si>
    <t>Te, pvc, série normal, esgoto predial, dn 100 x 50 mm, junta elástica, fornecido e instalado em ramal de descarga ou ramal de esgoto sanitário. af_08/2022</t>
  </si>
  <si>
    <t>02.10.017 </t>
  </si>
  <si>
    <t>Fossa séptica pré-moldada, tipo oms, capacidade 30 pessoas (v=2710 litros)</t>
  </si>
  <si>
    <t>02.10.018 </t>
  </si>
  <si>
    <t>Filtro anaeróbio circular, em concreto pré-moldado, diâmetro interno = 1,10 m, altura interna = 1,50 m, volume útil: 1140,4 l (para 5 contribuintes). af_12/2020_pa</t>
  </si>
  <si>
    <t>02.11 </t>
  </si>
  <si>
    <t>INSTALAÇÕES HIDRAULICAS</t>
  </si>
  <si>
    <t>02.11.001 </t>
  </si>
  <si>
    <t>Registro de esfera, pvc, roscável, com borboleta, 1/2" - fornecimento e instalação. af_08/2021</t>
  </si>
  <si>
    <t>02.11.002 </t>
  </si>
  <si>
    <t>Joelho 90° pvc rígido soldável e c/rosca e anéis, diâm = 20mm x 1/2"</t>
  </si>
  <si>
    <t>02.11.003 </t>
  </si>
  <si>
    <t>Tubo pvc rígido roscável d = 1/2"</t>
  </si>
  <si>
    <t>02.11.004 </t>
  </si>
  <si>
    <t>Tubo, pvc, soldável, dn 20mm, instalado em ramal de distribuição de água - fornecimento e instalação. af_06/2022</t>
  </si>
  <si>
    <t>02.11.005 </t>
  </si>
  <si>
    <t>Joelho 90 graus, pvc, soldável, dn 20mm, instalado em ramal de distribuição de água - fornecimento e instalação. af_06/2022</t>
  </si>
  <si>
    <t>02.11.006 </t>
  </si>
  <si>
    <t>02.11.007 </t>
  </si>
  <si>
    <t>Registro gaveta c/ canopla cromada, d=20mm (3/4") - ref.1509 Deca ou similar</t>
  </si>
  <si>
    <t>02.11.008 </t>
  </si>
  <si>
    <t>Adaptador curto com bolsa e rosca para registro, pvc, soldável, dn 25mm x 3/4 , instalado em ramal de distribuição de água - fornecimento e instalação. af_06/2022</t>
  </si>
  <si>
    <t>02.11.009 </t>
  </si>
  <si>
    <t>Tubo, pvc, soldável, dn 25mm, instalado em ramal de distribuição de água - fornecimento e instalação. af_06/2022</t>
  </si>
  <si>
    <t>02.11.010 </t>
  </si>
  <si>
    <t>02.11.011 </t>
  </si>
  <si>
    <t>Caixa d´água em polietileno, 1000 litros (inclusos tubos, conexões e torneira de bóia) - fornecimento e instalação. af_06/2021</t>
  </si>
  <si>
    <t>02.11.012 </t>
  </si>
  <si>
    <t>Hidrômetro dn 1/2", 3,0 m3/h - fornecimento e instalação. af_03/2024</t>
  </si>
  <si>
    <t>02.11.013 </t>
  </si>
  <si>
    <t>Adaptador com flange e anel de vedação, pvc, soldável, dn  20 mm x 1/2", instalado em reservação predial de água - fornecimento e instalação. af_04/2024</t>
  </si>
  <si>
    <t>02.11.014 </t>
  </si>
  <si>
    <t>Adaptador com flange e anel de vedação, pvc, soldável, dn  25 mm x 3/4", instalado em reservação predial de água - fornecimento e instalação. af_04/2024</t>
  </si>
  <si>
    <t>02.11.015 </t>
  </si>
  <si>
    <t>Adaptador com flange e anel de vedação, pvc, soldável, dn 32 mm x 1", instalado em reservação predial de água - fornecimento e instalação. af_04/2024</t>
  </si>
  <si>
    <t>02.11.016 </t>
  </si>
  <si>
    <t>Adaptador curto com bolsa e rosca para registro, pvc, soldável, dn 32 mm x 1", instalado em reservação predial de água - fornecimento e instalação. af_04/2024</t>
  </si>
  <si>
    <t>02.11.017 </t>
  </si>
  <si>
    <t>Curva 90 graus, pvc, soldável, dn 20mm, instalado em ramal de distribuição de água - fornecimento e instalação. af_06/2022</t>
  </si>
  <si>
    <t>02.11.018 </t>
  </si>
  <si>
    <t>Curva 90 graus, pvc, soldável, dn 32 mm, instalado em reservação predial de água - fornecimento e instalação. af_04/2024</t>
  </si>
  <si>
    <t>02.11.019 </t>
  </si>
  <si>
    <t>Curva 90 graus, pvc, soldável, dn 25mm, instalado em ramal de distribuição de água - fornecimento e instalação. af_06/2022</t>
  </si>
  <si>
    <t>02.11.020 </t>
  </si>
  <si>
    <t>Bucha de redução, curta, pvc, soldável, dn 32 x 25 mm, instalado em ramal de distribuição de água - fornecimento e instalação. af_06/2022</t>
  </si>
  <si>
    <t>02.11.021 </t>
  </si>
  <si>
    <t>Luva de redução, pvc, soldável, dn 32mm x 25mm, instalado em prumada de água - fornecimento e instalação. af_06/2022</t>
  </si>
  <si>
    <t>02.11.022 </t>
  </si>
  <si>
    <t>Tubo, pvc, soldável, dn 32mm, instalado em ramal de distribuição de água - fornecimento e instalação. af_06/2022</t>
  </si>
  <si>
    <t>02.11.023 </t>
  </si>
  <si>
    <t>Te, pvc, soldável, dn 25mm, instalado em ramal de distribuição de água - fornecimento e instalação. af_06/2022</t>
  </si>
  <si>
    <t>02.11.024 </t>
  </si>
  <si>
    <t>Te, pvc, soldável, dn 32mm, instalado em prumada de água - fornecimento e instalação. af_06/2022</t>
  </si>
  <si>
    <t>02.11.025 </t>
  </si>
  <si>
    <t>Registro de gaveta bruto, latão, roscável, 1" - fornecimento e instalação. af_08/2021</t>
  </si>
  <si>
    <t>02.11.026 </t>
  </si>
  <si>
    <t>Registro de gaveta bruto, latão, roscável, 3/4" - fornecimento e instalação. af_08/2021</t>
  </si>
  <si>
    <t>02.12 </t>
  </si>
  <si>
    <t>INCENDIO</t>
  </si>
  <si>
    <t>02.12.001 </t>
  </si>
  <si>
    <t>Extintor de incêndio portátil com carga de pqs de 12 kg, classe bc - fornecimento e instalação. af_10/2020_pe</t>
  </si>
  <si>
    <t>02.12.002 </t>
  </si>
  <si>
    <t>Luminária de emergência, com 30 lâmpadas led de 2 w, sem reator - fornecimento e instalação. af_02/2020</t>
  </si>
  <si>
    <t>02.12.003 </t>
  </si>
  <si>
    <t>Suporte decorativo para extintores - REV 01/2022</t>
  </si>
  <si>
    <t>02.12.004 </t>
  </si>
  <si>
    <t>Placa de sinalizacao, fotoluminescente, 38x19 cm, em pvc , com seta indicativa de sentido (esquerda ou direita) de saída de emergência- Placa S2</t>
  </si>
  <si>
    <t>02.12.005 </t>
  </si>
  <si>
    <t>Placa de sinalizacao, fotoluminescente, em pvc , com logotipo "Extintor de incêndio portátil"- Placa E5</t>
  </si>
  <si>
    <t>02.12.006 </t>
  </si>
  <si>
    <t>Ponto de luz em teto ou parede, com eletroduto de pvc flexivel sanfonado embutido Ø 3/4"</t>
  </si>
  <si>
    <t>02.13 </t>
  </si>
  <si>
    <t>02.13.001 </t>
  </si>
  <si>
    <t>Limpeza geral</t>
  </si>
  <si>
    <t>QUADRA DE ESPORTE</t>
  </si>
  <si>
    <t>03.01 </t>
  </si>
  <si>
    <t>FECHAMENTO (MURETA)</t>
  </si>
  <si>
    <t>03.01.001 </t>
  </si>
  <si>
    <t>03.01.002 </t>
  </si>
  <si>
    <t>03.01.003 </t>
  </si>
  <si>
    <t>Concreto armado fck=21MPa fabricado na obra, adensado e lançado, para Uso Geral, com formas em madeira (05 usos)</t>
  </si>
  <si>
    <t>03.01.004 </t>
  </si>
  <si>
    <t>03.01.005 </t>
  </si>
  <si>
    <t>03.01.006 </t>
  </si>
  <si>
    <t>03.02 </t>
  </si>
  <si>
    <t>03.02.001 </t>
  </si>
  <si>
    <t>03.02.002 </t>
  </si>
  <si>
    <t>03.02.003 </t>
  </si>
  <si>
    <t>03.02.004 </t>
  </si>
  <si>
    <t>Acabamento de superfície de piso de concreto com polimento mecânico com acabadora simples - Rev 02</t>
  </si>
  <si>
    <t>03.03 </t>
  </si>
  <si>
    <t>ALAMBRADO</t>
  </si>
  <si>
    <t>03.03.001 </t>
  </si>
  <si>
    <t>Alambrado com tela de arame galvanizado fio 12 bwg, malha 2", revestido em pvc, fixada com tubos de aço galvanizado 2", formando quadros de 2.00 x 2.00 m, exceto mureta</t>
  </si>
  <si>
    <t>03.04 </t>
  </si>
  <si>
    <t>ARQUIBANCADA</t>
  </si>
  <si>
    <t>03.04.001 </t>
  </si>
  <si>
    <t>03.04.002 </t>
  </si>
  <si>
    <t>03.04.003 </t>
  </si>
  <si>
    <t>03.04.004 </t>
  </si>
  <si>
    <t>03.04.005 </t>
  </si>
  <si>
    <t>03.04.006 </t>
  </si>
  <si>
    <t>03.04.007 </t>
  </si>
  <si>
    <t>03.04.008 </t>
  </si>
  <si>
    <t>03.04.009 </t>
  </si>
  <si>
    <t>Corrimão Central em tubo ferro galvanizado, superior alt=1,10m, barras intermediárias alt=0,92m e 0,70m de cada lado, diam= 1.1/2" inclusive as verticais de apoio.</t>
  </si>
  <si>
    <t>03.04.010 </t>
  </si>
  <si>
    <t>03.04.011 </t>
  </si>
  <si>
    <t>Pintura de símbolos e textos com tinta acrílica, demarcação com fita adesiva e aplicação com rolo. af_05/2021</t>
  </si>
  <si>
    <t>03.04.012 </t>
  </si>
  <si>
    <t>03.04.013 </t>
  </si>
  <si>
    <t>03.04.014 </t>
  </si>
  <si>
    <t>03.04.015 </t>
  </si>
  <si>
    <t>Pintura com tinta alquídica de fundo e acabamento (esmalte sintético grafite) aplicada a rolo ou pincel sobre superfícies metálicas (exceto perfil) executado em obra (por demão). af_01/2020</t>
  </si>
  <si>
    <t>03.04.016 </t>
  </si>
  <si>
    <t>Pintura com tinta alquídica de fundo (tipo zarcão) aplicada a rolo ou pincel sobre superfícies metálicas (exceto perfil) executado em obra (por demão). af_01/2020</t>
  </si>
  <si>
    <t>03.04.017 </t>
  </si>
  <si>
    <t>03.05.001 </t>
  </si>
  <si>
    <t>03.05.001.001 </t>
  </si>
  <si>
    <t>03.05.001.002 </t>
  </si>
  <si>
    <t>03.05.002 </t>
  </si>
  <si>
    <t>QUADRA</t>
  </si>
  <si>
    <t>03.05.002.001 </t>
  </si>
  <si>
    <t>Pintura de demarcação de quadra poliesportiva com tinta acrílica, e = 5 cm, aplicação manual. af_05/2021</t>
  </si>
  <si>
    <t>03.05.002.002 </t>
  </si>
  <si>
    <t>Pintura de piso com tinta acrílica, aplicação manual, 2 demãos, incluso fundo preparador. af_05/2021</t>
  </si>
  <si>
    <t>03.05.003 </t>
  </si>
  <si>
    <t>03.05.003.001 </t>
  </si>
  <si>
    <t>03.05.003.002 </t>
  </si>
  <si>
    <t>03.05.003.003 </t>
  </si>
  <si>
    <t>03.06 </t>
  </si>
  <si>
    <t>03.06.001 </t>
  </si>
  <si>
    <t>Traves oficial para futebol de salão 3x2m em aço galv.3", com requadro e redes de polietileno fio 4mm (conjunto p/futsal)</t>
  </si>
  <si>
    <t>par</t>
  </si>
  <si>
    <t>03.06.002 </t>
  </si>
  <si>
    <t>QUADRA DE VÔLEI</t>
  </si>
  <si>
    <t>04.01 </t>
  </si>
  <si>
    <t>04.01.001 </t>
  </si>
  <si>
    <t>04.01.002 </t>
  </si>
  <si>
    <t>04.01.003 </t>
  </si>
  <si>
    <t>04.01.004 </t>
  </si>
  <si>
    <t>04.01.005 </t>
  </si>
  <si>
    <t>04.01.006 </t>
  </si>
  <si>
    <t>04.01.007 </t>
  </si>
  <si>
    <t>Gradil Nylofor3D, malha 20x5cm, Ø 5mm 250x203 cm, Belgo ou similar, inclusive postes (secção 60x40mm e h=2,60m) e acessórios</t>
  </si>
  <si>
    <t>04.01.008 </t>
  </si>
  <si>
    <t>Portão em ferro, em gradil metálico, padrão belgo ou equivalente</t>
  </si>
  <si>
    <t>04.02 </t>
  </si>
  <si>
    <t>PINTURA-Mureta</t>
  </si>
  <si>
    <t>04.02.001 </t>
  </si>
  <si>
    <t>04.02.002 </t>
  </si>
  <si>
    <t>04.02.003 </t>
  </si>
  <si>
    <t>04.03 </t>
  </si>
  <si>
    <t>04.03.001 </t>
  </si>
  <si>
    <t>04.03.002 </t>
  </si>
  <si>
    <t>04.03.003 </t>
  </si>
  <si>
    <t>Colchão de areia</t>
  </si>
  <si>
    <t>04.04 </t>
  </si>
  <si>
    <t>EQUIPAMENTOS</t>
  </si>
  <si>
    <t>04.04.001 </t>
  </si>
  <si>
    <t>Poste oficial para volei em aço galvanizado d=3", c/esticador e catraca</t>
  </si>
  <si>
    <t>04.04.002 </t>
  </si>
  <si>
    <t>Rede para volei profissional, em nylon e com medidor de altura</t>
  </si>
  <si>
    <t>04.05 </t>
  </si>
  <si>
    <t>04.05.001 </t>
  </si>
  <si>
    <t>04.05.002 </t>
  </si>
  <si>
    <t>04.05.003 </t>
  </si>
  <si>
    <t>04.05.004 </t>
  </si>
  <si>
    <t>04.05.005 </t>
  </si>
  <si>
    <t>04.05.006 </t>
  </si>
  <si>
    <t>04.05.007 </t>
  </si>
  <si>
    <t>04.05.008 </t>
  </si>
  <si>
    <t>04.05.009 </t>
  </si>
  <si>
    <t>04.05.010 </t>
  </si>
  <si>
    <t>Corrimão duplo em tubo de ferro galvanizado 1 1/2", com chumbadores para fixação em alvenaria</t>
  </si>
  <si>
    <t>04.05.011 </t>
  </si>
  <si>
    <t>04.05.012 </t>
  </si>
  <si>
    <t>04.05.013 </t>
  </si>
  <si>
    <t>04.05.014 </t>
  </si>
  <si>
    <t>04.05.015 </t>
  </si>
  <si>
    <t>04.05.016 </t>
  </si>
  <si>
    <t>04.05.017 </t>
  </si>
  <si>
    <t>04.05.018 </t>
  </si>
  <si>
    <t>PAISAGISMO</t>
  </si>
  <si>
    <t>05.01 </t>
  </si>
  <si>
    <t>ARBORIZAÇÃO</t>
  </si>
  <si>
    <t>05.01.001 </t>
  </si>
  <si>
    <t>Grama nativa capim de burro ou batatais, em placas, fornecimento e plantio</t>
  </si>
  <si>
    <t>05.01.002 </t>
  </si>
  <si>
    <t>Fornecimento e plantio de herbáceas ornamentais (jasmin manga)</t>
  </si>
  <si>
    <t>05.01.003 </t>
  </si>
  <si>
    <t>Planta - Ipê amarelo (tabebuia chrysotricha) h=1,00m, fornecimento e plantio</t>
  </si>
  <si>
    <t>05.01.004 </t>
  </si>
  <si>
    <t>Planta - Ipê roxo (tabebuia) h=1,00m, fornecimento e plantio</t>
  </si>
  <si>
    <t>05.01.005 </t>
  </si>
  <si>
    <t>Planta - Flamboyant (delonix regia), fornecimento e plantio</t>
  </si>
  <si>
    <t>05.01.006 </t>
  </si>
  <si>
    <t>Planta - Palmeira cica (cyca revoluta) h=1,00m, fornecimento e plantio</t>
  </si>
  <si>
    <t>05.01.007 </t>
  </si>
  <si>
    <t>Planta - Jerivá (syagrus romanzoffinaa) h=2,70m, fornecimento e plantio</t>
  </si>
  <si>
    <t>05.01.008 </t>
  </si>
  <si>
    <t>Planta - Abacaxi roxo (tradescantia spathacea) , fornecimento e plantio</t>
  </si>
  <si>
    <t>05.01.009 </t>
  </si>
  <si>
    <t>Planta - Lírio Leopardo (belamcanda chinensis), fornecimento e plantio</t>
  </si>
  <si>
    <t>05.01.010 </t>
  </si>
  <si>
    <t>Planta -Clusia (Clusia Fluminensis - muda), fornecimento e plantio</t>
  </si>
  <si>
    <t>05.01.011 </t>
  </si>
  <si>
    <t>Planta - Ixora rei vermelha (ixora coccinea red), fornecimento e plantio</t>
  </si>
  <si>
    <t>05.02 </t>
  </si>
  <si>
    <t>05.02.001 </t>
  </si>
  <si>
    <t>05.02.002 </t>
  </si>
  <si>
    <t>05.02.003 </t>
  </si>
  <si>
    <t>05.02.004 </t>
  </si>
  <si>
    <t>05.03 </t>
  </si>
  <si>
    <t>BANCO AREA DE CONVIVÊNCIA</t>
  </si>
  <si>
    <t>05.03.001 </t>
  </si>
  <si>
    <t>05.03.002 </t>
  </si>
  <si>
    <t>05.03.003 </t>
  </si>
  <si>
    <t>05.03.004 </t>
  </si>
  <si>
    <t>05.03.005 </t>
  </si>
  <si>
    <t>05.03.006 </t>
  </si>
  <si>
    <t>05.03.007 </t>
  </si>
  <si>
    <t>05.03.008 </t>
  </si>
  <si>
    <t>ADMINISTRAÇÃO</t>
  </si>
  <si>
    <t>06.01.001 </t>
  </si>
  <si>
    <t>Equipe Dirigente</t>
  </si>
  <si>
    <t>06.01.001.001 </t>
  </si>
  <si>
    <t>Engenheiro civil de obra junior com encargos complementares</t>
  </si>
  <si>
    <t>h</t>
  </si>
  <si>
    <t>06.01.001.002 </t>
  </si>
  <si>
    <t>Mestre de obras com encargos complementares</t>
  </si>
  <si>
    <t>06.01.001.003 </t>
  </si>
  <si>
    <t>Vigia diurno com encargos complementares</t>
  </si>
  <si>
    <t>06.02 </t>
  </si>
  <si>
    <t>MOBILIZAÇÃO E DESMOBILIZAÇÃO</t>
  </si>
  <si>
    <t>06.02.001 </t>
  </si>
  <si>
    <t>Caminhão Carroceria de madeira 9 t - fonte:DNIT</t>
  </si>
  <si>
    <t>H</t>
  </si>
  <si>
    <t>FRETES</t>
  </si>
  <si>
    <t>06.03.001 </t>
  </si>
  <si>
    <t>AGREGADOS (16,70KM)</t>
  </si>
  <si>
    <t>06.03.001.001 </t>
  </si>
  <si>
    <t>Transporte com caminhão basculante de 10 m³, em via urbana pavimentada, dmt até 30 km (unidade: txkm). af_07/2020</t>
  </si>
  <si>
    <t>txkm</t>
  </si>
  <si>
    <t>06.03.002 </t>
  </si>
  <si>
    <t>BRITAS ( 56,10 KM)</t>
  </si>
  <si>
    <t>06.03.002.001 </t>
  </si>
  <si>
    <t>06.03.002.002 </t>
  </si>
  <si>
    <t>Transporte com caminhão basculante de 10 m³, em via urbana pavimentada, adicional para dmt excedente a 30 km (unidade: txkm). af_07/2020</t>
  </si>
  <si>
    <t>06.03.003 </t>
  </si>
  <si>
    <t>PEDRA CALCÁRIA</t>
  </si>
  <si>
    <t>06.03.003.001 </t>
  </si>
  <si>
    <t>02.02</t>
  </si>
  <si>
    <t>02.02.01</t>
  </si>
  <si>
    <t>02.02.02</t>
  </si>
  <si>
    <t>02.08</t>
  </si>
  <si>
    <t>03.05</t>
  </si>
  <si>
    <t>06.01</t>
  </si>
  <si>
    <t>06.03.</t>
  </si>
  <si>
    <t>DESCRIÇÃO DO ITEM</t>
  </si>
  <si>
    <t>UNID</t>
  </si>
  <si>
    <t>QUANT</t>
  </si>
  <si>
    <t>Descrição</t>
  </si>
  <si>
    <t>Comp(m)</t>
  </si>
  <si>
    <t>Alt(m)</t>
  </si>
  <si>
    <t>Área(m2)</t>
  </si>
  <si>
    <t>Escritorio/Almoxarifado/wc</t>
  </si>
  <si>
    <t xml:space="preserve">Descrição   </t>
  </si>
  <si>
    <t>Perímetro</t>
  </si>
  <si>
    <t>Altura</t>
  </si>
  <si>
    <t>Placa -PMSC</t>
  </si>
  <si>
    <t>Placa - Caixa</t>
  </si>
  <si>
    <t>Comprimento</t>
  </si>
  <si>
    <t>Quiosque 01</t>
  </si>
  <si>
    <t>Quiosque 02</t>
  </si>
  <si>
    <t>largura</t>
  </si>
  <si>
    <t>alt</t>
  </si>
  <si>
    <t>Qtdade</t>
  </si>
  <si>
    <t>Volume</t>
  </si>
  <si>
    <t>Mureta do campinho de areia</t>
  </si>
  <si>
    <t>Bancos</t>
  </si>
  <si>
    <t>Arquibancada 01</t>
  </si>
  <si>
    <t>Arquibancada 02</t>
  </si>
  <si>
    <t>Longarina 01</t>
  </si>
  <si>
    <t>Longarina 02</t>
  </si>
  <si>
    <t>Longarina 03</t>
  </si>
  <si>
    <t>Longarina 04</t>
  </si>
  <si>
    <t>Longarina 05</t>
  </si>
  <si>
    <t>Praça</t>
  </si>
  <si>
    <t>Esp(m)</t>
  </si>
  <si>
    <t>Vol.(m3)</t>
  </si>
  <si>
    <t>Quadra de Esportes</t>
  </si>
  <si>
    <t>Campo de Areia</t>
  </si>
  <si>
    <t>Vol(m3)</t>
  </si>
  <si>
    <t>Demolição de meio-fio</t>
  </si>
  <si>
    <t>Demolição de alvenaria</t>
  </si>
  <si>
    <t>Demolição de piso em concreto</t>
  </si>
  <si>
    <t>1,5 Densidade</t>
  </si>
  <si>
    <t>Total (T)</t>
  </si>
  <si>
    <t>Carga manual</t>
  </si>
  <si>
    <t>T</t>
  </si>
  <si>
    <t>KM</t>
  </si>
  <si>
    <t>Total (Tkm)</t>
  </si>
  <si>
    <t>Descarte</t>
  </si>
  <si>
    <t>Área (m2)</t>
  </si>
  <si>
    <t>02.02 </t>
  </si>
  <si>
    <t>02.09</t>
  </si>
  <si>
    <t>03.05 </t>
  </si>
  <si>
    <t>06.01 </t>
  </si>
  <si>
    <t>06.03 </t>
  </si>
  <si>
    <t>Praça - Interno</t>
  </si>
  <si>
    <t>-</t>
  </si>
  <si>
    <r>
      <t>Volume do cilindro (π . r</t>
    </r>
    <r>
      <rPr>
        <vertAlign val="superscript"/>
        <sz val="11"/>
        <rFont val="Arial Narrow"/>
        <family val="2"/>
      </rPr>
      <t>2</t>
    </r>
    <r>
      <rPr>
        <sz val="11"/>
        <rFont val="Arial Narrow"/>
        <family val="2"/>
      </rPr>
      <t xml:space="preserve"> .h) -  (3,14 * (2,50)2 . 0,52 = 10,21 m3</t>
    </r>
  </si>
  <si>
    <r>
      <t>Volume do tronco de cone = (1/3 .πh(R</t>
    </r>
    <r>
      <rPr>
        <vertAlign val="superscript"/>
        <sz val="11"/>
        <rFont val="Arial Narrow"/>
        <family val="2"/>
      </rPr>
      <t>2</t>
    </r>
    <r>
      <rPr>
        <sz val="11"/>
        <rFont val="Arial Narrow"/>
        <family val="2"/>
      </rPr>
      <t>+r</t>
    </r>
    <r>
      <rPr>
        <vertAlign val="superscript"/>
        <sz val="11"/>
        <rFont val="Arial Narrow"/>
        <family val="2"/>
      </rPr>
      <t>2</t>
    </r>
    <r>
      <rPr>
        <sz val="11"/>
        <rFont val="Arial Narrow"/>
        <family val="2"/>
      </rPr>
      <t>+Rr) (1/3. 3,14*1,20)*(3,02 + 1,202 + 3,0*1,20)</t>
    </r>
  </si>
  <si>
    <t>Piso de Concreto</t>
  </si>
  <si>
    <t>Vol.(m³)</t>
  </si>
  <si>
    <t>Areia abaixo do piso de concreto</t>
  </si>
  <si>
    <t>Vol. c/ empolamento de 80%</t>
  </si>
  <si>
    <t>Regularização da praça</t>
  </si>
  <si>
    <t>01.04.004 </t>
  </si>
  <si>
    <t>Assentamento de guia (meio-fio) em trecho reto, confeccionada em concreto pré-fabricado, dimensões 100x15x13x30 cm (comprimento x base inferior x base superior x altura). af_01/2024</t>
  </si>
  <si>
    <t>01.04.005 </t>
  </si>
  <si>
    <t>Assentamento de guia (meio-fio) em trecho curvo, confeccionada em concreto pré-fabricado, dimensões 100x15x13x30 cm (comprimento x base inferior x base superior x altura). af_01/2024</t>
  </si>
  <si>
    <t>SALDO</t>
  </si>
  <si>
    <t>PERÍODO</t>
  </si>
  <si>
    <t>%</t>
  </si>
  <si>
    <t>um</t>
  </si>
  <si>
    <t>PLANILHA ORÇAMENTÁRIA CONSOLIDADA</t>
  </si>
  <si>
    <t>PERÍODO:</t>
  </si>
  <si>
    <t>BOLETIM N°</t>
  </si>
  <si>
    <t>UND.</t>
  </si>
  <si>
    <t>PREÇO UNIT.</t>
  </si>
  <si>
    <t>VALORES</t>
  </si>
  <si>
    <t>CONTRAT.</t>
  </si>
  <si>
    <t>ANOTAÇÕES:</t>
  </si>
  <si>
    <t>ATESTO QUE OS SERVIÇOS ACIMA FORAM DEVIDAMENTE EXECUTADOS.</t>
  </si>
  <si>
    <t>_________________________________________________________________________________</t>
  </si>
  <si>
    <t>FISCAL DA OBRA</t>
  </si>
  <si>
    <t>AV. CHESF, N º 241 - MARCELO DÉDA - CEP 49100-000 - SÃO CRISTÓVÃO/SE</t>
  </si>
  <si>
    <t>CONTRATANTE</t>
  </si>
  <si>
    <t>CNPJ: 21.841.302/0001-62</t>
  </si>
  <si>
    <t>CONCORRÊNCIA Nº: CP0004/2025</t>
  </si>
  <si>
    <t>OBRA: REFORMA E CONSTRUÇÃO NA PRAÇA HORÁCIO SOUZA LIMA, SITUADA NO BAIRRO ROSA ELZE, CONTEMPLANDO OS SERVIÇOS DA PRAÇA, LANCHONETE, QUADRA DE ESPORTE, QUADRA DE VÔLEI, PAISAGISMO E ADMINISTRAÇÃO (LOTE 01).</t>
  </si>
  <si>
    <t>01.09.002</t>
  </si>
  <si>
    <t>01.09.003</t>
  </si>
  <si>
    <t>01.09.004</t>
  </si>
  <si>
    <t>01.09.005</t>
  </si>
  <si>
    <t>01.09.006</t>
  </si>
  <si>
    <t>01.09.007</t>
  </si>
  <si>
    <t>Comp.(m)</t>
  </si>
  <si>
    <t>Larg(m)</t>
  </si>
  <si>
    <t>Volume(m3)</t>
  </si>
  <si>
    <t xml:space="preserve">ÁREA  DE PROJETO </t>
  </si>
  <si>
    <t>Mureta</t>
  </si>
  <si>
    <t>Comp.(m) inferior</t>
  </si>
  <si>
    <t>Inferior</t>
  </si>
  <si>
    <t>Superior</t>
  </si>
  <si>
    <t>Comp.m)</t>
  </si>
  <si>
    <t>Area(m2)</t>
  </si>
  <si>
    <t>Altura x 2</t>
  </si>
  <si>
    <t>Quadra</t>
  </si>
  <si>
    <t>ARQ. 01</t>
  </si>
  <si>
    <t>Fundo</t>
  </si>
  <si>
    <t>Degraus</t>
  </si>
  <si>
    <t>Lateral</t>
  </si>
  <si>
    <t>ARQ. 02</t>
  </si>
  <si>
    <t>Degrau 01</t>
  </si>
  <si>
    <t>Degrau 02</t>
  </si>
  <si>
    <t>Degrau 03</t>
  </si>
  <si>
    <t>Obs:</t>
  </si>
  <si>
    <t>Espelho 01</t>
  </si>
  <si>
    <t>Espelho 02</t>
  </si>
  <si>
    <t>Espelho 03</t>
  </si>
  <si>
    <t>Intermediários (laterais deles) ( 4 und x 08 laterais0</t>
  </si>
  <si>
    <t>Mureta fundo</t>
  </si>
  <si>
    <t>MuretaPCD</t>
  </si>
  <si>
    <t>Lateral 01</t>
  </si>
  <si>
    <t>Intermediários (laterais deles)</t>
  </si>
  <si>
    <t>Lateral Arquibancada</t>
  </si>
  <si>
    <t>Fundo da arquibancada</t>
  </si>
  <si>
    <t>Mureta PCD</t>
  </si>
  <si>
    <t>ARQ.02</t>
  </si>
  <si>
    <t>Volume(m3) e= 6cm</t>
  </si>
  <si>
    <t>Area PCD</t>
  </si>
  <si>
    <t>Pilaretes</t>
  </si>
  <si>
    <t>Total(m)</t>
  </si>
  <si>
    <t>Arq. 01</t>
  </si>
  <si>
    <t>Arq. 02</t>
  </si>
  <si>
    <t>Portão 01</t>
  </si>
  <si>
    <t>Portão 02</t>
  </si>
  <si>
    <t>Volume(m3) / esp. 07cm</t>
  </si>
  <si>
    <t>Cadeirantes</t>
  </si>
  <si>
    <t>Esp (m)</t>
  </si>
  <si>
    <t>Volume (m3)</t>
  </si>
  <si>
    <t>Laterais</t>
  </si>
  <si>
    <t>Degraus 1</t>
  </si>
  <si>
    <t>Central</t>
  </si>
  <si>
    <t>lateral</t>
  </si>
  <si>
    <t>04.05.018</t>
  </si>
  <si>
    <t>FRETE</t>
  </si>
  <si>
    <t>Qtdade(m3)</t>
  </si>
  <si>
    <t>Emp.</t>
  </si>
  <si>
    <t>km</t>
  </si>
  <si>
    <t>Densidade</t>
  </si>
  <si>
    <t>Distância Total</t>
  </si>
  <si>
    <t>Pedra Calcária</t>
  </si>
  <si>
    <t>alt(m)</t>
  </si>
  <si>
    <t>06.02.001</t>
  </si>
  <si>
    <t>MOBILIZAÇÃO</t>
  </si>
  <si>
    <t>__________________________________________________________</t>
  </si>
  <si>
    <t>________________________________________________________</t>
  </si>
  <si>
    <t>03</t>
  </si>
  <si>
    <t>01/01/2026 À 30/04/2026</t>
  </si>
  <si>
    <t>06.03.003</t>
  </si>
  <si>
    <t>m4</t>
  </si>
  <si>
    <t>m5</t>
  </si>
  <si>
    <t>m6</t>
  </si>
  <si>
    <t>m7</t>
  </si>
  <si>
    <t>m8</t>
  </si>
  <si>
    <t>01.10</t>
  </si>
  <si>
    <t>02.01.01</t>
  </si>
  <si>
    <t>02.01.02</t>
  </si>
  <si>
    <t>02.01.03</t>
  </si>
  <si>
    <t>02.01.04</t>
  </si>
  <si>
    <t>02.01.05</t>
  </si>
  <si>
    <t>02.02.01.01</t>
  </si>
  <si>
    <t>02.02.01.02</t>
  </si>
  <si>
    <t>02.02.01.03</t>
  </si>
  <si>
    <t>02.02.01.04</t>
  </si>
  <si>
    <t>02.02.01.05</t>
  </si>
  <si>
    <t>02.02.01.06</t>
  </si>
  <si>
    <t>02.02.01.07</t>
  </si>
  <si>
    <t>02.02.01.08</t>
  </si>
  <si>
    <t>02.03.01</t>
  </si>
  <si>
    <t>02.02.02.01</t>
  </si>
  <si>
    <t>02.02.02.02</t>
  </si>
  <si>
    <t>02.02.02.03</t>
  </si>
  <si>
    <t>02.02.02.04</t>
  </si>
  <si>
    <t>02.02.02.05</t>
  </si>
  <si>
    <t>02.02.02.06</t>
  </si>
  <si>
    <t>02.02.02.07</t>
  </si>
  <si>
    <t>02.02.02.08</t>
  </si>
  <si>
    <t>02.02.02.09</t>
  </si>
  <si>
    <t>02.03.02</t>
  </si>
  <si>
    <t>02.04</t>
  </si>
  <si>
    <t>02.05</t>
  </si>
  <si>
    <t>02.06</t>
  </si>
  <si>
    <t>02.07</t>
  </si>
  <si>
    <t>PERÍMETRO</t>
  </si>
  <si>
    <t>DESCRIÇÃO</t>
  </si>
  <si>
    <t>S1/S3/S4/S6/S7/S8</t>
  </si>
  <si>
    <t>S2/S5</t>
  </si>
  <si>
    <t>VB1</t>
  </si>
  <si>
    <t>VB2</t>
  </si>
  <si>
    <t>VB3</t>
  </si>
  <si>
    <t>VB4</t>
  </si>
  <si>
    <t>VB5</t>
  </si>
  <si>
    <t>VB6</t>
  </si>
  <si>
    <t>VB7</t>
  </si>
  <si>
    <t>VB8</t>
  </si>
  <si>
    <t>VB9</t>
  </si>
  <si>
    <t>COMP.(m)</t>
  </si>
  <si>
    <t>LARG(m)</t>
  </si>
  <si>
    <t>ALT(m)</t>
  </si>
  <si>
    <t>QUANT.</t>
  </si>
  <si>
    <t>Viga baldrame</t>
  </si>
  <si>
    <t>06.03.002.01</t>
  </si>
  <si>
    <t>01.04.005</t>
  </si>
  <si>
    <t>01.04.004</t>
  </si>
  <si>
    <t>03.02.002</t>
  </si>
  <si>
    <t>m³</t>
  </si>
  <si>
    <t>ÁREA (m²)</t>
  </si>
  <si>
    <t>ESP(m)</t>
  </si>
  <si>
    <t>QUADRA POLIESPORTIVA</t>
  </si>
  <si>
    <t>VOL(m³)</t>
  </si>
  <si>
    <t>P1</t>
  </si>
  <si>
    <t>P2</t>
  </si>
  <si>
    <t>DESC.</t>
  </si>
  <si>
    <t>ALT.(m)</t>
  </si>
  <si>
    <t>ÁREA(m²)</t>
  </si>
  <si>
    <t>J1</t>
  </si>
  <si>
    <t>J2</t>
  </si>
  <si>
    <t>TOTAL(m)</t>
  </si>
  <si>
    <t>COMPRIMENTO + TRANSPASSE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</si>
</sst>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1"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ahoma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b/>
      <sz val="13"/>
      <color indexed="8"/>
      <name val="Arial Narrow"/>
      <family val="2"/>
    </font>
    <font>
      <sz val="10"/>
      <color indexed="8"/>
      <name val="Arial"/>
      <family val="2"/>
    </font>
    <font>
      <sz val="10"/>
      <color indexed="8"/>
      <name val="Arial 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vertAlign val="superscript"/>
      <sz val="11"/>
      <name val="Arial Narrow"/>
      <family val="2"/>
    </font>
    <font>
      <b/>
      <sz val="11"/>
      <color rgb="FFFF0000"/>
      <name val="Arial Narrow"/>
      <family val="2"/>
    </font>
    <font>
      <b/>
      <sz val="2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2"/>
      <color indexed="8"/>
      <name val="Arial"/>
      <family val="2"/>
    </font>
    <font>
      <sz val="13"/>
      <color indexed="8"/>
      <name val="Arial Narrow"/>
      <family val="2"/>
    </font>
    <font>
      <b/>
      <sz val="14"/>
      <color indexed="8"/>
      <name val="Arial Narrow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 applyNumberFormat="0" applyFill="0" applyBorder="0" applyAlignment="0" applyProtection="0"/>
    <xf numFmtId="9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08">
    <xf numFmtId="0" fontId="0" fillId="0" borderId="0" xfId="0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10" fontId="11" fillId="0" borderId="6" xfId="0" applyNumberFormat="1" applyFont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4" fontId="5" fillId="2" borderId="2" xfId="0" applyNumberFormat="1" applyFont="1" applyFill="1" applyBorder="1" applyAlignment="1">
      <alignment horizontal="center" vertical="center"/>
    </xf>
    <xf numFmtId="10" fontId="12" fillId="2" borderId="6" xfId="0" applyNumberFormat="1" applyFont="1" applyFill="1" applyBorder="1" applyAlignment="1" applyProtection="1">
      <alignment horizontal="center" vertical="center"/>
      <protection locked="0"/>
    </xf>
    <xf numFmtId="4" fontId="5" fillId="2" borderId="2" xfId="0" applyNumberFormat="1" applyFont="1" applyFill="1" applyBorder="1" applyAlignment="1">
      <alignment vertical="center"/>
    </xf>
    <xf numFmtId="44" fontId="5" fillId="2" borderId="2" xfId="2" applyFont="1" applyFill="1" applyBorder="1" applyAlignment="1">
      <alignment horizontal="right" vertical="center"/>
    </xf>
    <xf numFmtId="44" fontId="12" fillId="2" borderId="2" xfId="2" applyFont="1" applyFill="1" applyBorder="1" applyAlignment="1">
      <alignment horizontal="right" vertical="center"/>
    </xf>
    <xf numFmtId="44" fontId="11" fillId="0" borderId="1" xfId="2" applyFont="1" applyBorder="1" applyAlignment="1" applyProtection="1">
      <alignment horizontal="right"/>
      <protection locked="0"/>
    </xf>
    <xf numFmtId="4" fontId="5" fillId="2" borderId="1" xfId="0" applyNumberFormat="1" applyFont="1" applyFill="1" applyBorder="1" applyAlignment="1" applyProtection="1">
      <protection locked="0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44" fontId="6" fillId="0" borderId="1" xfId="2" applyFont="1" applyBorder="1" applyAlignment="1">
      <alignment horizontal="right"/>
    </xf>
    <xf numFmtId="10" fontId="12" fillId="2" borderId="2" xfId="2" applyNumberFormat="1" applyFont="1" applyFill="1" applyBorder="1" applyAlignment="1">
      <alignment horizontal="right" vertical="center"/>
    </xf>
    <xf numFmtId="0" fontId="6" fillId="0" borderId="0" xfId="5" applyFont="1" applyAlignment="1">
      <alignment wrapText="1"/>
    </xf>
    <xf numFmtId="0" fontId="6" fillId="0" borderId="0" xfId="5" applyFont="1" applyAlignment="1">
      <alignment horizontal="center" wrapText="1"/>
    </xf>
    <xf numFmtId="4" fontId="6" fillId="0" borderId="0" xfId="5" applyNumberFormat="1" applyFont="1" applyAlignment="1">
      <alignment horizontal="right" wrapText="1"/>
    </xf>
    <xf numFmtId="0" fontId="6" fillId="0" borderId="0" xfId="5" applyFont="1" applyAlignment="1">
      <alignment horizontal="right" vertical="center" wrapText="1"/>
    </xf>
    <xf numFmtId="4" fontId="6" fillId="0" borderId="0" xfId="5" applyNumberFormat="1" applyFont="1" applyAlignment="1">
      <alignment horizontal="right" vertical="center" wrapText="1"/>
    </xf>
    <xf numFmtId="0" fontId="14" fillId="0" borderId="0" xfId="5" applyFont="1"/>
    <xf numFmtId="0" fontId="6" fillId="0" borderId="0" xfId="5" applyFont="1" applyAlignment="1">
      <alignment horizontal="left" vertical="center" wrapText="1"/>
    </xf>
    <xf numFmtId="0" fontId="6" fillId="0" borderId="0" xfId="5" applyFont="1" applyAlignment="1">
      <alignment horizontal="left" wrapText="1"/>
    </xf>
    <xf numFmtId="4" fontId="15" fillId="0" borderId="1" xfId="5" applyNumberFormat="1" applyFont="1" applyBorder="1" applyAlignment="1">
      <alignment horizontal="center" vertical="center"/>
    </xf>
    <xf numFmtId="0" fontId="16" fillId="3" borderId="1" xfId="5" applyFont="1" applyFill="1" applyBorder="1" applyAlignment="1">
      <alignment horizontal="center" vertical="center" wrapText="1"/>
    </xf>
    <xf numFmtId="0" fontId="16" fillId="3" borderId="1" xfId="5" applyFont="1" applyFill="1" applyBorder="1" applyAlignment="1">
      <alignment horizontal="center" wrapText="1"/>
    </xf>
    <xf numFmtId="4" fontId="16" fillId="3" borderId="1" xfId="5" applyNumberFormat="1" applyFont="1" applyFill="1" applyBorder="1" applyAlignment="1">
      <alignment horizontal="center" wrapText="1"/>
    </xf>
    <xf numFmtId="0" fontId="16" fillId="5" borderId="1" xfId="5" applyFont="1" applyFill="1" applyBorder="1" applyAlignment="1">
      <alignment horizontal="left" vertical="center" wrapText="1"/>
    </xf>
    <xf numFmtId="0" fontId="16" fillId="6" borderId="1" xfId="5" applyFont="1" applyFill="1" applyBorder="1" applyAlignment="1">
      <alignment horizontal="left" vertical="center" wrapText="1"/>
    </xf>
    <xf numFmtId="0" fontId="16" fillId="7" borderId="1" xfId="5" applyFont="1" applyFill="1" applyBorder="1" applyAlignment="1">
      <alignment horizontal="left" vertical="center" wrapText="1"/>
    </xf>
    <xf numFmtId="0" fontId="16" fillId="7" borderId="1" xfId="5" applyFont="1" applyFill="1" applyBorder="1" applyAlignment="1">
      <alignment horizontal="left"/>
    </xf>
    <xf numFmtId="0" fontId="16" fillId="7" borderId="1" xfId="5" applyFont="1" applyFill="1" applyBorder="1" applyAlignment="1">
      <alignment horizontal="center" wrapText="1"/>
    </xf>
    <xf numFmtId="4" fontId="16" fillId="7" borderId="1" xfId="5" applyNumberFormat="1" applyFont="1" applyFill="1" applyBorder="1" applyAlignment="1">
      <alignment horizontal="right" wrapText="1"/>
    </xf>
    <xf numFmtId="0" fontId="15" fillId="0" borderId="1" xfId="5" applyFont="1" applyBorder="1"/>
    <xf numFmtId="0" fontId="15" fillId="0" borderId="1" xfId="5" applyFont="1" applyBorder="1" applyAlignment="1">
      <alignment horizontal="center" vertical="center" wrapText="1"/>
    </xf>
    <xf numFmtId="0" fontId="15" fillId="0" borderId="1" xfId="5" applyFont="1" applyBorder="1" applyAlignment="1">
      <alignment horizontal="center" vertical="center"/>
    </xf>
    <xf numFmtId="0" fontId="15" fillId="0" borderId="1" xfId="5" applyFont="1" applyBorder="1" applyAlignment="1">
      <alignment horizontal="left" wrapText="1"/>
    </xf>
    <xf numFmtId="4" fontId="15" fillId="0" borderId="1" xfId="5" applyNumberFormat="1" applyFont="1" applyBorder="1" applyAlignment="1">
      <alignment horizontal="center" vertical="center" wrapText="1"/>
    </xf>
    <xf numFmtId="0" fontId="15" fillId="0" borderId="1" xfId="5" applyFont="1" applyBorder="1" applyAlignment="1">
      <alignment horizontal="right"/>
    </xf>
    <xf numFmtId="4" fontId="15" fillId="0" borderId="1" xfId="5" applyNumberFormat="1" applyFont="1" applyBorder="1" applyAlignment="1">
      <alignment horizontal="right"/>
    </xf>
    <xf numFmtId="4" fontId="15" fillId="0" borderId="1" xfId="5" applyNumberFormat="1" applyFont="1" applyBorder="1" applyAlignment="1">
      <alignment horizontal="center" wrapText="1"/>
    </xf>
    <xf numFmtId="0" fontId="15" fillId="0" borderId="1" xfId="5" applyFont="1" applyBorder="1" applyAlignment="1">
      <alignment horizontal="center"/>
    </xf>
    <xf numFmtId="10" fontId="15" fillId="0" borderId="1" xfId="5" applyNumberFormat="1" applyFont="1" applyBorder="1" applyAlignment="1">
      <alignment horizontal="center" vertical="center" wrapText="1"/>
    </xf>
    <xf numFmtId="0" fontId="15" fillId="0" borderId="1" xfId="5" applyFont="1" applyBorder="1" applyAlignment="1">
      <alignment horizontal="center" wrapText="1"/>
    </xf>
    <xf numFmtId="4" fontId="15" fillId="0" borderId="1" xfId="5" applyNumberFormat="1" applyFont="1" applyBorder="1" applyAlignment="1">
      <alignment horizontal="center"/>
    </xf>
    <xf numFmtId="0" fontId="15" fillId="0" borderId="1" xfId="5" applyFont="1" applyBorder="1" applyAlignment="1">
      <alignment wrapText="1"/>
    </xf>
    <xf numFmtId="0" fontId="15" fillId="0" borderId="1" xfId="5" applyFont="1" applyBorder="1" applyAlignment="1">
      <alignment vertical="center" wrapText="1"/>
    </xf>
    <xf numFmtId="0" fontId="15" fillId="0" borderId="1" xfId="5" applyFont="1" applyBorder="1" applyAlignment="1">
      <alignment vertical="center"/>
    </xf>
    <xf numFmtId="0" fontId="18" fillId="0" borderId="1" xfId="5" applyFont="1" applyBorder="1" applyAlignment="1">
      <alignment horizontal="left" wrapText="1"/>
    </xf>
    <xf numFmtId="0" fontId="18" fillId="0" borderId="1" xfId="5" applyFont="1" applyBorder="1" applyAlignment="1">
      <alignment horizontal="center" vertical="center" wrapText="1"/>
    </xf>
    <xf numFmtId="0" fontId="18" fillId="0" borderId="1" xfId="5" applyFont="1" applyBorder="1" applyAlignment="1">
      <alignment horizontal="center" vertical="center"/>
    </xf>
    <xf numFmtId="0" fontId="17" fillId="0" borderId="1" xfId="5" applyFont="1" applyBorder="1" applyAlignment="1">
      <alignment horizontal="right" vertical="center" wrapText="1"/>
    </xf>
    <xf numFmtId="0" fontId="17" fillId="0" borderId="1" xfId="5" applyFont="1" applyBorder="1" applyAlignment="1">
      <alignment horizontal="left" vertical="center" wrapText="1"/>
    </xf>
    <xf numFmtId="4" fontId="16" fillId="3" borderId="1" xfId="5" applyNumberFormat="1" applyFont="1" applyFill="1" applyBorder="1" applyAlignment="1">
      <alignment horizontal="center" vertical="center" wrapText="1"/>
    </xf>
    <xf numFmtId="4" fontId="16" fillId="7" borderId="1" xfId="5" applyNumberFormat="1" applyFont="1" applyFill="1" applyBorder="1" applyAlignment="1">
      <alignment horizontal="center" vertical="center" wrapText="1"/>
    </xf>
    <xf numFmtId="0" fontId="16" fillId="7" borderId="1" xfId="5" applyFont="1" applyFill="1" applyBorder="1" applyAlignment="1">
      <alignment horizontal="center" vertical="center" wrapText="1"/>
    </xf>
    <xf numFmtId="4" fontId="18" fillId="0" borderId="1" xfId="5" applyNumberFormat="1" applyFont="1" applyBorder="1" applyAlignment="1">
      <alignment horizontal="center"/>
    </xf>
    <xf numFmtId="4" fontId="18" fillId="0" borderId="1" xfId="5" applyNumberFormat="1" applyFont="1" applyBorder="1" applyAlignment="1">
      <alignment horizontal="center" vertical="center" wrapText="1"/>
    </xf>
    <xf numFmtId="2" fontId="15" fillId="0" borderId="1" xfId="5" applyNumberFormat="1" applyFont="1" applyBorder="1" applyAlignment="1">
      <alignment horizontal="center" wrapText="1"/>
    </xf>
    <xf numFmtId="4" fontId="20" fillId="0" borderId="1" xfId="5" applyNumberFormat="1" applyFont="1" applyBorder="1" applyAlignment="1">
      <alignment horizontal="center" vertical="center"/>
    </xf>
    <xf numFmtId="4" fontId="20" fillId="4" borderId="1" xfId="5" applyNumberFormat="1" applyFont="1" applyFill="1" applyBorder="1" applyAlignment="1">
      <alignment horizontal="center" vertical="center" wrapText="1"/>
    </xf>
    <xf numFmtId="4" fontId="20" fillId="0" borderId="1" xfId="5" applyNumberFormat="1" applyFont="1" applyBorder="1" applyAlignment="1">
      <alignment horizontal="center"/>
    </xf>
    <xf numFmtId="4" fontId="18" fillId="7" borderId="1" xfId="5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10" fontId="12" fillId="2" borderId="2" xfId="1" applyNumberFormat="1" applyFont="1" applyFill="1" applyBorder="1" applyAlignment="1" applyProtection="1">
      <alignment horizontal="center" vertical="center"/>
      <protection locked="0"/>
    </xf>
    <xf numFmtId="10" fontId="12" fillId="2" borderId="12" xfId="0" applyNumberFormat="1" applyFont="1" applyFill="1" applyBorder="1" applyAlignment="1" applyProtection="1">
      <alignment horizontal="center" vertical="center"/>
      <protection locked="0"/>
    </xf>
    <xf numFmtId="0" fontId="15" fillId="0" borderId="1" xfId="5" applyFont="1" applyBorder="1" applyAlignment="1">
      <alignment horizontal="left" vertical="center" wrapText="1"/>
    </xf>
    <xf numFmtId="0" fontId="5" fillId="0" borderId="0" xfId="8"/>
    <xf numFmtId="0" fontId="25" fillId="8" borderId="3" xfId="8" applyFont="1" applyFill="1" applyBorder="1" applyAlignment="1">
      <alignment horizontal="center" vertical="center" wrapText="1"/>
    </xf>
    <xf numFmtId="0" fontId="25" fillId="8" borderId="3" xfId="8" applyFont="1" applyFill="1" applyBorder="1" applyAlignment="1" applyProtection="1">
      <alignment horizontal="center" vertical="center" wrapText="1"/>
      <protection locked="0"/>
    </xf>
    <xf numFmtId="0" fontId="5" fillId="0" borderId="0" xfId="8" applyAlignment="1">
      <alignment wrapText="1"/>
    </xf>
    <xf numFmtId="44" fontId="26" fillId="8" borderId="3" xfId="9" applyFont="1" applyFill="1" applyBorder="1" applyAlignment="1" applyProtection="1">
      <alignment horizontal="center" vertical="center"/>
      <protection locked="0"/>
    </xf>
    <xf numFmtId="44" fontId="27" fillId="8" borderId="3" xfId="9" applyFont="1" applyFill="1" applyBorder="1" applyAlignment="1" applyProtection="1">
      <alignment horizontal="center" vertical="center"/>
      <protection locked="0"/>
    </xf>
    <xf numFmtId="10" fontId="26" fillId="8" borderId="3" xfId="10" applyNumberFormat="1" applyFont="1" applyFill="1" applyBorder="1" applyAlignment="1" applyProtection="1">
      <alignment horizontal="center" vertical="center"/>
      <protection locked="0"/>
    </xf>
    <xf numFmtId="10" fontId="26" fillId="8" borderId="3" xfId="8" applyNumberFormat="1" applyFont="1" applyFill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5" fillId="0" borderId="0" xfId="8" applyAlignment="1">
      <alignment horizontal="left" vertical="center"/>
    </xf>
    <xf numFmtId="0" fontId="5" fillId="0" borderId="0" xfId="8" applyAlignment="1">
      <alignment horizontal="center" vertical="center"/>
    </xf>
    <xf numFmtId="0" fontId="9" fillId="4" borderId="21" xfId="0" applyFont="1" applyFill="1" applyBorder="1" applyAlignment="1" applyProtection="1">
      <alignment vertical="center"/>
      <protection locked="0"/>
    </xf>
    <xf numFmtId="0" fontId="9" fillId="4" borderId="22" xfId="0" applyFont="1" applyFill="1" applyBorder="1" applyAlignment="1" applyProtection="1">
      <alignment vertical="center"/>
      <protection locked="0"/>
    </xf>
    <xf numFmtId="0" fontId="5" fillId="0" borderId="20" xfId="8" applyBorder="1" applyAlignment="1">
      <alignment horizontal="left" vertical="center"/>
    </xf>
    <xf numFmtId="0" fontId="5" fillId="0" borderId="21" xfId="8" applyBorder="1" applyAlignment="1">
      <alignment wrapText="1"/>
    </xf>
    <xf numFmtId="0" fontId="5" fillId="0" borderId="21" xfId="8" applyBorder="1" applyAlignment="1">
      <alignment horizontal="center" vertical="center"/>
    </xf>
    <xf numFmtId="10" fontId="5" fillId="4" borderId="2" xfId="1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vertical="center" wrapText="1"/>
    </xf>
    <xf numFmtId="4" fontId="5" fillId="4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/>
      <protection locked="0"/>
    </xf>
    <xf numFmtId="0" fontId="14" fillId="0" borderId="1" xfId="5" applyFont="1" applyBorder="1"/>
    <xf numFmtId="0" fontId="6" fillId="0" borderId="1" xfId="5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4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4" fontId="2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/>
    <xf numFmtId="4" fontId="14" fillId="0" borderId="1" xfId="0" applyNumberFormat="1" applyFont="1" applyBorder="1" applyAlignment="1">
      <alignment horizontal="center"/>
    </xf>
    <xf numFmtId="4" fontId="14" fillId="0" borderId="1" xfId="0" applyNumberFormat="1" applyFont="1" applyBorder="1" applyAlignment="1">
      <alignment horizontal="center" wrapText="1"/>
    </xf>
    <xf numFmtId="4" fontId="28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/>
    </xf>
    <xf numFmtId="4" fontId="14" fillId="0" borderId="1" xfId="0" applyNumberFormat="1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4" fontId="6" fillId="0" borderId="1" xfId="0" applyNumberFormat="1" applyFont="1" applyBorder="1" applyAlignment="1">
      <alignment horizontal="right" vertical="center"/>
    </xf>
    <xf numFmtId="4" fontId="29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left" wrapText="1"/>
    </xf>
    <xf numFmtId="4" fontId="14" fillId="0" borderId="1" xfId="0" applyNumberFormat="1" applyFont="1" applyBorder="1" applyAlignment="1">
      <alignment horizontal="right"/>
    </xf>
    <xf numFmtId="4" fontId="28" fillId="0" borderId="1" xfId="0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right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 wrapText="1"/>
    </xf>
    <xf numFmtId="4" fontId="17" fillId="0" borderId="0" xfId="0" applyNumberFormat="1" applyFont="1" applyBorder="1" applyAlignment="1">
      <alignment horizontal="right" wrapText="1"/>
    </xf>
    <xf numFmtId="4" fontId="17" fillId="0" borderId="0" xfId="5" applyNumberFormat="1" applyFont="1" applyAlignment="1">
      <alignment horizontal="right" wrapText="1"/>
    </xf>
    <xf numFmtId="4" fontId="17" fillId="0" borderId="0" xfId="5" applyNumberFormat="1" applyFont="1" applyAlignment="1">
      <alignment horizontal="right" vertical="center" wrapText="1"/>
    </xf>
    <xf numFmtId="0" fontId="17" fillId="0" borderId="0" xfId="5" applyFont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5" fillId="0" borderId="0" xfId="0" applyFont="1" applyAlignment="1">
      <alignment horizontal="left" wrapText="1"/>
    </xf>
    <xf numFmtId="4" fontId="15" fillId="0" borderId="0" xfId="0" applyNumberFormat="1" applyFont="1" applyAlignment="1">
      <alignment horizontal="center" wrapText="1"/>
    </xf>
    <xf numFmtId="4" fontId="15" fillId="0" borderId="0" xfId="0" applyNumberFormat="1" applyFont="1" applyAlignment="1">
      <alignment horizontal="center"/>
    </xf>
    <xf numFmtId="4" fontId="15" fillId="0" borderId="0" xfId="0" applyNumberFormat="1" applyFont="1" applyAlignment="1">
      <alignment horizontal="right"/>
    </xf>
    <xf numFmtId="0" fontId="17" fillId="0" borderId="0" xfId="5" applyFont="1" applyAlignment="1">
      <alignment horizontal="left" vertical="center" wrapText="1"/>
    </xf>
    <xf numFmtId="0" fontId="17" fillId="0" borderId="0" xfId="5" applyFont="1" applyAlignment="1">
      <alignment horizontal="left" wrapText="1"/>
    </xf>
    <xf numFmtId="0" fontId="17" fillId="0" borderId="0" xfId="5" applyFont="1" applyAlignment="1">
      <alignment horizontal="center" wrapText="1"/>
    </xf>
    <xf numFmtId="9" fontId="17" fillId="0" borderId="1" xfId="1" applyFont="1" applyBorder="1" applyAlignment="1">
      <alignment horizontal="right" vertical="center" wrapText="1"/>
    </xf>
    <xf numFmtId="0" fontId="5" fillId="9" borderId="0" xfId="8" applyFill="1"/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 vertical="center"/>
    </xf>
    <xf numFmtId="44" fontId="6" fillId="0" borderId="1" xfId="2" applyFont="1" applyFill="1" applyBorder="1" applyAlignment="1">
      <alignment horizontal="right"/>
    </xf>
    <xf numFmtId="44" fontId="11" fillId="0" borderId="1" xfId="2" applyFont="1" applyFill="1" applyBorder="1" applyAlignment="1" applyProtection="1">
      <alignment horizontal="right"/>
      <protection locked="0"/>
    </xf>
    <xf numFmtId="44" fontId="11" fillId="0" borderId="1" xfId="2" applyNumberFormat="1" applyFont="1" applyFill="1" applyBorder="1" applyAlignment="1" applyProtection="1">
      <alignment horizontal="right"/>
      <protection locked="0"/>
    </xf>
    <xf numFmtId="10" fontId="5" fillId="0" borderId="2" xfId="1" applyNumberFormat="1" applyFont="1" applyFill="1" applyBorder="1" applyAlignment="1" applyProtection="1">
      <alignment horizontal="center" vertical="center"/>
      <protection locked="0"/>
    </xf>
    <xf numFmtId="10" fontId="11" fillId="0" borderId="6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7" fillId="0" borderId="1" xfId="5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4" fontId="17" fillId="0" borderId="1" xfId="5" applyNumberFormat="1" applyFont="1" applyBorder="1" applyAlignment="1">
      <alignment horizontal="center" vertical="center" wrapText="1"/>
    </xf>
    <xf numFmtId="0" fontId="16" fillId="6" borderId="7" xfId="5" applyFont="1" applyFill="1" applyBorder="1" applyAlignment="1">
      <alignment horizontal="left"/>
    </xf>
    <xf numFmtId="0" fontId="16" fillId="6" borderId="8" xfId="5" applyFont="1" applyFill="1" applyBorder="1" applyAlignment="1">
      <alignment horizontal="left"/>
    </xf>
    <xf numFmtId="0" fontId="16" fillId="6" borderId="6" xfId="5" applyFont="1" applyFill="1" applyBorder="1" applyAlignment="1">
      <alignment horizontal="left" vertical="center"/>
    </xf>
    <xf numFmtId="0" fontId="16" fillId="4" borderId="1" xfId="5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4" fontId="16" fillId="4" borderId="1" xfId="5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0" xfId="5" applyFont="1" applyFill="1" applyAlignment="1">
      <alignment wrapText="1"/>
    </xf>
    <xf numFmtId="0" fontId="14" fillId="0" borderId="6" xfId="0" applyFont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center" vertical="center"/>
    </xf>
    <xf numFmtId="0" fontId="16" fillId="6" borderId="7" xfId="5" applyFont="1" applyFill="1" applyBorder="1" applyAlignment="1">
      <alignment horizontal="left" vertical="center"/>
    </xf>
    <xf numFmtId="0" fontId="16" fillId="6" borderId="8" xfId="5" applyFont="1" applyFill="1" applyBorder="1" applyAlignment="1">
      <alignment horizontal="left" vertical="center"/>
    </xf>
    <xf numFmtId="0" fontId="16" fillId="4" borderId="0" xfId="5" applyFont="1" applyFill="1" applyBorder="1" applyAlignment="1">
      <alignment horizontal="left" vertical="center" wrapText="1"/>
    </xf>
    <xf numFmtId="0" fontId="16" fillId="4" borderId="0" xfId="5" applyFont="1" applyFill="1" applyBorder="1" applyAlignment="1">
      <alignment horizontal="left"/>
    </xf>
    <xf numFmtId="4" fontId="16" fillId="4" borderId="0" xfId="5" applyNumberFormat="1" applyFont="1" applyFill="1" applyBorder="1" applyAlignment="1">
      <alignment horizontal="center" vertical="center" wrapText="1"/>
    </xf>
    <xf numFmtId="0" fontId="16" fillId="4" borderId="0" xfId="5" applyFont="1" applyFill="1" applyBorder="1" applyAlignment="1">
      <alignment horizontal="center" vertical="center" wrapText="1"/>
    </xf>
    <xf numFmtId="4" fontId="18" fillId="0" borderId="0" xfId="0" applyNumberFormat="1" applyFont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5" fillId="0" borderId="23" xfId="8" applyBorder="1" applyAlignment="1">
      <alignment horizontal="left" vertical="top"/>
    </xf>
    <xf numFmtId="0" fontId="5" fillId="0" borderId="14" xfId="8" applyBorder="1" applyAlignment="1">
      <alignment horizontal="left" vertical="top"/>
    </xf>
    <xf numFmtId="0" fontId="5" fillId="0" borderId="15" xfId="8" applyBorder="1" applyAlignment="1">
      <alignment horizontal="left" vertical="top"/>
    </xf>
    <xf numFmtId="0" fontId="5" fillId="0" borderId="25" xfId="8" applyBorder="1" applyAlignment="1">
      <alignment horizontal="left" vertical="top"/>
    </xf>
    <xf numFmtId="0" fontId="5" fillId="0" borderId="0" xfId="8" applyBorder="1" applyAlignment="1">
      <alignment horizontal="left" vertical="top"/>
    </xf>
    <xf numFmtId="0" fontId="5" fillId="0" borderId="11" xfId="8" applyBorder="1" applyAlignment="1">
      <alignment horizontal="left" vertical="top"/>
    </xf>
    <xf numFmtId="0" fontId="5" fillId="0" borderId="4" xfId="8" applyBorder="1" applyAlignment="1">
      <alignment horizontal="left" vertical="top"/>
    </xf>
    <xf numFmtId="0" fontId="5" fillId="0" borderId="9" xfId="8" applyBorder="1" applyAlignment="1">
      <alignment horizontal="left" vertical="top"/>
    </xf>
    <xf numFmtId="0" fontId="5" fillId="0" borderId="28" xfId="8" applyBorder="1" applyAlignment="1">
      <alignment horizontal="left" vertical="top"/>
    </xf>
    <xf numFmtId="0" fontId="9" fillId="8" borderId="4" xfId="0" applyFont="1" applyFill="1" applyBorder="1" applyAlignment="1" applyProtection="1">
      <alignment horizontal="right" vertical="center"/>
      <protection locked="0"/>
    </xf>
    <xf numFmtId="0" fontId="9" fillId="8" borderId="9" xfId="0" applyFont="1" applyFill="1" applyBorder="1" applyAlignment="1" applyProtection="1">
      <alignment horizontal="right" vertical="center"/>
      <protection locked="0"/>
    </xf>
    <xf numFmtId="0" fontId="9" fillId="8" borderId="5" xfId="0" applyFont="1" applyFill="1" applyBorder="1" applyAlignment="1" applyProtection="1">
      <alignment horizontal="right" vertical="center"/>
      <protection locked="0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5" fillId="8" borderId="3" xfId="8" applyFont="1" applyFill="1" applyBorder="1" applyAlignment="1" applyProtection="1">
      <alignment horizontal="center" vertical="center" wrapText="1"/>
      <protection locked="0"/>
    </xf>
    <xf numFmtId="0" fontId="25" fillId="8" borderId="3" xfId="8" applyFont="1" applyFill="1" applyBorder="1" applyAlignment="1">
      <alignment horizontal="center" vertical="center" wrapText="1"/>
    </xf>
    <xf numFmtId="0" fontId="25" fillId="8" borderId="3" xfId="8" applyFont="1" applyFill="1" applyBorder="1" applyAlignment="1">
      <alignment horizontal="center" vertical="center"/>
    </xf>
    <xf numFmtId="0" fontId="21" fillId="4" borderId="13" xfId="7" applyFont="1" applyFill="1" applyBorder="1" applyAlignment="1">
      <alignment horizontal="center" vertical="center" wrapText="1"/>
    </xf>
    <xf numFmtId="0" fontId="21" fillId="4" borderId="14" xfId="7" applyFont="1" applyFill="1" applyBorder="1" applyAlignment="1">
      <alignment horizontal="center" vertical="center" wrapText="1"/>
    </xf>
    <xf numFmtId="0" fontId="21" fillId="4" borderId="15" xfId="7" applyFont="1" applyFill="1" applyBorder="1" applyAlignment="1">
      <alignment horizontal="center" vertical="center" wrapText="1"/>
    </xf>
    <xf numFmtId="0" fontId="22" fillId="4" borderId="16" xfId="7" applyFont="1" applyFill="1" applyBorder="1" applyAlignment="1">
      <alignment horizontal="left" vertical="center"/>
    </xf>
    <xf numFmtId="0" fontId="22" fillId="4" borderId="17" xfId="7" applyFont="1" applyFill="1" applyBorder="1" applyAlignment="1">
      <alignment horizontal="left" vertical="center"/>
    </xf>
    <xf numFmtId="0" fontId="23" fillId="4" borderId="10" xfId="7" applyFont="1" applyFill="1" applyBorder="1" applyAlignment="1">
      <alignment horizontal="center" vertical="center" wrapText="1"/>
    </xf>
    <xf numFmtId="0" fontId="23" fillId="4" borderId="0" xfId="7" applyFont="1" applyFill="1" applyAlignment="1">
      <alignment horizontal="center" vertical="center" wrapText="1"/>
    </xf>
    <xf numFmtId="0" fontId="23" fillId="4" borderId="11" xfId="7" applyFont="1" applyFill="1" applyBorder="1" applyAlignment="1">
      <alignment horizontal="center" vertical="center" wrapText="1"/>
    </xf>
    <xf numFmtId="0" fontId="24" fillId="4" borderId="18" xfId="7" applyFont="1" applyFill="1" applyBorder="1" applyAlignment="1">
      <alignment horizontal="center" vertical="center"/>
    </xf>
    <xf numFmtId="49" fontId="24" fillId="0" borderId="18" xfId="7" applyNumberFormat="1" applyFont="1" applyBorder="1" applyAlignment="1">
      <alignment horizontal="center" vertical="center" wrapText="1"/>
    </xf>
    <xf numFmtId="49" fontId="24" fillId="0" borderId="19" xfId="7" applyNumberFormat="1" applyFont="1" applyBorder="1" applyAlignment="1">
      <alignment horizontal="center" vertical="center" wrapText="1"/>
    </xf>
    <xf numFmtId="0" fontId="6" fillId="7" borderId="6" xfId="0" applyFont="1" applyFill="1" applyBorder="1" applyAlignment="1">
      <alignment vertical="center" wrapText="1"/>
    </xf>
    <xf numFmtId="0" fontId="6" fillId="7" borderId="7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12" fillId="2" borderId="3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25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6" fillId="7" borderId="1" xfId="5" applyFont="1" applyFill="1" applyBorder="1" applyAlignment="1">
      <alignment horizontal="left"/>
    </xf>
    <xf numFmtId="0" fontId="17" fillId="0" borderId="6" xfId="5" applyFont="1" applyBorder="1" applyAlignment="1">
      <alignment horizontal="center"/>
    </xf>
    <xf numFmtId="0" fontId="17" fillId="0" borderId="7" xfId="5" applyFont="1" applyBorder="1" applyAlignment="1">
      <alignment horizontal="center"/>
    </xf>
    <xf numFmtId="0" fontId="17" fillId="0" borderId="8" xfId="5" applyFont="1" applyBorder="1" applyAlignment="1">
      <alignment horizontal="center"/>
    </xf>
    <xf numFmtId="0" fontId="16" fillId="6" borderId="6" xfId="5" applyFont="1" applyFill="1" applyBorder="1" applyAlignment="1">
      <alignment horizontal="left"/>
    </xf>
    <xf numFmtId="0" fontId="16" fillId="6" borderId="7" xfId="5" applyFont="1" applyFill="1" applyBorder="1" applyAlignment="1">
      <alignment horizontal="left"/>
    </xf>
    <xf numFmtId="0" fontId="16" fillId="6" borderId="8" xfId="5" applyFont="1" applyFill="1" applyBorder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6" fillId="7" borderId="1" xfId="5" applyFont="1" applyFill="1" applyBorder="1" applyAlignment="1">
      <alignment horizontal="left" wrapText="1"/>
    </xf>
    <xf numFmtId="0" fontId="3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6" fillId="5" borderId="1" xfId="5" applyFont="1" applyFill="1" applyBorder="1" applyAlignment="1">
      <alignment horizontal="left"/>
    </xf>
    <xf numFmtId="0" fontId="16" fillId="6" borderId="1" xfId="5" applyFont="1" applyFill="1" applyBorder="1" applyAlignment="1">
      <alignment horizontal="left"/>
    </xf>
    <xf numFmtId="0" fontId="15" fillId="0" borderId="1" xfId="5" applyFont="1" applyBorder="1" applyAlignment="1">
      <alignment horizontal="left" vertical="center" wrapText="1"/>
    </xf>
    <xf numFmtId="0" fontId="16" fillId="5" borderId="6" xfId="5" applyFont="1" applyFill="1" applyBorder="1" applyAlignment="1">
      <alignment horizontal="left"/>
    </xf>
    <xf numFmtId="0" fontId="16" fillId="5" borderId="7" xfId="5" applyFont="1" applyFill="1" applyBorder="1" applyAlignment="1">
      <alignment horizontal="left"/>
    </xf>
    <xf numFmtId="0" fontId="16" fillId="5" borderId="8" xfId="5" applyFont="1" applyFill="1" applyBorder="1" applyAlignment="1">
      <alignment horizontal="left"/>
    </xf>
    <xf numFmtId="0" fontId="17" fillId="0" borderId="1" xfId="5" applyFont="1" applyBorder="1" applyAlignment="1">
      <alignment horizontal="left"/>
    </xf>
    <xf numFmtId="0" fontId="14" fillId="0" borderId="33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6" fillId="7" borderId="6" xfId="5" applyFont="1" applyFill="1" applyBorder="1" applyAlignment="1">
      <alignment horizontal="left" wrapText="1"/>
    </xf>
    <xf numFmtId="0" fontId="16" fillId="7" borderId="7" xfId="5" applyFont="1" applyFill="1" applyBorder="1" applyAlignment="1">
      <alignment horizontal="left" wrapText="1"/>
    </xf>
    <xf numFmtId="0" fontId="16" fillId="7" borderId="8" xfId="5" applyFont="1" applyFill="1" applyBorder="1" applyAlignment="1">
      <alignment horizontal="left" wrapText="1"/>
    </xf>
    <xf numFmtId="0" fontId="16" fillId="6" borderId="6" xfId="5" applyFont="1" applyFill="1" applyBorder="1" applyAlignment="1">
      <alignment horizontal="left" vertical="center"/>
    </xf>
    <xf numFmtId="0" fontId="16" fillId="6" borderId="7" xfId="5" applyFont="1" applyFill="1" applyBorder="1" applyAlignment="1">
      <alignment horizontal="left" vertical="center"/>
    </xf>
    <xf numFmtId="0" fontId="16" fillId="6" borderId="8" xfId="5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6" fillId="7" borderId="8" xfId="0" applyFont="1" applyFill="1" applyBorder="1" applyAlignment="1">
      <alignment horizontal="left" vertical="center" wrapText="1"/>
    </xf>
    <xf numFmtId="0" fontId="17" fillId="0" borderId="6" xfId="5" applyFont="1" applyBorder="1" applyAlignment="1">
      <alignment horizontal="center" vertical="center" wrapText="1"/>
    </xf>
    <xf numFmtId="0" fontId="17" fillId="0" borderId="7" xfId="5" applyFont="1" applyBorder="1" applyAlignment="1">
      <alignment horizontal="center" vertical="center" wrapText="1"/>
    </xf>
    <xf numFmtId="0" fontId="17" fillId="0" borderId="8" xfId="5" applyFont="1" applyBorder="1" applyAlignment="1">
      <alignment horizontal="center" vertical="center" wrapText="1"/>
    </xf>
    <xf numFmtId="0" fontId="17" fillId="7" borderId="1" xfId="5" applyFont="1" applyFill="1" applyBorder="1" applyAlignment="1">
      <alignment horizontal="left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2" fontId="14" fillId="0" borderId="7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2" fontId="6" fillId="0" borderId="1" xfId="5" applyNumberFormat="1" applyFont="1" applyBorder="1" applyAlignment="1">
      <alignment horizontal="center" vertical="center" wrapText="1"/>
    </xf>
  </cellXfs>
  <cellStyles count="11">
    <cellStyle name="Moeda" xfId="2" builtinId="4"/>
    <cellStyle name="Moeda 2" xfId="4"/>
    <cellStyle name="Moeda 3" xfId="6"/>
    <cellStyle name="Moeda 4" xfId="9"/>
    <cellStyle name="Normal" xfId="0" builtinId="0"/>
    <cellStyle name="Normal 2" xfId="3"/>
    <cellStyle name="Normal 2 2" xfId="7"/>
    <cellStyle name="Normal 3" xfId="5"/>
    <cellStyle name="Normal 4" xfId="8"/>
    <cellStyle name="Porcentagem" xfId="1" builtinId="5"/>
    <cellStyle name="Porcentagem 2" xfId="10"/>
  </cellStyles>
  <dxfs count="1">
    <dxf>
      <font>
        <b/>
        <i val="0"/>
        <color rgb="FF00B05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00FF"/>
      <rgbColor rgb="00808080"/>
      <rgbColor rgb="00FF00FF"/>
      <rgbColor rgb="00008000"/>
      <rgbColor rgb="0000FF00"/>
      <rgbColor rgb="00C0C0C0"/>
      <rgbColor rgb="00800000"/>
      <rgbColor rgb="00800080"/>
      <rgbColor rgb="00000080"/>
      <rgbColor rgb="00FFFF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523875</xdr:colOff>
      <xdr:row>44</xdr:row>
      <xdr:rowOff>0</xdr:rowOff>
    </xdr:from>
    <xdr:ext cx="65" cy="172227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20C614ED-B891-44A8-A97A-734313356A9C}"/>
            </a:ext>
          </a:extLst>
        </xdr:cNvPr>
        <xdr:cNvSpPr txBox="1"/>
      </xdr:nvSpPr>
      <xdr:spPr>
        <a:xfrm>
          <a:off x="4286250" y="10944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523875</xdr:colOff>
      <xdr:row>45</xdr:row>
      <xdr:rowOff>0</xdr:rowOff>
    </xdr:from>
    <xdr:ext cx="65" cy="172227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1AAB05F-B9A6-413D-B1B7-4AAC74E7ED06}"/>
            </a:ext>
          </a:extLst>
        </xdr:cNvPr>
        <xdr:cNvSpPr txBox="1"/>
      </xdr:nvSpPr>
      <xdr:spPr>
        <a:xfrm>
          <a:off x="4286250" y="12144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523875</xdr:colOff>
      <xdr:row>46</xdr:row>
      <xdr:rowOff>0</xdr:rowOff>
    </xdr:from>
    <xdr:ext cx="65" cy="172227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5CE959DB-E580-4831-93EB-060A94C20E39}"/>
            </a:ext>
          </a:extLst>
        </xdr:cNvPr>
        <xdr:cNvSpPr txBox="1"/>
      </xdr:nvSpPr>
      <xdr:spPr>
        <a:xfrm>
          <a:off x="4286250" y="12144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erson\Cuba&#231;&#227;o%20M.Oeste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c\LECDEMOS\Hitaeng\PROJETOS\EMBASA\Ad-Feij&#227;o\BA-MENDES\Atrab1\LATIN\apg\Mc-APG\AT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3A5EDF0\EMURB-ADITIVO%20CONSOLIDADO-CJ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SM1\SharedDocs\edgar\IMPORTANTE\LICIT\NOLASCO\NOLASC~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44.2\SR%20-%20P&#250;blica\edgar\IMPORTANTE\LICIT\NOLASCO\NOLASC~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32.27\P&#250;blica\Documents%20and%20Settings\tarcisio.junior\Meus%20documentos\Tarc&#237;sio%20Jr\Processos%20em%20an&#225;lise\2009\Gilbu&#233;s%20706898-2009%20Estrada_Vicinal\An&#225;lise%20de%20Custos%20-%20Gilbu&#233;s%2016_11_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CSA%20Engenharia\Atrab\tecsan\MC-Calc\MC-E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641_Controle_hs_Jun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rest E 1640"/>
      <sheetName val="A 1576 1594"/>
      <sheetName val="C 1851 1868"/>
      <sheetName val="ramo 1584 corte"/>
      <sheetName val="ramo 1584 at"/>
      <sheetName val="D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KsKr"/>
      <sheetName val="Etapa Única"/>
      <sheetName val="Trans.2o. trecho"/>
      <sheetName val="ETA-Mat"/>
      <sheetName val="INCCTOT"/>
      <sheetName val="Jacaraci"/>
      <sheetName val="Demanda-Total"/>
      <sheetName val="V reservação"/>
      <sheetName val="Pre dimensADUTORA"/>
      <sheetName val="Lista"/>
      <sheetName val="Zona A"/>
      <sheetName val="Zona B"/>
      <sheetName val="EEAB1(3+1)3G"/>
    </sheetNames>
    <sheetDataSet>
      <sheetData sheetId="0" refreshError="1"/>
      <sheetData sheetId="1" refreshError="1"/>
      <sheetData sheetId="2" refreshError="1">
        <row r="125">
          <cell r="C125">
            <v>15.399999999999977</v>
          </cell>
          <cell r="E125">
            <v>19.659999999999968</v>
          </cell>
        </row>
        <row r="126">
          <cell r="C126">
            <v>15.542336341085161</v>
          </cell>
          <cell r="E126">
            <v>19.802336341085152</v>
          </cell>
        </row>
        <row r="127">
          <cell r="C127">
            <v>16.257148068197694</v>
          </cell>
          <cell r="E127">
            <v>20.517148068197685</v>
          </cell>
        </row>
        <row r="128">
          <cell r="C128">
            <v>17.518811323131445</v>
          </cell>
          <cell r="E128">
            <v>21.778811323131436</v>
          </cell>
        </row>
        <row r="129">
          <cell r="C129">
            <v>19.303780580867624</v>
          </cell>
          <cell r="E129">
            <v>23.563780580867615</v>
          </cell>
        </row>
        <row r="130">
          <cell r="C130">
            <v>21.598989322352281</v>
          </cell>
          <cell r="E130">
            <v>25.858989322352272</v>
          </cell>
        </row>
        <row r="131">
          <cell r="C131">
            <v>24.396686091835932</v>
          </cell>
          <cell r="E131">
            <v>28.656686091835923</v>
          </cell>
        </row>
        <row r="132">
          <cell r="C132">
            <v>27.42734006018452</v>
          </cell>
          <cell r="E132">
            <v>31.687340060184511</v>
          </cell>
        </row>
        <row r="133">
          <cell r="C133">
            <v>31.13573066002607</v>
          </cell>
          <cell r="E133">
            <v>35.395730660026061</v>
          </cell>
        </row>
        <row r="134">
          <cell r="C134">
            <v>35.325379219265528</v>
          </cell>
          <cell r="E134">
            <v>39.585379219265519</v>
          </cell>
        </row>
      </sheetData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CJ"/>
      <sheetName val="COMPOSIÇÕES"/>
      <sheetName val="INSUMOS"/>
      <sheetName val="CRONOGRAMA"/>
      <sheetName val="BANCO_DE_DADOS_CONTRAT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GERAL (2)"/>
      <sheetName val="cronograma"/>
      <sheetName val="Plan1"/>
      <sheetName val="ORC"/>
      <sheetName val="incendio"/>
      <sheetName val="lógica"/>
      <sheetName val="elétrico"/>
      <sheetName val="SPCDAtm."/>
      <sheetName val="telefone"/>
      <sheetName val="a.pluvial"/>
      <sheetName val="sanitária"/>
      <sheetName val="agua"/>
      <sheetName val="ar cond."/>
      <sheetName val="BDI"/>
      <sheetName val="BDI (2)"/>
      <sheetName val="L.S.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01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GERAL (2)"/>
      <sheetName val="cronograma"/>
      <sheetName val="Plan1"/>
      <sheetName val="ORC"/>
      <sheetName val="incendio"/>
      <sheetName val="lógica"/>
      <sheetName val="elétrico"/>
      <sheetName val="SPCDAtm."/>
      <sheetName val="telefone"/>
      <sheetName val="a.pluvial"/>
      <sheetName val="sanitária"/>
      <sheetName val="agua"/>
      <sheetName val="ar cond."/>
      <sheetName val="BDI"/>
      <sheetName val="BDI (2)"/>
      <sheetName val="L.S.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PLO Comparativa"/>
      <sheetName val="CPU ATRIUM"/>
      <sheetName val="DMT"/>
    </sheetNames>
    <sheetDataSet>
      <sheetData sheetId="0"/>
      <sheetData sheetId="1"/>
      <sheetData sheetId="2">
        <row r="1">
          <cell r="C1" t="str">
            <v>MINISTÉRIO DA INTEGRAÇÃO NACIONAL - MI</v>
          </cell>
        </row>
        <row r="14">
          <cell r="D14" t="str">
            <v>SINAPI</v>
          </cell>
        </row>
        <row r="15">
          <cell r="D15" t="str">
            <v>A.234</v>
          </cell>
        </row>
      </sheetData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ço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MED"/>
      <sheetName val="M.O. - 01"/>
      <sheetName val="M.O. - 02"/>
      <sheetName val="M.O. - 03"/>
      <sheetName val="ALI-0158 Gol"/>
      <sheetName val="VEIC."/>
      <sheetName val="EQUIP."/>
      <sheetName val="01-02-03-Junho"/>
      <sheetName val="INFOR"/>
      <sheetName val="CI"/>
      <sheetName val="CI (2)"/>
      <sheetName val="CI_indev."/>
      <sheetName val="TAB_CONV"/>
      <sheetName val="TABELA"/>
      <sheetName val="8,8x_8x"/>
      <sheetName val="VEICULO"/>
      <sheetName val="EQ_RES"/>
      <sheetName val="Terr-preços"/>
      <sheetName val="tabela DER janeiro98"/>
      <sheetName val="001-VIG_FUND-AGO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8"/>
  <sheetViews>
    <sheetView showGridLines="0" view="pageBreakPreview" zoomScaleNormal="80" zoomScaleSheetLayoutView="100" workbookViewId="0">
      <pane ySplit="5" topLeftCell="A291" activePane="bottomLeft" state="frozen"/>
      <selection activeCell="J120" sqref="J120:N120"/>
      <selection pane="bottomLeft" activeCell="H297" sqref="H297"/>
    </sheetView>
  </sheetViews>
  <sheetFormatPr defaultRowHeight="12.75"/>
  <cols>
    <col min="1" max="1" width="13" style="83" bestFit="1" customWidth="1"/>
    <col min="2" max="2" width="78.85546875" style="77" customWidth="1"/>
    <col min="3" max="3" width="8.7109375" style="84" customWidth="1"/>
    <col min="4" max="8" width="14.85546875" style="84" customWidth="1"/>
    <col min="9" max="9" width="14.28515625" style="84" customWidth="1"/>
    <col min="10" max="14" width="19.28515625" style="84" customWidth="1"/>
    <col min="15" max="16" width="12" style="74" customWidth="1"/>
    <col min="17" max="16384" width="9.140625" style="74"/>
  </cols>
  <sheetData>
    <row r="1" spans="1:17" ht="33" customHeight="1">
      <c r="A1" s="239" t="s">
        <v>796</v>
      </c>
      <c r="B1" s="240"/>
      <c r="C1" s="240"/>
      <c r="D1" s="240"/>
      <c r="E1" s="240"/>
      <c r="F1" s="240"/>
      <c r="G1" s="240"/>
      <c r="H1" s="241"/>
      <c r="I1" s="242" t="s">
        <v>797</v>
      </c>
      <c r="J1" s="242"/>
      <c r="K1" s="242"/>
      <c r="L1" s="242"/>
      <c r="M1" s="242" t="s">
        <v>798</v>
      </c>
      <c r="N1" s="242"/>
      <c r="O1" s="242"/>
      <c r="P1" s="243"/>
    </row>
    <row r="2" spans="1:17" ht="18" customHeight="1">
      <c r="A2" s="244" t="s">
        <v>810</v>
      </c>
      <c r="B2" s="245"/>
      <c r="C2" s="245"/>
      <c r="D2" s="245"/>
      <c r="E2" s="245"/>
      <c r="F2" s="245"/>
      <c r="G2" s="245"/>
      <c r="H2" s="246"/>
      <c r="I2" s="247" t="s">
        <v>881</v>
      </c>
      <c r="J2" s="247"/>
      <c r="K2" s="247"/>
      <c r="L2" s="247"/>
      <c r="M2" s="248" t="s">
        <v>880</v>
      </c>
      <c r="N2" s="248"/>
      <c r="O2" s="248"/>
      <c r="P2" s="249"/>
    </row>
    <row r="3" spans="1:17" ht="38.25" customHeight="1" thickBot="1">
      <c r="A3" s="244" t="s">
        <v>811</v>
      </c>
      <c r="B3" s="245"/>
      <c r="C3" s="245"/>
      <c r="D3" s="245"/>
      <c r="E3" s="245"/>
      <c r="F3" s="245"/>
      <c r="G3" s="245"/>
      <c r="H3" s="246"/>
      <c r="I3" s="247"/>
      <c r="J3" s="247"/>
      <c r="K3" s="247"/>
      <c r="L3" s="247"/>
      <c r="M3" s="248"/>
      <c r="N3" s="248"/>
      <c r="O3" s="248"/>
      <c r="P3" s="249"/>
    </row>
    <row r="4" spans="1:17" ht="24.6" customHeight="1" thickBot="1">
      <c r="A4" s="236" t="s">
        <v>0</v>
      </c>
      <c r="B4" s="237" t="s">
        <v>5</v>
      </c>
      <c r="C4" s="236" t="s">
        <v>799</v>
      </c>
      <c r="D4" s="238" t="s">
        <v>3</v>
      </c>
      <c r="E4" s="238"/>
      <c r="F4" s="238"/>
      <c r="G4" s="238"/>
      <c r="H4" s="238"/>
      <c r="I4" s="236" t="s">
        <v>800</v>
      </c>
      <c r="J4" s="236" t="s">
        <v>801</v>
      </c>
      <c r="K4" s="236"/>
      <c r="L4" s="236"/>
      <c r="M4" s="236"/>
      <c r="N4" s="236"/>
      <c r="O4" s="236" t="s">
        <v>794</v>
      </c>
      <c r="P4" s="236"/>
    </row>
    <row r="5" spans="1:17" s="77" customFormat="1" ht="32.25" thickBot="1">
      <c r="A5" s="236"/>
      <c r="B5" s="237"/>
      <c r="C5" s="236"/>
      <c r="D5" s="75" t="s">
        <v>802</v>
      </c>
      <c r="E5" s="76" t="s">
        <v>6</v>
      </c>
      <c r="F5" s="76" t="s">
        <v>793</v>
      </c>
      <c r="G5" s="76" t="s">
        <v>4</v>
      </c>
      <c r="H5" s="76" t="s">
        <v>792</v>
      </c>
      <c r="I5" s="236"/>
      <c r="J5" s="76" t="s">
        <v>802</v>
      </c>
      <c r="K5" s="76" t="s">
        <v>6</v>
      </c>
      <c r="L5" s="76" t="s">
        <v>793</v>
      </c>
      <c r="M5" s="76" t="s">
        <v>4</v>
      </c>
      <c r="N5" s="76" t="s">
        <v>792</v>
      </c>
      <c r="O5" s="76" t="s">
        <v>793</v>
      </c>
      <c r="P5" s="76" t="s">
        <v>2</v>
      </c>
    </row>
    <row r="6" spans="1:17" ht="18.75" customHeight="1">
      <c r="A6" s="2">
        <v>1</v>
      </c>
      <c r="B6" s="91" t="s">
        <v>48</v>
      </c>
      <c r="C6" s="4" t="s">
        <v>1</v>
      </c>
      <c r="D6" s="5"/>
      <c r="E6" s="5"/>
      <c r="F6" s="5"/>
      <c r="G6" s="5"/>
      <c r="H6" s="5"/>
      <c r="I6" s="8"/>
      <c r="J6" s="9">
        <f>J7+J12+J25+J27+J35+J40+J44+J65+J126+J135</f>
        <v>674259.63</v>
      </c>
      <c r="K6" s="9">
        <f>K7+K12+K25+K27+K35+K40+K44+K65+K126+K135</f>
        <v>210178.35000000003</v>
      </c>
      <c r="L6" s="9">
        <f>L7+L12+L25+L27+L35+L40+L44+L65+L126+L135</f>
        <v>9168.34</v>
      </c>
      <c r="M6" s="9">
        <f>M7+M12+M25+M27+M35+M40+M44+M65+M126+M135</f>
        <v>219346.69000000003</v>
      </c>
      <c r="N6" s="9">
        <f>N7+N12+N25+N27+N35+N40+N44+N65+N126+N135</f>
        <v>454912.93999999994</v>
      </c>
      <c r="O6" s="71">
        <f>SUM(L6/J6)</f>
        <v>1.3597640422280658E-2</v>
      </c>
      <c r="P6" s="72">
        <f>IF(M6="",0/J6,M6/J6)</f>
        <v>0.32531487907707013</v>
      </c>
      <c r="Q6" s="82"/>
    </row>
    <row r="7" spans="1:17" ht="18.75" customHeight="1">
      <c r="A7" s="2" t="s">
        <v>49</v>
      </c>
      <c r="B7" s="91" t="s">
        <v>9</v>
      </c>
      <c r="C7" s="13"/>
      <c r="D7" s="14"/>
      <c r="E7" s="7"/>
      <c r="F7" s="7"/>
      <c r="G7" s="11"/>
      <c r="H7" s="7"/>
      <c r="I7" s="8"/>
      <c r="J7" s="9">
        <f>SUM(J8:J11)</f>
        <v>89503.42</v>
      </c>
      <c r="K7" s="9">
        <f t="shared" ref="K7:N7" si="0">SUM(K8:K11)</f>
        <v>84066.94</v>
      </c>
      <c r="L7" s="9">
        <f t="shared" si="0"/>
        <v>0</v>
      </c>
      <c r="M7" s="9">
        <f t="shared" si="0"/>
        <v>84066.94</v>
      </c>
      <c r="N7" s="9">
        <f t="shared" si="0"/>
        <v>5436.48</v>
      </c>
      <c r="O7" s="71">
        <f>SUM(L7/J7)</f>
        <v>0</v>
      </c>
      <c r="P7" s="6">
        <f>IF(M7="",0/J7,M7/J7)</f>
        <v>0.93925952773648202</v>
      </c>
      <c r="Q7" s="82"/>
    </row>
    <row r="8" spans="1:17" ht="13.9" customHeight="1">
      <c r="A8" s="12" t="s">
        <v>50</v>
      </c>
      <c r="B8" s="92" t="s">
        <v>51</v>
      </c>
      <c r="C8" s="1" t="s">
        <v>8</v>
      </c>
      <c r="D8" s="65">
        <v>20</v>
      </c>
      <c r="E8" s="66">
        <v>20</v>
      </c>
      <c r="F8" s="67">
        <v>0</v>
      </c>
      <c r="G8" s="67">
        <f>E8+F8</f>
        <v>20</v>
      </c>
      <c r="H8" s="70">
        <f t="shared" ref="H8:H11" si="1">D8-G8</f>
        <v>0</v>
      </c>
      <c r="I8" s="15">
        <v>276.19</v>
      </c>
      <c r="J8" s="10">
        <f>ROUND(D8*$I8,2)</f>
        <v>5523.8</v>
      </c>
      <c r="K8" s="10">
        <f>ROUND(E8*$I8,2)</f>
        <v>5523.8</v>
      </c>
      <c r="L8" s="10">
        <f>ROUND(F8*$I8,2)</f>
        <v>0</v>
      </c>
      <c r="M8" s="10">
        <f>ROUND(G8*$I8,2)</f>
        <v>5523.8</v>
      </c>
      <c r="N8" s="10">
        <f>ROUND(H8*$I8,2)</f>
        <v>0</v>
      </c>
      <c r="O8" s="90">
        <f>SUM(L8/J8)</f>
        <v>0</v>
      </c>
      <c r="P8" s="3">
        <f t="shared" ref="P8:P11" si="2">IF(M8="",0/J8,M8/J8)</f>
        <v>1</v>
      </c>
    </row>
    <row r="9" spans="1:17">
      <c r="A9" s="12" t="s">
        <v>52</v>
      </c>
      <c r="B9" s="92" t="s">
        <v>53</v>
      </c>
      <c r="C9" s="1" t="s">
        <v>8</v>
      </c>
      <c r="D9" s="65">
        <v>3255.38</v>
      </c>
      <c r="E9" s="66">
        <v>0</v>
      </c>
      <c r="F9" s="67">
        <v>0</v>
      </c>
      <c r="G9" s="67">
        <f t="shared" ref="G9:G11" si="3">E9+F9</f>
        <v>0</v>
      </c>
      <c r="H9" s="70">
        <f t="shared" si="1"/>
        <v>3255.38</v>
      </c>
      <c r="I9" s="15">
        <v>1.67</v>
      </c>
      <c r="J9" s="10">
        <f t="shared" ref="J9:J72" si="4">ROUND(D9*$I9,2)</f>
        <v>5436.48</v>
      </c>
      <c r="K9" s="10">
        <f t="shared" ref="K9:K72" si="5">ROUND(E9*$I9,2)</f>
        <v>0</v>
      </c>
      <c r="L9" s="10">
        <f t="shared" ref="L9:L72" si="6">ROUND(F9*$I9,2)</f>
        <v>0</v>
      </c>
      <c r="M9" s="10">
        <f t="shared" ref="M9:M72" si="7">ROUND(G9*$I9,2)</f>
        <v>0</v>
      </c>
      <c r="N9" s="10">
        <f t="shared" ref="N9:N72" si="8">ROUND(H9*$I9,2)</f>
        <v>5436.48</v>
      </c>
      <c r="O9" s="90">
        <f t="shared" ref="O9:O72" si="9">SUM(L9/J9)</f>
        <v>0</v>
      </c>
      <c r="P9" s="3">
        <f t="shared" si="2"/>
        <v>0</v>
      </c>
    </row>
    <row r="10" spans="1:17">
      <c r="A10" s="12" t="s">
        <v>54</v>
      </c>
      <c r="B10" s="92" t="s">
        <v>14</v>
      </c>
      <c r="C10" s="1" t="s">
        <v>8</v>
      </c>
      <c r="D10" s="65">
        <v>902</v>
      </c>
      <c r="E10" s="66">
        <v>902</v>
      </c>
      <c r="F10" s="67">
        <v>0</v>
      </c>
      <c r="G10" s="67">
        <f t="shared" si="3"/>
        <v>902</v>
      </c>
      <c r="H10" s="70">
        <f t="shared" si="1"/>
        <v>0</v>
      </c>
      <c r="I10" s="15">
        <v>82.75</v>
      </c>
      <c r="J10" s="10">
        <f t="shared" si="4"/>
        <v>74640.5</v>
      </c>
      <c r="K10" s="10">
        <f t="shared" si="5"/>
        <v>74640.5</v>
      </c>
      <c r="L10" s="10">
        <f t="shared" si="6"/>
        <v>0</v>
      </c>
      <c r="M10" s="10">
        <f t="shared" si="7"/>
        <v>74640.5</v>
      </c>
      <c r="N10" s="10">
        <f t="shared" si="8"/>
        <v>0</v>
      </c>
      <c r="O10" s="90">
        <f t="shared" si="9"/>
        <v>0</v>
      </c>
      <c r="P10" s="3">
        <f t="shared" si="2"/>
        <v>1</v>
      </c>
    </row>
    <row r="11" spans="1:17" ht="25.5">
      <c r="A11" s="12" t="s">
        <v>55</v>
      </c>
      <c r="B11" s="92" t="s">
        <v>13</v>
      </c>
      <c r="C11" s="1" t="s">
        <v>8</v>
      </c>
      <c r="D11" s="65">
        <v>12</v>
      </c>
      <c r="E11" s="66">
        <v>12</v>
      </c>
      <c r="F11" s="67">
        <v>0</v>
      </c>
      <c r="G11" s="67">
        <f t="shared" si="3"/>
        <v>12</v>
      </c>
      <c r="H11" s="70">
        <f t="shared" si="1"/>
        <v>0</v>
      </c>
      <c r="I11" s="15">
        <v>325.22000000000003</v>
      </c>
      <c r="J11" s="10">
        <f t="shared" si="4"/>
        <v>3902.64</v>
      </c>
      <c r="K11" s="10">
        <f t="shared" si="5"/>
        <v>3902.64</v>
      </c>
      <c r="L11" s="10">
        <f t="shared" si="6"/>
        <v>0</v>
      </c>
      <c r="M11" s="10">
        <f t="shared" si="7"/>
        <v>3902.64</v>
      </c>
      <c r="N11" s="10">
        <f t="shared" si="8"/>
        <v>0</v>
      </c>
      <c r="O11" s="90">
        <f t="shared" si="9"/>
        <v>0</v>
      </c>
      <c r="P11" s="3">
        <f t="shared" si="2"/>
        <v>1</v>
      </c>
    </row>
    <row r="12" spans="1:17">
      <c r="A12" s="2" t="s">
        <v>56</v>
      </c>
      <c r="B12" s="91" t="s">
        <v>57</v>
      </c>
      <c r="C12" s="13"/>
      <c r="D12" s="68"/>
      <c r="E12" s="5"/>
      <c r="F12" s="5"/>
      <c r="G12" s="69"/>
      <c r="H12" s="5"/>
      <c r="I12" s="8"/>
      <c r="J12" s="9">
        <f>SUM(J13:J24)</f>
        <v>115885.43999999999</v>
      </c>
      <c r="K12" s="9">
        <f t="shared" ref="K12:N12" si="10">SUM(K13:K24)</f>
        <v>107428.90000000001</v>
      </c>
      <c r="L12" s="9">
        <f t="shared" si="10"/>
        <v>0</v>
      </c>
      <c r="M12" s="9">
        <f t="shared" si="10"/>
        <v>107428.90000000001</v>
      </c>
      <c r="N12" s="9">
        <f t="shared" si="10"/>
        <v>8456.5400000000009</v>
      </c>
      <c r="O12" s="71">
        <f t="shared" si="9"/>
        <v>0</v>
      </c>
      <c r="P12" s="6">
        <f>IF(M12="",0/J12,M12/J12)</f>
        <v>0.92702672570428191</v>
      </c>
    </row>
    <row r="13" spans="1:17">
      <c r="A13" s="12" t="s">
        <v>58</v>
      </c>
      <c r="B13" s="92" t="s">
        <v>59</v>
      </c>
      <c r="C13" s="1" t="s">
        <v>7</v>
      </c>
      <c r="D13" s="65">
        <v>428.38</v>
      </c>
      <c r="E13" s="66">
        <v>428.38</v>
      </c>
      <c r="F13" s="67">
        <v>0</v>
      </c>
      <c r="G13" s="67">
        <f>E13+F13</f>
        <v>428.38</v>
      </c>
      <c r="H13" s="70">
        <f>IF(G13="",D13-0,D13-G13)</f>
        <v>0</v>
      </c>
      <c r="I13" s="15">
        <v>11.72</v>
      </c>
      <c r="J13" s="10">
        <f t="shared" si="4"/>
        <v>5020.6099999999997</v>
      </c>
      <c r="K13" s="10">
        <f t="shared" si="5"/>
        <v>5020.6099999999997</v>
      </c>
      <c r="L13" s="10">
        <f t="shared" si="6"/>
        <v>0</v>
      </c>
      <c r="M13" s="10">
        <f t="shared" si="7"/>
        <v>5020.6099999999997</v>
      </c>
      <c r="N13" s="10">
        <f t="shared" si="8"/>
        <v>0</v>
      </c>
      <c r="O13" s="90">
        <f t="shared" si="9"/>
        <v>0</v>
      </c>
      <c r="P13" s="3">
        <f t="shared" ref="P13:P24" si="11">IF(M13="",0/J13,M13/J13)</f>
        <v>1</v>
      </c>
    </row>
    <row r="14" spans="1:17">
      <c r="A14" s="12" t="s">
        <v>60</v>
      </c>
      <c r="B14" s="92" t="s">
        <v>61</v>
      </c>
      <c r="C14" s="1" t="s">
        <v>62</v>
      </c>
      <c r="D14" s="65">
        <v>60.5</v>
      </c>
      <c r="E14" s="66">
        <v>60.5</v>
      </c>
      <c r="F14" s="67">
        <v>0</v>
      </c>
      <c r="G14" s="67">
        <f>E14+F14</f>
        <v>60.5</v>
      </c>
      <c r="H14" s="70">
        <f>IF(G14="",D14-0,D14-G14)</f>
        <v>0</v>
      </c>
      <c r="I14" s="15">
        <v>84.14</v>
      </c>
      <c r="J14" s="10">
        <f t="shared" si="4"/>
        <v>5090.47</v>
      </c>
      <c r="K14" s="10">
        <f t="shared" si="5"/>
        <v>5090.47</v>
      </c>
      <c r="L14" s="10">
        <f t="shared" si="6"/>
        <v>0</v>
      </c>
      <c r="M14" s="10">
        <f t="shared" si="7"/>
        <v>5090.47</v>
      </c>
      <c r="N14" s="10">
        <f t="shared" si="8"/>
        <v>0</v>
      </c>
      <c r="O14" s="90">
        <f t="shared" si="9"/>
        <v>0</v>
      </c>
      <c r="P14" s="3">
        <f t="shared" si="11"/>
        <v>1</v>
      </c>
    </row>
    <row r="15" spans="1:17" ht="25.5">
      <c r="A15" s="12" t="s">
        <v>63</v>
      </c>
      <c r="B15" s="92" t="s">
        <v>64</v>
      </c>
      <c r="C15" s="1" t="s">
        <v>10</v>
      </c>
      <c r="D15" s="65">
        <v>62.29</v>
      </c>
      <c r="E15" s="66">
        <v>62.29</v>
      </c>
      <c r="F15" s="67">
        <v>0</v>
      </c>
      <c r="G15" s="67">
        <f>E15+F15</f>
        <v>62.29</v>
      </c>
      <c r="H15" s="70">
        <f>IF(G15="",D15-0,D15-G15)</f>
        <v>0</v>
      </c>
      <c r="I15" s="15">
        <v>61.25</v>
      </c>
      <c r="J15" s="10">
        <f t="shared" si="4"/>
        <v>3815.26</v>
      </c>
      <c r="K15" s="10">
        <f t="shared" si="5"/>
        <v>3815.26</v>
      </c>
      <c r="L15" s="10">
        <f t="shared" si="6"/>
        <v>0</v>
      </c>
      <c r="M15" s="10">
        <f t="shared" si="7"/>
        <v>3815.26</v>
      </c>
      <c r="N15" s="10">
        <f t="shared" si="8"/>
        <v>0</v>
      </c>
      <c r="O15" s="90">
        <f t="shared" si="9"/>
        <v>0</v>
      </c>
      <c r="P15" s="3">
        <f t="shared" si="11"/>
        <v>1</v>
      </c>
    </row>
    <row r="16" spans="1:17">
      <c r="A16" s="12" t="s">
        <v>65</v>
      </c>
      <c r="B16" s="92" t="s">
        <v>66</v>
      </c>
      <c r="C16" s="1" t="s">
        <v>7</v>
      </c>
      <c r="D16" s="65">
        <v>381.54</v>
      </c>
      <c r="E16" s="66">
        <v>0</v>
      </c>
      <c r="F16" s="67">
        <v>0</v>
      </c>
      <c r="G16" s="67">
        <f>E16+F16</f>
        <v>0</v>
      </c>
      <c r="H16" s="70">
        <f>IF(G16="",D16-0,D16-G16)</f>
        <v>381.54</v>
      </c>
      <c r="I16" s="15">
        <v>19.260000000000002</v>
      </c>
      <c r="J16" s="10">
        <f t="shared" si="4"/>
        <v>7348.46</v>
      </c>
      <c r="K16" s="10">
        <f t="shared" si="5"/>
        <v>0</v>
      </c>
      <c r="L16" s="10">
        <f t="shared" si="6"/>
        <v>0</v>
      </c>
      <c r="M16" s="10">
        <f t="shared" si="7"/>
        <v>0</v>
      </c>
      <c r="N16" s="10">
        <f t="shared" si="8"/>
        <v>7348.46</v>
      </c>
      <c r="O16" s="90">
        <f t="shared" si="9"/>
        <v>0</v>
      </c>
      <c r="P16" s="3">
        <f t="shared" si="11"/>
        <v>0</v>
      </c>
    </row>
    <row r="17" spans="1:16">
      <c r="A17" s="12" t="s">
        <v>67</v>
      </c>
      <c r="B17" s="92" t="s">
        <v>68</v>
      </c>
      <c r="C17" s="1" t="s">
        <v>12</v>
      </c>
      <c r="D17" s="65">
        <v>6</v>
      </c>
      <c r="E17" s="66">
        <v>0</v>
      </c>
      <c r="F17" s="67">
        <v>0</v>
      </c>
      <c r="G17" s="67">
        <f>E17+F17</f>
        <v>0</v>
      </c>
      <c r="H17" s="70">
        <f>IF(G17="",D17-0,D17-G17)</f>
        <v>6</v>
      </c>
      <c r="I17" s="15">
        <v>184.68</v>
      </c>
      <c r="J17" s="10">
        <f t="shared" si="4"/>
        <v>1108.08</v>
      </c>
      <c r="K17" s="10">
        <f t="shared" si="5"/>
        <v>0</v>
      </c>
      <c r="L17" s="10">
        <f t="shared" si="6"/>
        <v>0</v>
      </c>
      <c r="M17" s="10">
        <f t="shared" si="7"/>
        <v>0</v>
      </c>
      <c r="N17" s="10">
        <f t="shared" si="8"/>
        <v>1108.08</v>
      </c>
      <c r="O17" s="90">
        <f t="shared" si="9"/>
        <v>0</v>
      </c>
      <c r="P17" s="3">
        <f t="shared" si="11"/>
        <v>0</v>
      </c>
    </row>
    <row r="18" spans="1:16" ht="25.5">
      <c r="A18" s="12" t="s">
        <v>69</v>
      </c>
      <c r="B18" s="92" t="s">
        <v>70</v>
      </c>
      <c r="C18" s="1" t="s">
        <v>10</v>
      </c>
      <c r="D18" s="65">
        <v>278.89999999999998</v>
      </c>
      <c r="E18" s="66">
        <v>278.89999999999998</v>
      </c>
      <c r="F18" s="67">
        <v>0</v>
      </c>
      <c r="G18" s="67">
        <f t="shared" ref="G18:G24" si="12">E18+F18</f>
        <v>278.89999999999998</v>
      </c>
      <c r="H18" s="70">
        <f t="shared" ref="H18:H24" si="13">IF(G18="",D18-0,D18-G18)</f>
        <v>0</v>
      </c>
      <c r="I18" s="15">
        <v>116.87</v>
      </c>
      <c r="J18" s="10">
        <f t="shared" si="4"/>
        <v>32595.040000000001</v>
      </c>
      <c r="K18" s="10">
        <f t="shared" si="5"/>
        <v>32595.040000000001</v>
      </c>
      <c r="L18" s="10">
        <f t="shared" si="6"/>
        <v>0</v>
      </c>
      <c r="M18" s="10">
        <f t="shared" si="7"/>
        <v>32595.040000000001</v>
      </c>
      <c r="N18" s="10">
        <f t="shared" si="8"/>
        <v>0</v>
      </c>
      <c r="O18" s="90">
        <f t="shared" si="9"/>
        <v>0</v>
      </c>
      <c r="P18" s="3">
        <f t="shared" si="11"/>
        <v>1</v>
      </c>
    </row>
    <row r="19" spans="1:16">
      <c r="A19" s="12" t="s">
        <v>71</v>
      </c>
      <c r="B19" s="92" t="s">
        <v>72</v>
      </c>
      <c r="C19" s="1" t="s">
        <v>12</v>
      </c>
      <c r="D19" s="65">
        <v>1</v>
      </c>
      <c r="E19" s="66">
        <v>1</v>
      </c>
      <c r="F19" s="67">
        <v>0</v>
      </c>
      <c r="G19" s="67">
        <f t="shared" si="12"/>
        <v>1</v>
      </c>
      <c r="H19" s="70">
        <f t="shared" si="13"/>
        <v>0</v>
      </c>
      <c r="I19" s="15">
        <v>125.11</v>
      </c>
      <c r="J19" s="10">
        <f t="shared" si="4"/>
        <v>125.11</v>
      </c>
      <c r="K19" s="10">
        <f t="shared" si="5"/>
        <v>125.11</v>
      </c>
      <c r="L19" s="10">
        <f t="shared" si="6"/>
        <v>0</v>
      </c>
      <c r="M19" s="10">
        <f t="shared" si="7"/>
        <v>125.11</v>
      </c>
      <c r="N19" s="10">
        <f t="shared" si="8"/>
        <v>0</v>
      </c>
      <c r="O19" s="90">
        <f t="shared" si="9"/>
        <v>0</v>
      </c>
      <c r="P19" s="3">
        <f t="shared" si="11"/>
        <v>1</v>
      </c>
    </row>
    <row r="20" spans="1:16">
      <c r="A20" s="12" t="s">
        <v>73</v>
      </c>
      <c r="B20" s="92" t="s">
        <v>74</v>
      </c>
      <c r="C20" s="1" t="s">
        <v>12</v>
      </c>
      <c r="D20" s="65">
        <v>7</v>
      </c>
      <c r="E20" s="66">
        <v>7</v>
      </c>
      <c r="F20" s="67">
        <v>0</v>
      </c>
      <c r="G20" s="67">
        <f t="shared" si="12"/>
        <v>7</v>
      </c>
      <c r="H20" s="70">
        <f t="shared" si="13"/>
        <v>0</v>
      </c>
      <c r="I20" s="15">
        <v>43.23</v>
      </c>
      <c r="J20" s="10">
        <f t="shared" si="4"/>
        <v>302.61</v>
      </c>
      <c r="K20" s="10">
        <f t="shared" si="5"/>
        <v>302.61</v>
      </c>
      <c r="L20" s="10">
        <f t="shared" si="6"/>
        <v>0</v>
      </c>
      <c r="M20" s="10">
        <f t="shared" si="7"/>
        <v>302.61</v>
      </c>
      <c r="N20" s="10">
        <f t="shared" si="8"/>
        <v>0</v>
      </c>
      <c r="O20" s="90">
        <f t="shared" si="9"/>
        <v>0</v>
      </c>
      <c r="P20" s="3">
        <f t="shared" si="11"/>
        <v>1</v>
      </c>
    </row>
    <row r="21" spans="1:16">
      <c r="A21" s="12" t="s">
        <v>75</v>
      </c>
      <c r="B21" s="92" t="s">
        <v>76</v>
      </c>
      <c r="C21" s="1" t="s">
        <v>62</v>
      </c>
      <c r="D21" s="65">
        <v>188.14</v>
      </c>
      <c r="E21" s="66">
        <v>188.14</v>
      </c>
      <c r="F21" s="67">
        <v>0</v>
      </c>
      <c r="G21" s="67">
        <f t="shared" si="12"/>
        <v>188.14</v>
      </c>
      <c r="H21" s="70">
        <f t="shared" si="13"/>
        <v>0</v>
      </c>
      <c r="I21" s="15">
        <v>62.22</v>
      </c>
      <c r="J21" s="10">
        <f t="shared" si="4"/>
        <v>11706.07</v>
      </c>
      <c r="K21" s="10">
        <f t="shared" si="5"/>
        <v>11706.07</v>
      </c>
      <c r="L21" s="10">
        <f t="shared" si="6"/>
        <v>0</v>
      </c>
      <c r="M21" s="10">
        <f t="shared" si="7"/>
        <v>11706.07</v>
      </c>
      <c r="N21" s="10">
        <f t="shared" si="8"/>
        <v>0</v>
      </c>
      <c r="O21" s="90">
        <f t="shared" si="9"/>
        <v>0</v>
      </c>
      <c r="P21" s="3">
        <f t="shared" si="11"/>
        <v>1</v>
      </c>
    </row>
    <row r="22" spans="1:16" ht="38.25">
      <c r="A22" s="12" t="s">
        <v>77</v>
      </c>
      <c r="B22" s="92" t="s">
        <v>78</v>
      </c>
      <c r="C22" s="1" t="s">
        <v>10</v>
      </c>
      <c r="D22" s="65">
        <v>496.65</v>
      </c>
      <c r="E22" s="66">
        <v>496.65</v>
      </c>
      <c r="F22" s="67">
        <v>0</v>
      </c>
      <c r="G22" s="67">
        <f t="shared" si="12"/>
        <v>496.65</v>
      </c>
      <c r="H22" s="70">
        <f t="shared" si="13"/>
        <v>0</v>
      </c>
      <c r="I22" s="15">
        <v>8.6999999999999993</v>
      </c>
      <c r="J22" s="10">
        <f t="shared" si="4"/>
        <v>4320.8599999999997</v>
      </c>
      <c r="K22" s="10">
        <f t="shared" si="5"/>
        <v>4320.8599999999997</v>
      </c>
      <c r="L22" s="10">
        <f t="shared" si="6"/>
        <v>0</v>
      </c>
      <c r="M22" s="10">
        <f t="shared" si="7"/>
        <v>4320.8599999999997</v>
      </c>
      <c r="N22" s="10">
        <f t="shared" si="8"/>
        <v>0</v>
      </c>
      <c r="O22" s="90">
        <f t="shared" si="9"/>
        <v>0</v>
      </c>
      <c r="P22" s="3">
        <f t="shared" si="11"/>
        <v>1</v>
      </c>
    </row>
    <row r="23" spans="1:16">
      <c r="A23" s="12" t="s">
        <v>79</v>
      </c>
      <c r="B23" s="92" t="s">
        <v>80</v>
      </c>
      <c r="C23" s="1" t="s">
        <v>81</v>
      </c>
      <c r="D23" s="65">
        <v>744.98</v>
      </c>
      <c r="E23" s="66">
        <v>744.98</v>
      </c>
      <c r="F23" s="67">
        <v>0</v>
      </c>
      <c r="G23" s="67">
        <f t="shared" si="12"/>
        <v>744.98</v>
      </c>
      <c r="H23" s="70">
        <f t="shared" si="13"/>
        <v>0</v>
      </c>
      <c r="I23" s="15">
        <v>28.17</v>
      </c>
      <c r="J23" s="10">
        <f t="shared" si="4"/>
        <v>20986.09</v>
      </c>
      <c r="K23" s="10">
        <f t="shared" si="5"/>
        <v>20986.09</v>
      </c>
      <c r="L23" s="10">
        <f t="shared" si="6"/>
        <v>0</v>
      </c>
      <c r="M23" s="10">
        <f t="shared" si="7"/>
        <v>20986.09</v>
      </c>
      <c r="N23" s="10">
        <f t="shared" si="8"/>
        <v>0</v>
      </c>
      <c r="O23" s="90">
        <f t="shared" si="9"/>
        <v>0</v>
      </c>
      <c r="P23" s="3">
        <f t="shared" si="11"/>
        <v>1</v>
      </c>
    </row>
    <row r="24" spans="1:16" ht="25.5">
      <c r="A24" s="12" t="s">
        <v>82</v>
      </c>
      <c r="B24" s="92" t="s">
        <v>83</v>
      </c>
      <c r="C24" s="1" t="s">
        <v>84</v>
      </c>
      <c r="D24" s="65">
        <v>10429.68</v>
      </c>
      <c r="E24" s="66">
        <v>10429.68</v>
      </c>
      <c r="F24" s="67">
        <v>0</v>
      </c>
      <c r="G24" s="67">
        <f t="shared" si="12"/>
        <v>10429.68</v>
      </c>
      <c r="H24" s="70">
        <f t="shared" si="13"/>
        <v>0</v>
      </c>
      <c r="I24" s="15">
        <v>2.25</v>
      </c>
      <c r="J24" s="10">
        <f t="shared" si="4"/>
        <v>23466.78</v>
      </c>
      <c r="K24" s="10">
        <f t="shared" si="5"/>
        <v>23466.78</v>
      </c>
      <c r="L24" s="10">
        <f t="shared" si="6"/>
        <v>0</v>
      </c>
      <c r="M24" s="10">
        <f t="shared" si="7"/>
        <v>23466.78</v>
      </c>
      <c r="N24" s="10">
        <f t="shared" si="8"/>
        <v>0</v>
      </c>
      <c r="O24" s="90">
        <f t="shared" si="9"/>
        <v>0</v>
      </c>
      <c r="P24" s="3">
        <f t="shared" si="11"/>
        <v>1</v>
      </c>
    </row>
    <row r="25" spans="1:16">
      <c r="A25" s="2" t="s">
        <v>85</v>
      </c>
      <c r="B25" s="91" t="s">
        <v>86</v>
      </c>
      <c r="C25" s="13"/>
      <c r="D25" s="68"/>
      <c r="E25" s="5"/>
      <c r="F25" s="5"/>
      <c r="G25" s="69"/>
      <c r="H25" s="5"/>
      <c r="I25" s="8"/>
      <c r="J25" s="9">
        <f>SUM(J26:J26)</f>
        <v>13347.48</v>
      </c>
      <c r="K25" s="9">
        <f t="shared" ref="K25:N25" si="14">SUM(K26:K26)</f>
        <v>13347.48</v>
      </c>
      <c r="L25" s="9">
        <f t="shared" si="14"/>
        <v>0</v>
      </c>
      <c r="M25" s="9">
        <f t="shared" si="14"/>
        <v>13347.48</v>
      </c>
      <c r="N25" s="9">
        <f t="shared" si="14"/>
        <v>0</v>
      </c>
      <c r="O25" s="71">
        <f t="shared" si="9"/>
        <v>0</v>
      </c>
      <c r="P25" s="6">
        <f>IF(M25="",0/J25,M25/J25)</f>
        <v>1</v>
      </c>
    </row>
    <row r="26" spans="1:16">
      <c r="A26" s="12" t="s">
        <v>87</v>
      </c>
      <c r="B26" s="92" t="s">
        <v>88</v>
      </c>
      <c r="C26" s="1" t="s">
        <v>10</v>
      </c>
      <c r="D26" s="65">
        <v>137.08000000000001</v>
      </c>
      <c r="E26" s="66">
        <v>137.08000000000001</v>
      </c>
      <c r="F26" s="67">
        <v>0</v>
      </c>
      <c r="G26" s="67">
        <f>E26+F26</f>
        <v>137.08000000000001</v>
      </c>
      <c r="H26" s="70">
        <f>IF(G26="",D26-0,D26-G26)</f>
        <v>0</v>
      </c>
      <c r="I26" s="15">
        <v>97.37</v>
      </c>
      <c r="J26" s="10">
        <f t="shared" si="4"/>
        <v>13347.48</v>
      </c>
      <c r="K26" s="10">
        <f t="shared" si="5"/>
        <v>13347.48</v>
      </c>
      <c r="L26" s="10">
        <f t="shared" si="6"/>
        <v>0</v>
      </c>
      <c r="M26" s="10">
        <f t="shared" si="7"/>
        <v>13347.48</v>
      </c>
      <c r="N26" s="10">
        <f t="shared" si="8"/>
        <v>0</v>
      </c>
      <c r="O26" s="90">
        <f t="shared" si="9"/>
        <v>0</v>
      </c>
      <c r="P26" s="3">
        <f t="shared" ref="P26" si="15">IF(M26="",0/J26,M26/J26)</f>
        <v>1</v>
      </c>
    </row>
    <row r="27" spans="1:16">
      <c r="A27" s="2" t="s">
        <v>89</v>
      </c>
      <c r="B27" s="91" t="s">
        <v>90</v>
      </c>
      <c r="C27" s="13"/>
      <c r="D27" s="68"/>
      <c r="E27" s="5"/>
      <c r="F27" s="5"/>
      <c r="G27" s="69"/>
      <c r="H27" s="5"/>
      <c r="I27" s="8"/>
      <c r="J27" s="9">
        <f>SUM(J28:J34)</f>
        <v>215736.37</v>
      </c>
      <c r="K27" s="9">
        <f>SUM(K28:K34)</f>
        <v>0</v>
      </c>
      <c r="L27" s="9">
        <f>SUM(L28:L34)</f>
        <v>9168.34</v>
      </c>
      <c r="M27" s="9">
        <f>SUM(M28:M34)</f>
        <v>9168.34</v>
      </c>
      <c r="N27" s="9">
        <f>SUM(N28:N34)</f>
        <v>206568.02999999997</v>
      </c>
      <c r="O27" s="71">
        <f t="shared" si="9"/>
        <v>4.2497887583813523E-2</v>
      </c>
      <c r="P27" s="6">
        <f>IF(M27="",0/J27,M27/J27)</f>
        <v>4.2497887583813523E-2</v>
      </c>
    </row>
    <row r="28" spans="1:16" ht="25.5">
      <c r="A28" s="12" t="s">
        <v>91</v>
      </c>
      <c r="B28" s="92" t="s">
        <v>92</v>
      </c>
      <c r="C28" s="1" t="s">
        <v>8</v>
      </c>
      <c r="D28" s="65">
        <v>1541.63</v>
      </c>
      <c r="E28" s="67">
        <v>0</v>
      </c>
      <c r="F28" s="67">
        <v>0</v>
      </c>
      <c r="G28" s="67">
        <f t="shared" ref="G28:G34" si="16">E28+F28</f>
        <v>0</v>
      </c>
      <c r="H28" s="70">
        <f t="shared" ref="H28:H34" si="17">IF(G28="",D28-0,D28-G28)</f>
        <v>1541.63</v>
      </c>
      <c r="I28" s="15">
        <v>69.06</v>
      </c>
      <c r="J28" s="10">
        <f t="shared" si="4"/>
        <v>106464.97</v>
      </c>
      <c r="K28" s="10">
        <f t="shared" si="5"/>
        <v>0</v>
      </c>
      <c r="L28" s="10">
        <f t="shared" si="6"/>
        <v>0</v>
      </c>
      <c r="M28" s="10">
        <f t="shared" si="7"/>
        <v>0</v>
      </c>
      <c r="N28" s="10">
        <f t="shared" si="8"/>
        <v>106464.97</v>
      </c>
      <c r="O28" s="90">
        <f t="shared" si="9"/>
        <v>0</v>
      </c>
      <c r="P28" s="3">
        <f t="shared" ref="P28:P34" si="18">IF(M28="",0/J28,M28/J28)</f>
        <v>0</v>
      </c>
    </row>
    <row r="29" spans="1:16">
      <c r="A29" s="12" t="s">
        <v>93</v>
      </c>
      <c r="B29" s="92" t="s">
        <v>94</v>
      </c>
      <c r="C29" s="1" t="s">
        <v>8</v>
      </c>
      <c r="D29" s="65">
        <v>1713.55</v>
      </c>
      <c r="E29" s="67">
        <v>0</v>
      </c>
      <c r="F29" s="67">
        <v>0</v>
      </c>
      <c r="G29" s="67">
        <f t="shared" si="16"/>
        <v>0</v>
      </c>
      <c r="H29" s="70">
        <f t="shared" si="17"/>
        <v>1713.55</v>
      </c>
      <c r="I29" s="15">
        <v>3</v>
      </c>
      <c r="J29" s="10">
        <f t="shared" si="4"/>
        <v>5140.6499999999996</v>
      </c>
      <c r="K29" s="10">
        <f t="shared" si="5"/>
        <v>0</v>
      </c>
      <c r="L29" s="10">
        <f t="shared" si="6"/>
        <v>0</v>
      </c>
      <c r="M29" s="10">
        <f t="shared" si="7"/>
        <v>0</v>
      </c>
      <c r="N29" s="10">
        <f t="shared" si="8"/>
        <v>5140.6499999999996</v>
      </c>
      <c r="O29" s="90">
        <f t="shared" si="9"/>
        <v>0</v>
      </c>
      <c r="P29" s="3">
        <f t="shared" si="18"/>
        <v>0</v>
      </c>
    </row>
    <row r="30" spans="1:16" ht="25.5">
      <c r="A30" s="12" t="s">
        <v>95</v>
      </c>
      <c r="B30" s="92" t="s">
        <v>24</v>
      </c>
      <c r="C30" s="1" t="s">
        <v>10</v>
      </c>
      <c r="D30" s="65">
        <v>102.81</v>
      </c>
      <c r="E30" s="67">
        <v>0</v>
      </c>
      <c r="F30" s="67">
        <v>0</v>
      </c>
      <c r="G30" s="67">
        <f t="shared" si="16"/>
        <v>0</v>
      </c>
      <c r="H30" s="70">
        <f t="shared" si="17"/>
        <v>102.81</v>
      </c>
      <c r="I30" s="15">
        <v>623.14</v>
      </c>
      <c r="J30" s="10">
        <f t="shared" si="4"/>
        <v>64065.02</v>
      </c>
      <c r="K30" s="10">
        <f t="shared" si="5"/>
        <v>0</v>
      </c>
      <c r="L30" s="10">
        <f t="shared" si="6"/>
        <v>0</v>
      </c>
      <c r="M30" s="10">
        <f t="shared" si="7"/>
        <v>0</v>
      </c>
      <c r="N30" s="10">
        <f t="shared" si="8"/>
        <v>64065.02</v>
      </c>
      <c r="O30" s="90">
        <f t="shared" si="9"/>
        <v>0</v>
      </c>
      <c r="P30" s="3">
        <f t="shared" si="18"/>
        <v>0</v>
      </c>
    </row>
    <row r="31" spans="1:16" ht="38.25">
      <c r="A31" s="12" t="s">
        <v>788</v>
      </c>
      <c r="B31" s="92" t="s">
        <v>789</v>
      </c>
      <c r="C31" s="1" t="s">
        <v>7</v>
      </c>
      <c r="D31" s="65">
        <v>334.71</v>
      </c>
      <c r="E31" s="67">
        <v>0</v>
      </c>
      <c r="F31" s="67">
        <v>130.54</v>
      </c>
      <c r="G31" s="67">
        <f t="shared" si="16"/>
        <v>130.54</v>
      </c>
      <c r="H31" s="95">
        <f t="shared" si="17"/>
        <v>204.17</v>
      </c>
      <c r="I31" s="15">
        <v>44.26</v>
      </c>
      <c r="J31" s="10">
        <f t="shared" si="4"/>
        <v>14814.26</v>
      </c>
      <c r="K31" s="10">
        <f t="shared" si="5"/>
        <v>0</v>
      </c>
      <c r="L31" s="10">
        <f t="shared" si="6"/>
        <v>5777.7</v>
      </c>
      <c r="M31" s="10">
        <f t="shared" si="7"/>
        <v>5777.7</v>
      </c>
      <c r="N31" s="10">
        <f t="shared" si="8"/>
        <v>9036.56</v>
      </c>
      <c r="O31" s="90">
        <f t="shared" si="9"/>
        <v>0.3900093558503766</v>
      </c>
      <c r="P31" s="3">
        <f t="shared" si="18"/>
        <v>0.3900093558503766</v>
      </c>
    </row>
    <row r="32" spans="1:16" ht="38.25">
      <c r="A32" s="12" t="s">
        <v>790</v>
      </c>
      <c r="B32" s="92" t="s">
        <v>791</v>
      </c>
      <c r="C32" s="1" t="s">
        <v>7</v>
      </c>
      <c r="D32" s="65">
        <v>205.12</v>
      </c>
      <c r="E32" s="67">
        <v>0</v>
      </c>
      <c r="F32" s="67">
        <v>71.790000000000006</v>
      </c>
      <c r="G32" s="67">
        <f t="shared" si="16"/>
        <v>71.790000000000006</v>
      </c>
      <c r="H32" s="95">
        <f t="shared" si="17"/>
        <v>133.32999999999998</v>
      </c>
      <c r="I32" s="15">
        <v>47.23</v>
      </c>
      <c r="J32" s="10">
        <f t="shared" si="4"/>
        <v>9687.82</v>
      </c>
      <c r="K32" s="10">
        <f t="shared" si="5"/>
        <v>0</v>
      </c>
      <c r="L32" s="10">
        <f t="shared" si="6"/>
        <v>3390.64</v>
      </c>
      <c r="M32" s="10">
        <f t="shared" si="7"/>
        <v>3390.64</v>
      </c>
      <c r="N32" s="10">
        <f t="shared" si="8"/>
        <v>6297.18</v>
      </c>
      <c r="O32" s="90">
        <f t="shared" si="9"/>
        <v>0.34998998742751208</v>
      </c>
      <c r="P32" s="3">
        <f t="shared" si="18"/>
        <v>0.34998998742751208</v>
      </c>
    </row>
    <row r="33" spans="1:16" ht="25.5">
      <c r="A33" s="12" t="s">
        <v>96</v>
      </c>
      <c r="B33" s="92" t="s">
        <v>97</v>
      </c>
      <c r="C33" s="1" t="s">
        <v>8</v>
      </c>
      <c r="D33" s="65">
        <v>1713.55</v>
      </c>
      <c r="E33" s="67">
        <v>0</v>
      </c>
      <c r="F33" s="67">
        <v>0</v>
      </c>
      <c r="G33" s="67">
        <f t="shared" si="16"/>
        <v>0</v>
      </c>
      <c r="H33" s="70">
        <f t="shared" si="17"/>
        <v>1713.55</v>
      </c>
      <c r="I33" s="15">
        <v>8.06</v>
      </c>
      <c r="J33" s="10">
        <f t="shared" si="4"/>
        <v>13811.21</v>
      </c>
      <c r="K33" s="10">
        <f t="shared" si="5"/>
        <v>0</v>
      </c>
      <c r="L33" s="10">
        <f t="shared" si="6"/>
        <v>0</v>
      </c>
      <c r="M33" s="10">
        <f t="shared" si="7"/>
        <v>0</v>
      </c>
      <c r="N33" s="10">
        <f t="shared" si="8"/>
        <v>13811.21</v>
      </c>
      <c r="O33" s="90">
        <f t="shared" si="9"/>
        <v>0</v>
      </c>
      <c r="P33" s="3">
        <f t="shared" si="18"/>
        <v>0</v>
      </c>
    </row>
    <row r="34" spans="1:16">
      <c r="A34" s="12" t="s">
        <v>98</v>
      </c>
      <c r="B34" s="92" t="s">
        <v>99</v>
      </c>
      <c r="C34" s="1" t="s">
        <v>7</v>
      </c>
      <c r="D34" s="65">
        <v>968.2</v>
      </c>
      <c r="E34" s="67">
        <v>0</v>
      </c>
      <c r="F34" s="67">
        <v>0</v>
      </c>
      <c r="G34" s="67">
        <f t="shared" si="16"/>
        <v>0</v>
      </c>
      <c r="H34" s="70">
        <f t="shared" si="17"/>
        <v>968.2</v>
      </c>
      <c r="I34" s="15">
        <v>1.81</v>
      </c>
      <c r="J34" s="10">
        <f t="shared" si="4"/>
        <v>1752.44</v>
      </c>
      <c r="K34" s="10">
        <f t="shared" si="5"/>
        <v>0</v>
      </c>
      <c r="L34" s="10">
        <f t="shared" si="6"/>
        <v>0</v>
      </c>
      <c r="M34" s="10">
        <f t="shared" si="7"/>
        <v>0</v>
      </c>
      <c r="N34" s="10">
        <f t="shared" si="8"/>
        <v>1752.44</v>
      </c>
      <c r="O34" s="90">
        <f t="shared" si="9"/>
        <v>0</v>
      </c>
      <c r="P34" s="3">
        <f t="shared" si="18"/>
        <v>0</v>
      </c>
    </row>
    <row r="35" spans="1:16">
      <c r="A35" s="2" t="s">
        <v>100</v>
      </c>
      <c r="B35" s="91" t="s">
        <v>101</v>
      </c>
      <c r="C35" s="13"/>
      <c r="D35" s="68"/>
      <c r="E35" s="5"/>
      <c r="F35" s="5"/>
      <c r="G35" s="69"/>
      <c r="H35" s="5"/>
      <c r="I35" s="8"/>
      <c r="J35" s="9">
        <f>SUM(J36:J39)</f>
        <v>14824.769999999999</v>
      </c>
      <c r="K35" s="9">
        <f t="shared" ref="K35:N35" si="19">SUM(K36:K39)</f>
        <v>0</v>
      </c>
      <c r="L35" s="9">
        <f t="shared" si="19"/>
        <v>0</v>
      </c>
      <c r="M35" s="9">
        <f t="shared" si="19"/>
        <v>0</v>
      </c>
      <c r="N35" s="9">
        <f t="shared" si="19"/>
        <v>14824.769999999999</v>
      </c>
      <c r="O35" s="71">
        <f t="shared" si="9"/>
        <v>0</v>
      </c>
      <c r="P35" s="6">
        <f>IF(M35="",0/J35,M35/J35)</f>
        <v>0</v>
      </c>
    </row>
    <row r="36" spans="1:16" ht="25.5">
      <c r="A36" s="12" t="s">
        <v>102</v>
      </c>
      <c r="B36" s="92" t="s">
        <v>103</v>
      </c>
      <c r="C36" s="1" t="s">
        <v>12</v>
      </c>
      <c r="D36" s="65">
        <v>2</v>
      </c>
      <c r="E36" s="67">
        <v>0</v>
      </c>
      <c r="F36" s="67">
        <v>0</v>
      </c>
      <c r="G36" s="67">
        <f t="shared" ref="G36:G39" si="20">E36+F36</f>
        <v>0</v>
      </c>
      <c r="H36" s="70">
        <f t="shared" ref="H36:H39" si="21">IF(G36="",D36-0,D36-G36)</f>
        <v>2</v>
      </c>
      <c r="I36" s="15">
        <v>270.89999999999998</v>
      </c>
      <c r="J36" s="10">
        <f t="shared" si="4"/>
        <v>541.79999999999995</v>
      </c>
      <c r="K36" s="10">
        <f t="shared" si="5"/>
        <v>0</v>
      </c>
      <c r="L36" s="10">
        <f t="shared" si="6"/>
        <v>0</v>
      </c>
      <c r="M36" s="10">
        <f t="shared" si="7"/>
        <v>0</v>
      </c>
      <c r="N36" s="10">
        <f t="shared" si="8"/>
        <v>541.79999999999995</v>
      </c>
      <c r="O36" s="90">
        <f t="shared" si="9"/>
        <v>0</v>
      </c>
      <c r="P36" s="3">
        <f t="shared" ref="P36:P39" si="22">IF(M36="",0/J36,M36/J36)</f>
        <v>0</v>
      </c>
    </row>
    <row r="37" spans="1:16" ht="25.5">
      <c r="A37" s="12" t="s">
        <v>104</v>
      </c>
      <c r="B37" s="92" t="s">
        <v>105</v>
      </c>
      <c r="C37" s="1" t="s">
        <v>8</v>
      </c>
      <c r="D37" s="65">
        <v>20.88</v>
      </c>
      <c r="E37" s="67">
        <v>0</v>
      </c>
      <c r="F37" s="67">
        <v>0</v>
      </c>
      <c r="G37" s="67">
        <f t="shared" si="20"/>
        <v>0</v>
      </c>
      <c r="H37" s="70">
        <f t="shared" si="21"/>
        <v>20.88</v>
      </c>
      <c r="I37" s="15">
        <v>122.21</v>
      </c>
      <c r="J37" s="10">
        <f t="shared" si="4"/>
        <v>2551.7399999999998</v>
      </c>
      <c r="K37" s="10">
        <f t="shared" si="5"/>
        <v>0</v>
      </c>
      <c r="L37" s="10">
        <f t="shared" si="6"/>
        <v>0</v>
      </c>
      <c r="M37" s="10">
        <f t="shared" si="7"/>
        <v>0</v>
      </c>
      <c r="N37" s="10">
        <f t="shared" si="8"/>
        <v>2551.7399999999998</v>
      </c>
      <c r="O37" s="90">
        <f t="shared" si="9"/>
        <v>0</v>
      </c>
      <c r="P37" s="3">
        <f t="shared" si="22"/>
        <v>0</v>
      </c>
    </row>
    <row r="38" spans="1:16">
      <c r="A38" s="12" t="s">
        <v>106</v>
      </c>
      <c r="B38" s="92" t="s">
        <v>107</v>
      </c>
      <c r="C38" s="1" t="s">
        <v>8</v>
      </c>
      <c r="D38" s="65">
        <v>63.21</v>
      </c>
      <c r="E38" s="67">
        <v>0</v>
      </c>
      <c r="F38" s="67">
        <v>0</v>
      </c>
      <c r="G38" s="67">
        <f t="shared" si="20"/>
        <v>0</v>
      </c>
      <c r="H38" s="70">
        <f t="shared" si="21"/>
        <v>63.21</v>
      </c>
      <c r="I38" s="15">
        <v>152.72999999999999</v>
      </c>
      <c r="J38" s="10">
        <f t="shared" si="4"/>
        <v>9654.06</v>
      </c>
      <c r="K38" s="10">
        <f t="shared" si="5"/>
        <v>0</v>
      </c>
      <c r="L38" s="10">
        <f t="shared" si="6"/>
        <v>0</v>
      </c>
      <c r="M38" s="10">
        <f t="shared" si="7"/>
        <v>0</v>
      </c>
      <c r="N38" s="10">
        <f t="shared" si="8"/>
        <v>9654.06</v>
      </c>
      <c r="O38" s="90">
        <f t="shared" si="9"/>
        <v>0</v>
      </c>
      <c r="P38" s="3">
        <f t="shared" si="22"/>
        <v>0</v>
      </c>
    </row>
    <row r="39" spans="1:16" ht="25.5">
      <c r="A39" s="12" t="s">
        <v>108</v>
      </c>
      <c r="B39" s="92" t="s">
        <v>109</v>
      </c>
      <c r="C39" s="1" t="s">
        <v>8</v>
      </c>
      <c r="D39" s="65">
        <v>79.010000000000005</v>
      </c>
      <c r="E39" s="67">
        <v>0</v>
      </c>
      <c r="F39" s="67">
        <v>0</v>
      </c>
      <c r="G39" s="67">
        <f t="shared" si="20"/>
        <v>0</v>
      </c>
      <c r="H39" s="70">
        <f t="shared" si="21"/>
        <v>79.010000000000005</v>
      </c>
      <c r="I39" s="15">
        <v>26.29</v>
      </c>
      <c r="J39" s="10">
        <f t="shared" si="4"/>
        <v>2077.17</v>
      </c>
      <c r="K39" s="10">
        <f t="shared" si="5"/>
        <v>0</v>
      </c>
      <c r="L39" s="10">
        <f t="shared" si="6"/>
        <v>0</v>
      </c>
      <c r="M39" s="10">
        <f t="shared" si="7"/>
        <v>0</v>
      </c>
      <c r="N39" s="10">
        <f t="shared" si="8"/>
        <v>2077.17</v>
      </c>
      <c r="O39" s="90">
        <f t="shared" si="9"/>
        <v>0</v>
      </c>
      <c r="P39" s="3">
        <f t="shared" si="22"/>
        <v>0</v>
      </c>
    </row>
    <row r="40" spans="1:16">
      <c r="A40" s="2" t="s">
        <v>110</v>
      </c>
      <c r="B40" s="91" t="s">
        <v>111</v>
      </c>
      <c r="C40" s="13"/>
      <c r="D40" s="68"/>
      <c r="E40" s="5"/>
      <c r="F40" s="5"/>
      <c r="G40" s="5"/>
      <c r="H40" s="5"/>
      <c r="I40" s="8"/>
      <c r="J40" s="9">
        <f>SUM(J41:J43)</f>
        <v>10176.700000000001</v>
      </c>
      <c r="K40" s="9">
        <f t="shared" ref="K40:N40" si="23">SUM(K41:K43)</f>
        <v>0</v>
      </c>
      <c r="L40" s="9">
        <f t="shared" si="23"/>
        <v>0</v>
      </c>
      <c r="M40" s="9">
        <f t="shared" si="23"/>
        <v>0</v>
      </c>
      <c r="N40" s="9">
        <f t="shared" si="23"/>
        <v>10176.700000000001</v>
      </c>
      <c r="O40" s="71">
        <f t="shared" si="9"/>
        <v>0</v>
      </c>
      <c r="P40" s="6">
        <f>IF(M40="",0/J40,M40/J40)</f>
        <v>0</v>
      </c>
    </row>
    <row r="41" spans="1:16">
      <c r="A41" s="12" t="s">
        <v>112</v>
      </c>
      <c r="B41" s="92" t="s">
        <v>113</v>
      </c>
      <c r="C41" s="1" t="s">
        <v>12</v>
      </c>
      <c r="D41" s="65">
        <v>1</v>
      </c>
      <c r="E41" s="67">
        <v>0</v>
      </c>
      <c r="F41" s="67">
        <v>0</v>
      </c>
      <c r="G41" s="67">
        <f t="shared" ref="G41:G43" si="24">E41+F41</f>
        <v>0</v>
      </c>
      <c r="H41" s="70">
        <f t="shared" ref="H41:H43" si="25">IF(G41="",D41-0,D41-G41)</f>
        <v>1</v>
      </c>
      <c r="I41" s="15">
        <v>3919.84</v>
      </c>
      <c r="J41" s="10">
        <f t="shared" si="4"/>
        <v>3919.84</v>
      </c>
      <c r="K41" s="10">
        <f t="shared" si="5"/>
        <v>0</v>
      </c>
      <c r="L41" s="10">
        <f t="shared" si="6"/>
        <v>0</v>
      </c>
      <c r="M41" s="10">
        <f t="shared" si="7"/>
        <v>0</v>
      </c>
      <c r="N41" s="10">
        <f t="shared" si="8"/>
        <v>3919.84</v>
      </c>
      <c r="O41" s="90">
        <f t="shared" si="9"/>
        <v>0</v>
      </c>
      <c r="P41" s="3">
        <f t="shared" ref="P41:P43" si="26">IF(M41="",0/J41,M41/J41)</f>
        <v>0</v>
      </c>
    </row>
    <row r="42" spans="1:16">
      <c r="A42" s="12" t="s">
        <v>114</v>
      </c>
      <c r="B42" s="92" t="s">
        <v>115</v>
      </c>
      <c r="C42" s="1" t="s">
        <v>12</v>
      </c>
      <c r="D42" s="65">
        <v>1</v>
      </c>
      <c r="E42" s="67">
        <v>0</v>
      </c>
      <c r="F42" s="67">
        <v>0</v>
      </c>
      <c r="G42" s="67">
        <f t="shared" si="24"/>
        <v>0</v>
      </c>
      <c r="H42" s="70">
        <f t="shared" si="25"/>
        <v>1</v>
      </c>
      <c r="I42" s="15">
        <v>3955.4</v>
      </c>
      <c r="J42" s="10">
        <f t="shared" si="4"/>
        <v>3955.4</v>
      </c>
      <c r="K42" s="10">
        <f t="shared" si="5"/>
        <v>0</v>
      </c>
      <c r="L42" s="10">
        <f t="shared" si="6"/>
        <v>0</v>
      </c>
      <c r="M42" s="10">
        <f t="shared" si="7"/>
        <v>0</v>
      </c>
      <c r="N42" s="10">
        <f t="shared" si="8"/>
        <v>3955.4</v>
      </c>
      <c r="O42" s="90">
        <f t="shared" si="9"/>
        <v>0</v>
      </c>
      <c r="P42" s="3">
        <f t="shared" si="26"/>
        <v>0</v>
      </c>
    </row>
    <row r="43" spans="1:16">
      <c r="A43" s="12" t="s">
        <v>116</v>
      </c>
      <c r="B43" s="92" t="s">
        <v>117</v>
      </c>
      <c r="C43" s="1" t="s">
        <v>12</v>
      </c>
      <c r="D43" s="65">
        <v>1</v>
      </c>
      <c r="E43" s="67">
        <v>0</v>
      </c>
      <c r="F43" s="67">
        <v>0</v>
      </c>
      <c r="G43" s="67">
        <f t="shared" si="24"/>
        <v>0</v>
      </c>
      <c r="H43" s="70">
        <f t="shared" si="25"/>
        <v>1</v>
      </c>
      <c r="I43" s="15">
        <v>2301.46</v>
      </c>
      <c r="J43" s="10">
        <f t="shared" si="4"/>
        <v>2301.46</v>
      </c>
      <c r="K43" s="10">
        <f t="shared" si="5"/>
        <v>0</v>
      </c>
      <c r="L43" s="10">
        <f t="shared" si="6"/>
        <v>0</v>
      </c>
      <c r="M43" s="10">
        <f t="shared" si="7"/>
        <v>0</v>
      </c>
      <c r="N43" s="10">
        <f t="shared" si="8"/>
        <v>2301.46</v>
      </c>
      <c r="O43" s="90">
        <f t="shared" si="9"/>
        <v>0</v>
      </c>
      <c r="P43" s="3">
        <f t="shared" si="26"/>
        <v>0</v>
      </c>
    </row>
    <row r="44" spans="1:16">
      <c r="A44" s="2" t="s">
        <v>118</v>
      </c>
      <c r="B44" s="91" t="s">
        <v>119</v>
      </c>
      <c r="C44" s="4" t="s">
        <v>1</v>
      </c>
      <c r="D44" s="5"/>
      <c r="E44" s="5"/>
      <c r="F44" s="5"/>
      <c r="G44" s="5"/>
      <c r="H44" s="5"/>
      <c r="I44" s="8"/>
      <c r="J44" s="9">
        <f>SUM(J45+J54+J59)</f>
        <v>54678.340000000004</v>
      </c>
      <c r="K44" s="9">
        <f t="shared" ref="K44:N44" si="27">SUM(K45+K54+K59)</f>
        <v>0</v>
      </c>
      <c r="L44" s="9">
        <f t="shared" si="27"/>
        <v>0</v>
      </c>
      <c r="M44" s="9">
        <f t="shared" si="27"/>
        <v>0</v>
      </c>
      <c r="N44" s="9">
        <f t="shared" si="27"/>
        <v>54678.340000000004</v>
      </c>
      <c r="O44" s="71">
        <f t="shared" si="9"/>
        <v>0</v>
      </c>
      <c r="P44" s="6">
        <f>IF(M44="",0/J44,M44/J44)</f>
        <v>0</v>
      </c>
    </row>
    <row r="45" spans="1:16">
      <c r="A45" s="2" t="s">
        <v>120</v>
      </c>
      <c r="B45" s="91" t="s">
        <v>31</v>
      </c>
      <c r="C45" s="13"/>
      <c r="D45" s="68"/>
      <c r="E45" s="5"/>
      <c r="F45" s="5"/>
      <c r="G45" s="5"/>
      <c r="H45" s="5"/>
      <c r="I45" s="8"/>
      <c r="J45" s="9">
        <f>SUM(J46:J53)</f>
        <v>18248.3</v>
      </c>
      <c r="K45" s="9">
        <f t="shared" ref="K45:N45" si="28">SUM(K46:K53)</f>
        <v>0</v>
      </c>
      <c r="L45" s="9">
        <f t="shared" si="28"/>
        <v>0</v>
      </c>
      <c r="M45" s="9">
        <f t="shared" si="28"/>
        <v>0</v>
      </c>
      <c r="N45" s="9">
        <f t="shared" si="28"/>
        <v>18248.3</v>
      </c>
      <c r="O45" s="71">
        <f t="shared" si="9"/>
        <v>0</v>
      </c>
      <c r="P45" s="16">
        <f>SUM(P46:P53)</f>
        <v>0</v>
      </c>
    </row>
    <row r="46" spans="1:16" ht="25.5">
      <c r="A46" s="12" t="s">
        <v>121</v>
      </c>
      <c r="B46" s="92" t="s">
        <v>122</v>
      </c>
      <c r="C46" s="1" t="s">
        <v>10</v>
      </c>
      <c r="D46" s="65">
        <v>0.51</v>
      </c>
      <c r="E46" s="67">
        <v>0</v>
      </c>
      <c r="F46" s="67">
        <v>0</v>
      </c>
      <c r="G46" s="67">
        <f t="shared" ref="G46:G53" si="29">E46+F46</f>
        <v>0</v>
      </c>
      <c r="H46" s="70">
        <f t="shared" ref="H46:H53" si="30">IF(G46="",D46-0,D46-G46)</f>
        <v>0.51</v>
      </c>
      <c r="I46" s="15">
        <v>91.16</v>
      </c>
      <c r="J46" s="10">
        <f t="shared" si="4"/>
        <v>46.49</v>
      </c>
      <c r="K46" s="10">
        <f t="shared" si="5"/>
        <v>0</v>
      </c>
      <c r="L46" s="10">
        <f t="shared" si="6"/>
        <v>0</v>
      </c>
      <c r="M46" s="10">
        <f t="shared" si="7"/>
        <v>0</v>
      </c>
      <c r="N46" s="10">
        <f t="shared" si="8"/>
        <v>46.49</v>
      </c>
      <c r="O46" s="90">
        <f t="shared" si="9"/>
        <v>0</v>
      </c>
      <c r="P46" s="3">
        <f t="shared" ref="P46:P53" si="31">IF(M46="",0/J46,M46/J46)</f>
        <v>0</v>
      </c>
    </row>
    <row r="47" spans="1:16" ht="25.5">
      <c r="A47" s="12" t="s">
        <v>123</v>
      </c>
      <c r="B47" s="92" t="s">
        <v>25</v>
      </c>
      <c r="C47" s="1" t="s">
        <v>8</v>
      </c>
      <c r="D47" s="65">
        <v>10.17</v>
      </c>
      <c r="E47" s="67">
        <v>0</v>
      </c>
      <c r="F47" s="67">
        <v>0</v>
      </c>
      <c r="G47" s="67">
        <f t="shared" si="29"/>
        <v>0</v>
      </c>
      <c r="H47" s="70">
        <f t="shared" si="30"/>
        <v>10.17</v>
      </c>
      <c r="I47" s="15">
        <v>124.57</v>
      </c>
      <c r="J47" s="10">
        <f t="shared" si="4"/>
        <v>1266.8800000000001</v>
      </c>
      <c r="K47" s="10">
        <f t="shared" si="5"/>
        <v>0</v>
      </c>
      <c r="L47" s="10">
        <f t="shared" si="6"/>
        <v>0</v>
      </c>
      <c r="M47" s="10">
        <f t="shared" si="7"/>
        <v>0</v>
      </c>
      <c r="N47" s="10">
        <f t="shared" si="8"/>
        <v>1266.8800000000001</v>
      </c>
      <c r="O47" s="90">
        <f t="shared" si="9"/>
        <v>0</v>
      </c>
      <c r="P47" s="3">
        <f t="shared" si="31"/>
        <v>0</v>
      </c>
    </row>
    <row r="48" spans="1:16" ht="25.5">
      <c r="A48" s="12" t="s">
        <v>124</v>
      </c>
      <c r="B48" s="92" t="s">
        <v>125</v>
      </c>
      <c r="C48" s="1" t="s">
        <v>8</v>
      </c>
      <c r="D48" s="65">
        <v>20.350000000000001</v>
      </c>
      <c r="E48" s="67">
        <v>0</v>
      </c>
      <c r="F48" s="67">
        <v>0</v>
      </c>
      <c r="G48" s="67">
        <f t="shared" si="29"/>
        <v>0</v>
      </c>
      <c r="H48" s="70">
        <f t="shared" si="30"/>
        <v>20.350000000000001</v>
      </c>
      <c r="I48" s="15">
        <v>4.57</v>
      </c>
      <c r="J48" s="10">
        <f t="shared" si="4"/>
        <v>93</v>
      </c>
      <c r="K48" s="10">
        <f t="shared" si="5"/>
        <v>0</v>
      </c>
      <c r="L48" s="10">
        <f t="shared" si="6"/>
        <v>0</v>
      </c>
      <c r="M48" s="10">
        <f t="shared" si="7"/>
        <v>0</v>
      </c>
      <c r="N48" s="10">
        <f t="shared" si="8"/>
        <v>93</v>
      </c>
      <c r="O48" s="90">
        <f t="shared" si="9"/>
        <v>0</v>
      </c>
      <c r="P48" s="3">
        <f t="shared" si="31"/>
        <v>0</v>
      </c>
    </row>
    <row r="49" spans="1:16" ht="38.25">
      <c r="A49" s="12" t="s">
        <v>126</v>
      </c>
      <c r="B49" s="92" t="s">
        <v>127</v>
      </c>
      <c r="C49" s="1" t="s">
        <v>8</v>
      </c>
      <c r="D49" s="65">
        <v>20.350000000000001</v>
      </c>
      <c r="E49" s="67">
        <v>0</v>
      </c>
      <c r="F49" s="67">
        <v>0</v>
      </c>
      <c r="G49" s="67">
        <f t="shared" si="29"/>
        <v>0</v>
      </c>
      <c r="H49" s="70">
        <f t="shared" si="30"/>
        <v>20.350000000000001</v>
      </c>
      <c r="I49" s="15">
        <v>27.26</v>
      </c>
      <c r="J49" s="10">
        <f t="shared" si="4"/>
        <v>554.74</v>
      </c>
      <c r="K49" s="10">
        <f t="shared" si="5"/>
        <v>0</v>
      </c>
      <c r="L49" s="10">
        <f t="shared" si="6"/>
        <v>0</v>
      </c>
      <c r="M49" s="10">
        <f t="shared" si="7"/>
        <v>0</v>
      </c>
      <c r="N49" s="10">
        <f t="shared" si="8"/>
        <v>554.74</v>
      </c>
      <c r="O49" s="90">
        <f t="shared" si="9"/>
        <v>0</v>
      </c>
      <c r="P49" s="3">
        <f t="shared" si="31"/>
        <v>0</v>
      </c>
    </row>
    <row r="50" spans="1:16" ht="25.5">
      <c r="A50" s="12" t="s">
        <v>128</v>
      </c>
      <c r="B50" s="92" t="s">
        <v>129</v>
      </c>
      <c r="C50" s="1" t="s">
        <v>10</v>
      </c>
      <c r="D50" s="65">
        <v>4.2300000000000004</v>
      </c>
      <c r="E50" s="67">
        <v>0</v>
      </c>
      <c r="F50" s="67">
        <v>0</v>
      </c>
      <c r="G50" s="67">
        <f t="shared" si="29"/>
        <v>0</v>
      </c>
      <c r="H50" s="70">
        <f t="shared" si="30"/>
        <v>4.2300000000000004</v>
      </c>
      <c r="I50" s="15">
        <v>398.24</v>
      </c>
      <c r="J50" s="10">
        <f t="shared" si="4"/>
        <v>1684.56</v>
      </c>
      <c r="K50" s="10">
        <f t="shared" si="5"/>
        <v>0</v>
      </c>
      <c r="L50" s="10">
        <f t="shared" si="6"/>
        <v>0</v>
      </c>
      <c r="M50" s="10">
        <f t="shared" si="7"/>
        <v>0</v>
      </c>
      <c r="N50" s="10">
        <f t="shared" si="8"/>
        <v>1684.56</v>
      </c>
      <c r="O50" s="90">
        <f t="shared" si="9"/>
        <v>0</v>
      </c>
      <c r="P50" s="3">
        <f t="shared" si="31"/>
        <v>0</v>
      </c>
    </row>
    <row r="51" spans="1:16" ht="25.5">
      <c r="A51" s="12" t="s">
        <v>130</v>
      </c>
      <c r="B51" s="92" t="s">
        <v>131</v>
      </c>
      <c r="C51" s="1" t="s">
        <v>8</v>
      </c>
      <c r="D51" s="65">
        <v>42.25</v>
      </c>
      <c r="E51" s="67">
        <v>0</v>
      </c>
      <c r="F51" s="67">
        <v>0</v>
      </c>
      <c r="G51" s="67">
        <f t="shared" si="29"/>
        <v>0</v>
      </c>
      <c r="H51" s="70">
        <f t="shared" si="30"/>
        <v>42.25</v>
      </c>
      <c r="I51" s="15">
        <v>17.07</v>
      </c>
      <c r="J51" s="10">
        <f t="shared" si="4"/>
        <v>721.21</v>
      </c>
      <c r="K51" s="10">
        <f t="shared" si="5"/>
        <v>0</v>
      </c>
      <c r="L51" s="10">
        <f t="shared" si="6"/>
        <v>0</v>
      </c>
      <c r="M51" s="10">
        <f t="shared" si="7"/>
        <v>0</v>
      </c>
      <c r="N51" s="10">
        <f t="shared" si="8"/>
        <v>721.21</v>
      </c>
      <c r="O51" s="90">
        <f t="shared" si="9"/>
        <v>0</v>
      </c>
      <c r="P51" s="3">
        <f t="shared" si="31"/>
        <v>0</v>
      </c>
    </row>
    <row r="52" spans="1:16" ht="25.5">
      <c r="A52" s="12" t="s">
        <v>132</v>
      </c>
      <c r="B52" s="92" t="s">
        <v>133</v>
      </c>
      <c r="C52" s="1" t="s">
        <v>8</v>
      </c>
      <c r="D52" s="65">
        <v>92.57</v>
      </c>
      <c r="E52" s="67">
        <v>0</v>
      </c>
      <c r="F52" s="67">
        <v>0</v>
      </c>
      <c r="G52" s="67">
        <f t="shared" si="29"/>
        <v>0</v>
      </c>
      <c r="H52" s="70">
        <f t="shared" si="30"/>
        <v>92.57</v>
      </c>
      <c r="I52" s="15">
        <v>23.24</v>
      </c>
      <c r="J52" s="10">
        <f t="shared" si="4"/>
        <v>2151.33</v>
      </c>
      <c r="K52" s="10">
        <f t="shared" si="5"/>
        <v>0</v>
      </c>
      <c r="L52" s="10">
        <f t="shared" si="6"/>
        <v>0</v>
      </c>
      <c r="M52" s="10">
        <f t="shared" si="7"/>
        <v>0</v>
      </c>
      <c r="N52" s="10">
        <f t="shared" si="8"/>
        <v>2151.33</v>
      </c>
      <c r="O52" s="90">
        <f t="shared" si="9"/>
        <v>0</v>
      </c>
      <c r="P52" s="3">
        <f t="shared" si="31"/>
        <v>0</v>
      </c>
    </row>
    <row r="53" spans="1:16" ht="25.5">
      <c r="A53" s="12" t="s">
        <v>134</v>
      </c>
      <c r="B53" s="92" t="s">
        <v>135</v>
      </c>
      <c r="C53" s="1" t="s">
        <v>7</v>
      </c>
      <c r="D53" s="65">
        <v>294.8</v>
      </c>
      <c r="E53" s="67">
        <v>0</v>
      </c>
      <c r="F53" s="67">
        <v>0</v>
      </c>
      <c r="G53" s="67">
        <f t="shared" si="29"/>
        <v>0</v>
      </c>
      <c r="H53" s="70">
        <f t="shared" si="30"/>
        <v>294.8</v>
      </c>
      <c r="I53" s="15">
        <v>39.79</v>
      </c>
      <c r="J53" s="10">
        <f t="shared" si="4"/>
        <v>11730.09</v>
      </c>
      <c r="K53" s="10">
        <f t="shared" si="5"/>
        <v>0</v>
      </c>
      <c r="L53" s="10">
        <f t="shared" si="6"/>
        <v>0</v>
      </c>
      <c r="M53" s="10">
        <f t="shared" si="7"/>
        <v>0</v>
      </c>
      <c r="N53" s="10">
        <f t="shared" si="8"/>
        <v>11730.09</v>
      </c>
      <c r="O53" s="90">
        <f t="shared" si="9"/>
        <v>0</v>
      </c>
      <c r="P53" s="3">
        <f t="shared" si="31"/>
        <v>0</v>
      </c>
    </row>
    <row r="54" spans="1:16">
      <c r="A54" s="2" t="s">
        <v>136</v>
      </c>
      <c r="B54" s="91" t="s">
        <v>137</v>
      </c>
      <c r="C54" s="13"/>
      <c r="D54" s="68"/>
      <c r="E54" s="5"/>
      <c r="F54" s="5"/>
      <c r="G54" s="69"/>
      <c r="H54" s="5"/>
      <c r="I54" s="8"/>
      <c r="J54" s="9">
        <f>SUM(J55:J58)</f>
        <v>28222.670000000002</v>
      </c>
      <c r="K54" s="9">
        <f t="shared" ref="K54:N54" si="32">SUM(K55:K58)</f>
        <v>0</v>
      </c>
      <c r="L54" s="9">
        <f t="shared" si="32"/>
        <v>0</v>
      </c>
      <c r="M54" s="9">
        <f t="shared" si="32"/>
        <v>0</v>
      </c>
      <c r="N54" s="9">
        <f t="shared" si="32"/>
        <v>28222.670000000002</v>
      </c>
      <c r="O54" s="71">
        <f t="shared" si="9"/>
        <v>0</v>
      </c>
      <c r="P54" s="16">
        <f>SUM(P55:P58)</f>
        <v>0</v>
      </c>
    </row>
    <row r="55" spans="1:16" ht="25.5">
      <c r="A55" s="12" t="s">
        <v>138</v>
      </c>
      <c r="B55" s="92" t="s">
        <v>139</v>
      </c>
      <c r="C55" s="1" t="s">
        <v>12</v>
      </c>
      <c r="D55" s="65">
        <v>1</v>
      </c>
      <c r="E55" s="67">
        <v>0</v>
      </c>
      <c r="F55" s="67">
        <v>0</v>
      </c>
      <c r="G55" s="67">
        <f t="shared" ref="G55:G58" si="33">E55+F55</f>
        <v>0</v>
      </c>
      <c r="H55" s="70">
        <f t="shared" ref="H55:H58" si="34">IF(G55="",D55-0,D55-G55)</f>
        <v>1</v>
      </c>
      <c r="I55" s="15">
        <v>13508.99</v>
      </c>
      <c r="J55" s="10">
        <f t="shared" si="4"/>
        <v>13508.99</v>
      </c>
      <c r="K55" s="10">
        <f t="shared" si="5"/>
        <v>0</v>
      </c>
      <c r="L55" s="10">
        <f t="shared" si="6"/>
        <v>0</v>
      </c>
      <c r="M55" s="10">
        <f t="shared" si="7"/>
        <v>0</v>
      </c>
      <c r="N55" s="10">
        <f t="shared" si="8"/>
        <v>13508.99</v>
      </c>
      <c r="O55" s="90">
        <f t="shared" si="9"/>
        <v>0</v>
      </c>
      <c r="P55" s="3">
        <f t="shared" ref="P55:P58" si="35">IF(M55="",0/J55,M55/J55)</f>
        <v>0</v>
      </c>
    </row>
    <row r="56" spans="1:16" ht="25.5">
      <c r="A56" s="12" t="s">
        <v>140</v>
      </c>
      <c r="B56" s="92" t="s">
        <v>141</v>
      </c>
      <c r="C56" s="1" t="s">
        <v>12</v>
      </c>
      <c r="D56" s="65">
        <v>1</v>
      </c>
      <c r="E56" s="67">
        <v>0</v>
      </c>
      <c r="F56" s="67">
        <v>0</v>
      </c>
      <c r="G56" s="67">
        <f t="shared" si="33"/>
        <v>0</v>
      </c>
      <c r="H56" s="70">
        <f t="shared" si="34"/>
        <v>1</v>
      </c>
      <c r="I56" s="15">
        <v>11180.31</v>
      </c>
      <c r="J56" s="10">
        <f t="shared" si="4"/>
        <v>11180.31</v>
      </c>
      <c r="K56" s="10">
        <f t="shared" si="5"/>
        <v>0</v>
      </c>
      <c r="L56" s="10">
        <f t="shared" si="6"/>
        <v>0</v>
      </c>
      <c r="M56" s="10">
        <f t="shared" si="7"/>
        <v>0</v>
      </c>
      <c r="N56" s="10">
        <f t="shared" si="8"/>
        <v>11180.31</v>
      </c>
      <c r="O56" s="90">
        <f t="shared" si="9"/>
        <v>0</v>
      </c>
      <c r="P56" s="3">
        <f t="shared" si="35"/>
        <v>0</v>
      </c>
    </row>
    <row r="57" spans="1:16" ht="25.5">
      <c r="A57" s="12" t="s">
        <v>142</v>
      </c>
      <c r="B57" s="92" t="s">
        <v>143</v>
      </c>
      <c r="C57" s="1" t="s">
        <v>12</v>
      </c>
      <c r="D57" s="65">
        <v>1</v>
      </c>
      <c r="E57" s="67">
        <v>0</v>
      </c>
      <c r="F57" s="67">
        <v>0</v>
      </c>
      <c r="G57" s="67">
        <f t="shared" si="33"/>
        <v>0</v>
      </c>
      <c r="H57" s="70">
        <f t="shared" si="34"/>
        <v>1</v>
      </c>
      <c r="I57" s="15">
        <v>1914.99</v>
      </c>
      <c r="J57" s="10">
        <f t="shared" si="4"/>
        <v>1914.99</v>
      </c>
      <c r="K57" s="10">
        <f t="shared" si="5"/>
        <v>0</v>
      </c>
      <c r="L57" s="10">
        <f t="shared" si="6"/>
        <v>0</v>
      </c>
      <c r="M57" s="10">
        <f t="shared" si="7"/>
        <v>0</v>
      </c>
      <c r="N57" s="10">
        <f t="shared" si="8"/>
        <v>1914.99</v>
      </c>
      <c r="O57" s="90">
        <f t="shared" si="9"/>
        <v>0</v>
      </c>
      <c r="P57" s="3">
        <f t="shared" si="35"/>
        <v>0</v>
      </c>
    </row>
    <row r="58" spans="1:16" ht="25.5">
      <c r="A58" s="12" t="s">
        <v>144</v>
      </c>
      <c r="B58" s="92" t="s">
        <v>145</v>
      </c>
      <c r="C58" s="1" t="s">
        <v>12</v>
      </c>
      <c r="D58" s="65">
        <v>1</v>
      </c>
      <c r="E58" s="67">
        <v>0</v>
      </c>
      <c r="F58" s="67">
        <v>0</v>
      </c>
      <c r="G58" s="67">
        <f t="shared" si="33"/>
        <v>0</v>
      </c>
      <c r="H58" s="70">
        <f t="shared" si="34"/>
        <v>1</v>
      </c>
      <c r="I58" s="15">
        <v>1618.38</v>
      </c>
      <c r="J58" s="10">
        <f t="shared" si="4"/>
        <v>1618.38</v>
      </c>
      <c r="K58" s="10">
        <f t="shared" si="5"/>
        <v>0</v>
      </c>
      <c r="L58" s="10">
        <f t="shared" si="6"/>
        <v>0</v>
      </c>
      <c r="M58" s="10">
        <f t="shared" si="7"/>
        <v>0</v>
      </c>
      <c r="N58" s="10">
        <f t="shared" si="8"/>
        <v>1618.38</v>
      </c>
      <c r="O58" s="90">
        <f t="shared" si="9"/>
        <v>0</v>
      </c>
      <c r="P58" s="3">
        <f t="shared" si="35"/>
        <v>0</v>
      </c>
    </row>
    <row r="59" spans="1:16">
      <c r="A59" s="2" t="s">
        <v>146</v>
      </c>
      <c r="B59" s="91" t="s">
        <v>147</v>
      </c>
      <c r="C59" s="13"/>
      <c r="D59" s="68"/>
      <c r="E59" s="5"/>
      <c r="F59" s="5"/>
      <c r="G59" s="69"/>
      <c r="H59" s="5"/>
      <c r="I59" s="8"/>
      <c r="J59" s="9">
        <f>SUM(J60:J64)</f>
        <v>8207.3700000000008</v>
      </c>
      <c r="K59" s="9">
        <f t="shared" ref="K59:N59" si="36">SUM(K60:K64)</f>
        <v>0</v>
      </c>
      <c r="L59" s="9">
        <f t="shared" si="36"/>
        <v>0</v>
      </c>
      <c r="M59" s="9">
        <f t="shared" si="36"/>
        <v>0</v>
      </c>
      <c r="N59" s="9">
        <f t="shared" si="36"/>
        <v>8207.3700000000008</v>
      </c>
      <c r="O59" s="71">
        <f t="shared" si="9"/>
        <v>0</v>
      </c>
      <c r="P59" s="6">
        <f>IF(M59="",0/J59,M59/J59)</f>
        <v>0</v>
      </c>
    </row>
    <row r="60" spans="1:16" ht="25.5">
      <c r="A60" s="12" t="s">
        <v>148</v>
      </c>
      <c r="B60" s="92" t="s">
        <v>129</v>
      </c>
      <c r="C60" s="1" t="s">
        <v>10</v>
      </c>
      <c r="D60" s="65">
        <v>0.47</v>
      </c>
      <c r="E60" s="67">
        <v>0</v>
      </c>
      <c r="F60" s="67">
        <v>0</v>
      </c>
      <c r="G60" s="67">
        <f t="shared" ref="G60:G63" si="37">E60+F60</f>
        <v>0</v>
      </c>
      <c r="H60" s="70">
        <f t="shared" ref="H60:H63" si="38">IF(G60="",D60-0,D60-G60)</f>
        <v>0.47</v>
      </c>
      <c r="I60" s="15">
        <v>398.24</v>
      </c>
      <c r="J60" s="10">
        <f t="shared" si="4"/>
        <v>187.17</v>
      </c>
      <c r="K60" s="10">
        <f t="shared" si="5"/>
        <v>0</v>
      </c>
      <c r="L60" s="10">
        <f t="shared" si="6"/>
        <v>0</v>
      </c>
      <c r="M60" s="10">
        <f t="shared" si="7"/>
        <v>0</v>
      </c>
      <c r="N60" s="10">
        <f t="shared" si="8"/>
        <v>187.17</v>
      </c>
      <c r="O60" s="90">
        <f t="shared" si="9"/>
        <v>0</v>
      </c>
      <c r="P60" s="3">
        <f t="shared" ref="P60:P64" si="39">IF(M60="",0/J60,M60/J60)</f>
        <v>0</v>
      </c>
    </row>
    <row r="61" spans="1:16" ht="25.5">
      <c r="A61" s="12" t="s">
        <v>149</v>
      </c>
      <c r="B61" s="92" t="s">
        <v>150</v>
      </c>
      <c r="C61" s="1" t="s">
        <v>8</v>
      </c>
      <c r="D61" s="65">
        <v>20.36</v>
      </c>
      <c r="E61" s="67">
        <v>0</v>
      </c>
      <c r="F61" s="67">
        <v>0</v>
      </c>
      <c r="G61" s="67">
        <f t="shared" si="37"/>
        <v>0</v>
      </c>
      <c r="H61" s="70">
        <f t="shared" si="38"/>
        <v>20.36</v>
      </c>
      <c r="I61" s="15">
        <v>271.3</v>
      </c>
      <c r="J61" s="10">
        <f t="shared" si="4"/>
        <v>5523.67</v>
      </c>
      <c r="K61" s="10">
        <f t="shared" si="5"/>
        <v>0</v>
      </c>
      <c r="L61" s="10">
        <f t="shared" si="6"/>
        <v>0</v>
      </c>
      <c r="M61" s="10">
        <f t="shared" si="7"/>
        <v>0</v>
      </c>
      <c r="N61" s="10">
        <f t="shared" si="8"/>
        <v>5523.67</v>
      </c>
      <c r="O61" s="90">
        <f t="shared" si="9"/>
        <v>0</v>
      </c>
      <c r="P61" s="3">
        <f t="shared" si="39"/>
        <v>0</v>
      </c>
    </row>
    <row r="62" spans="1:16" ht="25.5">
      <c r="A62" s="12" t="s">
        <v>151</v>
      </c>
      <c r="B62" s="92" t="s">
        <v>152</v>
      </c>
      <c r="C62" s="1" t="s">
        <v>8</v>
      </c>
      <c r="D62" s="65">
        <v>20.36</v>
      </c>
      <c r="E62" s="67">
        <v>0</v>
      </c>
      <c r="F62" s="67">
        <v>0</v>
      </c>
      <c r="G62" s="67">
        <f t="shared" si="37"/>
        <v>0</v>
      </c>
      <c r="H62" s="70">
        <f t="shared" si="38"/>
        <v>20.36</v>
      </c>
      <c r="I62" s="15">
        <v>16.84</v>
      </c>
      <c r="J62" s="10">
        <f t="shared" si="4"/>
        <v>342.86</v>
      </c>
      <c r="K62" s="10">
        <f t="shared" si="5"/>
        <v>0</v>
      </c>
      <c r="L62" s="10">
        <f t="shared" si="6"/>
        <v>0</v>
      </c>
      <c r="M62" s="10">
        <f t="shared" si="7"/>
        <v>0</v>
      </c>
      <c r="N62" s="10">
        <f t="shared" si="8"/>
        <v>342.86</v>
      </c>
      <c r="O62" s="90">
        <f t="shared" si="9"/>
        <v>0</v>
      </c>
      <c r="P62" s="3">
        <f t="shared" si="39"/>
        <v>0</v>
      </c>
    </row>
    <row r="63" spans="1:16" ht="25.5">
      <c r="A63" s="12" t="s">
        <v>153</v>
      </c>
      <c r="B63" s="92" t="s">
        <v>154</v>
      </c>
      <c r="C63" s="1" t="s">
        <v>10</v>
      </c>
      <c r="D63" s="65">
        <v>0.83</v>
      </c>
      <c r="E63" s="67">
        <v>0</v>
      </c>
      <c r="F63" s="67">
        <v>0</v>
      </c>
      <c r="G63" s="67">
        <f t="shared" si="37"/>
        <v>0</v>
      </c>
      <c r="H63" s="70">
        <f t="shared" si="38"/>
        <v>0.83</v>
      </c>
      <c r="I63" s="15">
        <v>2490.4499999999998</v>
      </c>
      <c r="J63" s="10">
        <f t="shared" si="4"/>
        <v>2067.0700000000002</v>
      </c>
      <c r="K63" s="10">
        <f t="shared" si="5"/>
        <v>0</v>
      </c>
      <c r="L63" s="10">
        <f t="shared" si="6"/>
        <v>0</v>
      </c>
      <c r="M63" s="10">
        <f t="shared" si="7"/>
        <v>0</v>
      </c>
      <c r="N63" s="10">
        <f t="shared" si="8"/>
        <v>2067.0700000000002</v>
      </c>
      <c r="O63" s="90">
        <f t="shared" si="9"/>
        <v>0</v>
      </c>
      <c r="P63" s="3">
        <f t="shared" si="39"/>
        <v>0</v>
      </c>
    </row>
    <row r="64" spans="1:16" ht="25.5">
      <c r="A64" s="12" t="s">
        <v>155</v>
      </c>
      <c r="B64" s="92" t="s">
        <v>122</v>
      </c>
      <c r="C64" s="1" t="s">
        <v>10</v>
      </c>
      <c r="D64" s="65">
        <v>0.95</v>
      </c>
      <c r="E64" s="67">
        <v>0</v>
      </c>
      <c r="F64" s="67">
        <v>0</v>
      </c>
      <c r="G64" s="67">
        <f>E64+F64</f>
        <v>0</v>
      </c>
      <c r="H64" s="70">
        <f>IF(G64="",D64-0,D64-G64)</f>
        <v>0.95</v>
      </c>
      <c r="I64" s="15">
        <v>91.16</v>
      </c>
      <c r="J64" s="10">
        <f t="shared" si="4"/>
        <v>86.6</v>
      </c>
      <c r="K64" s="10">
        <f t="shared" si="5"/>
        <v>0</v>
      </c>
      <c r="L64" s="10">
        <f t="shared" si="6"/>
        <v>0</v>
      </c>
      <c r="M64" s="10">
        <f t="shared" si="7"/>
        <v>0</v>
      </c>
      <c r="N64" s="10">
        <f t="shared" si="8"/>
        <v>86.6</v>
      </c>
      <c r="O64" s="90">
        <f t="shared" si="9"/>
        <v>0</v>
      </c>
      <c r="P64" s="3">
        <f t="shared" si="39"/>
        <v>0</v>
      </c>
    </row>
    <row r="65" spans="1:16">
      <c r="A65" s="2" t="s">
        <v>156</v>
      </c>
      <c r="B65" s="91" t="s">
        <v>157</v>
      </c>
      <c r="C65" s="4" t="s">
        <v>1</v>
      </c>
      <c r="D65" s="5"/>
      <c r="E65" s="5"/>
      <c r="F65" s="5"/>
      <c r="G65" s="69"/>
      <c r="H65" s="5"/>
      <c r="I65" s="8"/>
      <c r="J65" s="9">
        <f>SUM(J66+J78+J84+J94+J102+J109+J116)</f>
        <v>134896.09</v>
      </c>
      <c r="K65" s="9">
        <f t="shared" ref="K65:N65" si="40">SUM(K66+K78+K84+K94+K102+K109+K116)</f>
        <v>0</v>
      </c>
      <c r="L65" s="9">
        <f t="shared" si="40"/>
        <v>0</v>
      </c>
      <c r="M65" s="9">
        <f t="shared" si="40"/>
        <v>0</v>
      </c>
      <c r="N65" s="9">
        <f t="shared" si="40"/>
        <v>134896.09</v>
      </c>
      <c r="O65" s="71">
        <f t="shared" si="9"/>
        <v>0</v>
      </c>
      <c r="P65" s="6">
        <f>IF(M65="",0/J65,M65/J65)</f>
        <v>0</v>
      </c>
    </row>
    <row r="66" spans="1:16">
      <c r="A66" s="2" t="s">
        <v>158</v>
      </c>
      <c r="B66" s="91" t="s">
        <v>159</v>
      </c>
      <c r="C66" s="13"/>
      <c r="D66" s="68"/>
      <c r="E66" s="5"/>
      <c r="F66" s="5"/>
      <c r="G66" s="69"/>
      <c r="H66" s="5"/>
      <c r="I66" s="8"/>
      <c r="J66" s="9">
        <f>SUM(J67:J77)</f>
        <v>4882.2800000000007</v>
      </c>
      <c r="K66" s="9">
        <f>SUM(K67:K77)</f>
        <v>0</v>
      </c>
      <c r="L66" s="9">
        <f t="shared" ref="L66:N66" si="41">SUM(L67:L77)</f>
        <v>0</v>
      </c>
      <c r="M66" s="9">
        <f t="shared" si="41"/>
        <v>0</v>
      </c>
      <c r="N66" s="9">
        <f t="shared" si="41"/>
        <v>4882.2800000000007</v>
      </c>
      <c r="O66" s="71">
        <f t="shared" si="9"/>
        <v>0</v>
      </c>
      <c r="P66" s="6">
        <f>IF(M66="",0/J66,M66/J66)</f>
        <v>0</v>
      </c>
    </row>
    <row r="67" spans="1:16" ht="25.5">
      <c r="A67" s="12" t="s">
        <v>160</v>
      </c>
      <c r="B67" s="92" t="s">
        <v>161</v>
      </c>
      <c r="C67" s="1" t="s">
        <v>12</v>
      </c>
      <c r="D67" s="65">
        <v>2</v>
      </c>
      <c r="E67" s="67">
        <v>0</v>
      </c>
      <c r="F67" s="67">
        <v>0</v>
      </c>
      <c r="G67" s="67">
        <f t="shared" ref="G67:G77" si="42">E67+F67</f>
        <v>0</v>
      </c>
      <c r="H67" s="70">
        <f t="shared" ref="H67:H77" si="43">IF(G67="",D67-0,D67-G67)</f>
        <v>2</v>
      </c>
      <c r="I67" s="15">
        <v>316.24</v>
      </c>
      <c r="J67" s="10">
        <f t="shared" si="4"/>
        <v>632.48</v>
      </c>
      <c r="K67" s="10">
        <f t="shared" si="5"/>
        <v>0</v>
      </c>
      <c r="L67" s="10">
        <f t="shared" si="6"/>
        <v>0</v>
      </c>
      <c r="M67" s="10">
        <f t="shared" si="7"/>
        <v>0</v>
      </c>
      <c r="N67" s="10">
        <f t="shared" si="8"/>
        <v>632.48</v>
      </c>
      <c r="O67" s="90">
        <f t="shared" si="9"/>
        <v>0</v>
      </c>
      <c r="P67" s="3">
        <f t="shared" ref="P67:P77" si="44">IF(M67="",0/J67,M67/J67)</f>
        <v>0</v>
      </c>
    </row>
    <row r="68" spans="1:16" ht="25.5">
      <c r="A68" s="12" t="s">
        <v>162</v>
      </c>
      <c r="B68" s="92" t="s">
        <v>163</v>
      </c>
      <c r="C68" s="1" t="s">
        <v>12</v>
      </c>
      <c r="D68" s="65">
        <v>1</v>
      </c>
      <c r="E68" s="67">
        <v>0</v>
      </c>
      <c r="F68" s="67">
        <v>0</v>
      </c>
      <c r="G68" s="67">
        <f t="shared" si="42"/>
        <v>0</v>
      </c>
      <c r="H68" s="70">
        <f t="shared" si="43"/>
        <v>1</v>
      </c>
      <c r="I68" s="15">
        <v>554.36</v>
      </c>
      <c r="J68" s="10">
        <f t="shared" si="4"/>
        <v>554.36</v>
      </c>
      <c r="K68" s="10">
        <f t="shared" si="5"/>
        <v>0</v>
      </c>
      <c r="L68" s="10">
        <f t="shared" si="6"/>
        <v>0</v>
      </c>
      <c r="M68" s="10">
        <f t="shared" si="7"/>
        <v>0</v>
      </c>
      <c r="N68" s="10">
        <f t="shared" si="8"/>
        <v>554.36</v>
      </c>
      <c r="O68" s="90">
        <f t="shared" si="9"/>
        <v>0</v>
      </c>
      <c r="P68" s="3">
        <f t="shared" si="44"/>
        <v>0</v>
      </c>
    </row>
    <row r="69" spans="1:16" ht="25.5">
      <c r="A69" s="12" t="s">
        <v>164</v>
      </c>
      <c r="B69" s="92" t="s">
        <v>165</v>
      </c>
      <c r="C69" s="1" t="s">
        <v>12</v>
      </c>
      <c r="D69" s="65">
        <v>2</v>
      </c>
      <c r="E69" s="67">
        <v>0</v>
      </c>
      <c r="F69" s="67">
        <v>0</v>
      </c>
      <c r="G69" s="67">
        <f t="shared" si="42"/>
        <v>0</v>
      </c>
      <c r="H69" s="70">
        <f t="shared" si="43"/>
        <v>2</v>
      </c>
      <c r="I69" s="15">
        <v>91.66</v>
      </c>
      <c r="J69" s="10">
        <f t="shared" si="4"/>
        <v>183.32</v>
      </c>
      <c r="K69" s="10">
        <f t="shared" si="5"/>
        <v>0</v>
      </c>
      <c r="L69" s="10">
        <f t="shared" si="6"/>
        <v>0</v>
      </c>
      <c r="M69" s="10">
        <f t="shared" si="7"/>
        <v>0</v>
      </c>
      <c r="N69" s="10">
        <f t="shared" si="8"/>
        <v>183.32</v>
      </c>
      <c r="O69" s="90">
        <f t="shared" si="9"/>
        <v>0</v>
      </c>
      <c r="P69" s="3">
        <f t="shared" si="44"/>
        <v>0</v>
      </c>
    </row>
    <row r="70" spans="1:16" ht="25.5">
      <c r="A70" s="12" t="s">
        <v>166</v>
      </c>
      <c r="B70" s="92" t="s">
        <v>167</v>
      </c>
      <c r="C70" s="1" t="s">
        <v>12</v>
      </c>
      <c r="D70" s="65">
        <v>1</v>
      </c>
      <c r="E70" s="67">
        <v>0</v>
      </c>
      <c r="F70" s="67">
        <v>0</v>
      </c>
      <c r="G70" s="67">
        <f t="shared" si="42"/>
        <v>0</v>
      </c>
      <c r="H70" s="70">
        <f t="shared" si="43"/>
        <v>1</v>
      </c>
      <c r="I70" s="15">
        <v>2614.1</v>
      </c>
      <c r="J70" s="10">
        <f t="shared" si="4"/>
        <v>2614.1</v>
      </c>
      <c r="K70" s="10">
        <f t="shared" si="5"/>
        <v>0</v>
      </c>
      <c r="L70" s="10">
        <f t="shared" si="6"/>
        <v>0</v>
      </c>
      <c r="M70" s="10">
        <f t="shared" si="7"/>
        <v>0</v>
      </c>
      <c r="N70" s="10">
        <f t="shared" si="8"/>
        <v>2614.1</v>
      </c>
      <c r="O70" s="90">
        <f t="shared" si="9"/>
        <v>0</v>
      </c>
      <c r="P70" s="3">
        <f t="shared" si="44"/>
        <v>0</v>
      </c>
    </row>
    <row r="71" spans="1:16" ht="25.5">
      <c r="A71" s="12" t="s">
        <v>168</v>
      </c>
      <c r="B71" s="92" t="s">
        <v>169</v>
      </c>
      <c r="C71" s="1" t="s">
        <v>12</v>
      </c>
      <c r="D71" s="65">
        <v>1</v>
      </c>
      <c r="E71" s="67">
        <v>0</v>
      </c>
      <c r="F71" s="67">
        <v>0</v>
      </c>
      <c r="G71" s="67">
        <f t="shared" si="42"/>
        <v>0</v>
      </c>
      <c r="H71" s="70">
        <f t="shared" si="43"/>
        <v>1</v>
      </c>
      <c r="I71" s="15">
        <v>498.27</v>
      </c>
      <c r="J71" s="10">
        <f t="shared" si="4"/>
        <v>498.27</v>
      </c>
      <c r="K71" s="10">
        <f t="shared" si="5"/>
        <v>0</v>
      </c>
      <c r="L71" s="10">
        <f t="shared" si="6"/>
        <v>0</v>
      </c>
      <c r="M71" s="10">
        <f t="shared" si="7"/>
        <v>0</v>
      </c>
      <c r="N71" s="10">
        <f t="shared" si="8"/>
        <v>498.27</v>
      </c>
      <c r="O71" s="90">
        <f t="shared" si="9"/>
        <v>0</v>
      </c>
      <c r="P71" s="3">
        <f t="shared" si="44"/>
        <v>0</v>
      </c>
    </row>
    <row r="72" spans="1:16" ht="25.5">
      <c r="A72" s="12" t="s">
        <v>170</v>
      </c>
      <c r="B72" s="92" t="s">
        <v>42</v>
      </c>
      <c r="C72" s="1" t="s">
        <v>12</v>
      </c>
      <c r="D72" s="65">
        <v>4</v>
      </c>
      <c r="E72" s="67">
        <v>0</v>
      </c>
      <c r="F72" s="67">
        <v>0</v>
      </c>
      <c r="G72" s="67">
        <f t="shared" si="42"/>
        <v>0</v>
      </c>
      <c r="H72" s="70">
        <f t="shared" si="43"/>
        <v>4</v>
      </c>
      <c r="I72" s="15">
        <v>12.95</v>
      </c>
      <c r="J72" s="10">
        <f t="shared" si="4"/>
        <v>51.8</v>
      </c>
      <c r="K72" s="10">
        <f t="shared" si="5"/>
        <v>0</v>
      </c>
      <c r="L72" s="10">
        <f t="shared" si="6"/>
        <v>0</v>
      </c>
      <c r="M72" s="10">
        <f t="shared" si="7"/>
        <v>0</v>
      </c>
      <c r="N72" s="10">
        <f t="shared" si="8"/>
        <v>51.8</v>
      </c>
      <c r="O72" s="90">
        <f t="shared" si="9"/>
        <v>0</v>
      </c>
      <c r="P72" s="3">
        <f t="shared" si="44"/>
        <v>0</v>
      </c>
    </row>
    <row r="73" spans="1:16" ht="25.5">
      <c r="A73" s="12" t="s">
        <v>171</v>
      </c>
      <c r="B73" s="92" t="s">
        <v>41</v>
      </c>
      <c r="C73" s="1" t="s">
        <v>12</v>
      </c>
      <c r="D73" s="65">
        <v>2</v>
      </c>
      <c r="E73" s="67">
        <v>0</v>
      </c>
      <c r="F73" s="67">
        <v>0</v>
      </c>
      <c r="G73" s="67">
        <f t="shared" si="42"/>
        <v>0</v>
      </c>
      <c r="H73" s="70">
        <f t="shared" si="43"/>
        <v>2</v>
      </c>
      <c r="I73" s="15">
        <v>12.26</v>
      </c>
      <c r="J73" s="10">
        <f t="shared" ref="J73:J136" si="45">ROUND(D73*$I73,2)</f>
        <v>24.52</v>
      </c>
      <c r="K73" s="10">
        <f t="shared" ref="K73:K136" si="46">ROUND(E73*$I73,2)</f>
        <v>0</v>
      </c>
      <c r="L73" s="10">
        <f t="shared" ref="L73:L136" si="47">ROUND(F73*$I73,2)</f>
        <v>0</v>
      </c>
      <c r="M73" s="10">
        <f t="shared" ref="M73:M136" si="48">ROUND(G73*$I73,2)</f>
        <v>0</v>
      </c>
      <c r="N73" s="10">
        <f t="shared" ref="N73:N136" si="49">ROUND(H73*$I73,2)</f>
        <v>24.52</v>
      </c>
      <c r="O73" s="90">
        <f t="shared" ref="O73:O136" si="50">SUM(L73/J73)</f>
        <v>0</v>
      </c>
      <c r="P73" s="3">
        <f t="shared" si="44"/>
        <v>0</v>
      </c>
    </row>
    <row r="74" spans="1:16" ht="25.5">
      <c r="A74" s="12" t="s">
        <v>172</v>
      </c>
      <c r="B74" s="92" t="s">
        <v>173</v>
      </c>
      <c r="C74" s="1" t="s">
        <v>12</v>
      </c>
      <c r="D74" s="65">
        <v>2</v>
      </c>
      <c r="E74" s="67">
        <v>0</v>
      </c>
      <c r="F74" s="67">
        <v>0</v>
      </c>
      <c r="G74" s="67">
        <f t="shared" si="42"/>
        <v>0</v>
      </c>
      <c r="H74" s="70">
        <f t="shared" si="43"/>
        <v>2</v>
      </c>
      <c r="I74" s="15">
        <v>15.97</v>
      </c>
      <c r="J74" s="10">
        <f t="shared" si="45"/>
        <v>31.94</v>
      </c>
      <c r="K74" s="10">
        <f t="shared" si="46"/>
        <v>0</v>
      </c>
      <c r="L74" s="10">
        <f t="shared" si="47"/>
        <v>0</v>
      </c>
      <c r="M74" s="10">
        <f t="shared" si="48"/>
        <v>0</v>
      </c>
      <c r="N74" s="10">
        <f t="shared" si="49"/>
        <v>31.94</v>
      </c>
      <c r="O74" s="90">
        <f t="shared" si="50"/>
        <v>0</v>
      </c>
      <c r="P74" s="3">
        <f t="shared" si="44"/>
        <v>0</v>
      </c>
    </row>
    <row r="75" spans="1:16" ht="25.5">
      <c r="A75" s="12" t="s">
        <v>174</v>
      </c>
      <c r="B75" s="92" t="s">
        <v>175</v>
      </c>
      <c r="C75" s="1" t="s">
        <v>12</v>
      </c>
      <c r="D75" s="65">
        <v>1</v>
      </c>
      <c r="E75" s="67">
        <v>0</v>
      </c>
      <c r="F75" s="67">
        <v>0</v>
      </c>
      <c r="G75" s="67">
        <f t="shared" si="42"/>
        <v>0</v>
      </c>
      <c r="H75" s="70">
        <f t="shared" si="43"/>
        <v>1</v>
      </c>
      <c r="I75" s="15">
        <v>59.09</v>
      </c>
      <c r="J75" s="10">
        <f t="shared" si="45"/>
        <v>59.09</v>
      </c>
      <c r="K75" s="10">
        <f t="shared" si="46"/>
        <v>0</v>
      </c>
      <c r="L75" s="10">
        <f t="shared" si="47"/>
        <v>0</v>
      </c>
      <c r="M75" s="10">
        <f t="shared" si="48"/>
        <v>0</v>
      </c>
      <c r="N75" s="10">
        <f t="shared" si="49"/>
        <v>59.09</v>
      </c>
      <c r="O75" s="90">
        <f t="shared" si="50"/>
        <v>0</v>
      </c>
      <c r="P75" s="3">
        <f t="shared" si="44"/>
        <v>0</v>
      </c>
    </row>
    <row r="76" spans="1:16" ht="25.5">
      <c r="A76" s="12" t="s">
        <v>176</v>
      </c>
      <c r="B76" s="92" t="s">
        <v>177</v>
      </c>
      <c r="C76" s="1" t="s">
        <v>12</v>
      </c>
      <c r="D76" s="65">
        <v>2</v>
      </c>
      <c r="E76" s="67">
        <v>0</v>
      </c>
      <c r="F76" s="67">
        <v>0</v>
      </c>
      <c r="G76" s="67">
        <f t="shared" si="42"/>
        <v>0</v>
      </c>
      <c r="H76" s="70">
        <f t="shared" si="43"/>
        <v>2</v>
      </c>
      <c r="I76" s="15">
        <v>76.099999999999994</v>
      </c>
      <c r="J76" s="10">
        <f t="shared" si="45"/>
        <v>152.19999999999999</v>
      </c>
      <c r="K76" s="10">
        <f t="shared" si="46"/>
        <v>0</v>
      </c>
      <c r="L76" s="10">
        <f t="shared" si="47"/>
        <v>0</v>
      </c>
      <c r="M76" s="10">
        <f t="shared" si="48"/>
        <v>0</v>
      </c>
      <c r="N76" s="10">
        <f t="shared" si="49"/>
        <v>152.19999999999999</v>
      </c>
      <c r="O76" s="90">
        <f t="shared" si="50"/>
        <v>0</v>
      </c>
      <c r="P76" s="3">
        <f t="shared" si="44"/>
        <v>0</v>
      </c>
    </row>
    <row r="77" spans="1:16" ht="25.5">
      <c r="A77" s="12" t="s">
        <v>178</v>
      </c>
      <c r="B77" s="92" t="s">
        <v>43</v>
      </c>
      <c r="C77" s="1" t="s">
        <v>12</v>
      </c>
      <c r="D77" s="65">
        <v>1</v>
      </c>
      <c r="E77" s="67">
        <v>0</v>
      </c>
      <c r="F77" s="67">
        <v>0</v>
      </c>
      <c r="G77" s="67">
        <f t="shared" si="42"/>
        <v>0</v>
      </c>
      <c r="H77" s="70">
        <f t="shared" si="43"/>
        <v>1</v>
      </c>
      <c r="I77" s="15">
        <v>80.2</v>
      </c>
      <c r="J77" s="10">
        <f t="shared" si="45"/>
        <v>80.2</v>
      </c>
      <c r="K77" s="10">
        <f t="shared" si="46"/>
        <v>0</v>
      </c>
      <c r="L77" s="10">
        <f t="shared" si="47"/>
        <v>0</v>
      </c>
      <c r="M77" s="10">
        <f t="shared" si="48"/>
        <v>0</v>
      </c>
      <c r="N77" s="10">
        <f t="shared" si="49"/>
        <v>80.2</v>
      </c>
      <c r="O77" s="90">
        <f t="shared" si="50"/>
        <v>0</v>
      </c>
      <c r="P77" s="3">
        <f t="shared" si="44"/>
        <v>0</v>
      </c>
    </row>
    <row r="78" spans="1:16">
      <c r="A78" s="2" t="s">
        <v>179</v>
      </c>
      <c r="B78" s="91" t="s">
        <v>180</v>
      </c>
      <c r="C78" s="13"/>
      <c r="D78" s="68"/>
      <c r="E78" s="5"/>
      <c r="F78" s="5"/>
      <c r="G78" s="69"/>
      <c r="H78" s="5"/>
      <c r="I78" s="8"/>
      <c r="J78" s="9">
        <f>SUM(J79:J83)</f>
        <v>66166.399999999994</v>
      </c>
      <c r="K78" s="9">
        <f t="shared" ref="K78:N78" si="51">SUM(K79:K83)</f>
        <v>0</v>
      </c>
      <c r="L78" s="9">
        <f t="shared" si="51"/>
        <v>0</v>
      </c>
      <c r="M78" s="9">
        <f t="shared" si="51"/>
        <v>0</v>
      </c>
      <c r="N78" s="9">
        <f t="shared" si="51"/>
        <v>66166.399999999994</v>
      </c>
      <c r="O78" s="71">
        <f t="shared" si="50"/>
        <v>0</v>
      </c>
      <c r="P78" s="6">
        <f>IF(M78="",0/J78,M78/J78)</f>
        <v>0</v>
      </c>
    </row>
    <row r="79" spans="1:16" ht="25.5">
      <c r="A79" s="12" t="s">
        <v>181</v>
      </c>
      <c r="B79" s="92" t="s">
        <v>182</v>
      </c>
      <c r="C79" s="1" t="s">
        <v>12</v>
      </c>
      <c r="D79" s="65">
        <v>8</v>
      </c>
      <c r="E79" s="67">
        <v>0</v>
      </c>
      <c r="F79" s="67">
        <v>0</v>
      </c>
      <c r="G79" s="67">
        <f t="shared" ref="G79:G83" si="52">E79+F79</f>
        <v>0</v>
      </c>
      <c r="H79" s="70">
        <f t="shared" ref="H79:H83" si="53">IF(G79="",D79-0,D79-G79)</f>
        <v>8</v>
      </c>
      <c r="I79" s="15">
        <v>1066.93</v>
      </c>
      <c r="J79" s="10">
        <f t="shared" si="45"/>
        <v>8535.44</v>
      </c>
      <c r="K79" s="10">
        <f t="shared" si="46"/>
        <v>0</v>
      </c>
      <c r="L79" s="10">
        <f t="shared" si="47"/>
        <v>0</v>
      </c>
      <c r="M79" s="10">
        <f t="shared" si="48"/>
        <v>0</v>
      </c>
      <c r="N79" s="10">
        <f t="shared" si="49"/>
        <v>8535.44</v>
      </c>
      <c r="O79" s="90">
        <f t="shared" si="50"/>
        <v>0</v>
      </c>
      <c r="P79" s="3">
        <f t="shared" ref="P79:P83" si="54">IF(M79="",0/J79,M79/J79)</f>
        <v>0</v>
      </c>
    </row>
    <row r="80" spans="1:16" ht="25.5">
      <c r="A80" s="12" t="s">
        <v>183</v>
      </c>
      <c r="B80" s="92" t="s">
        <v>184</v>
      </c>
      <c r="C80" s="1" t="s">
        <v>12</v>
      </c>
      <c r="D80" s="65">
        <v>10</v>
      </c>
      <c r="E80" s="67">
        <v>0</v>
      </c>
      <c r="F80" s="67">
        <v>0</v>
      </c>
      <c r="G80" s="67">
        <f t="shared" si="52"/>
        <v>0</v>
      </c>
      <c r="H80" s="70">
        <f t="shared" si="53"/>
        <v>10</v>
      </c>
      <c r="I80" s="15">
        <v>748.76</v>
      </c>
      <c r="J80" s="10">
        <f t="shared" si="45"/>
        <v>7487.6</v>
      </c>
      <c r="K80" s="10">
        <f t="shared" si="46"/>
        <v>0</v>
      </c>
      <c r="L80" s="10">
        <f t="shared" si="47"/>
        <v>0</v>
      </c>
      <c r="M80" s="10">
        <f t="shared" si="48"/>
        <v>0</v>
      </c>
      <c r="N80" s="10">
        <f t="shared" si="49"/>
        <v>7487.6</v>
      </c>
      <c r="O80" s="90">
        <f t="shared" si="50"/>
        <v>0</v>
      </c>
      <c r="P80" s="3">
        <f t="shared" si="54"/>
        <v>0</v>
      </c>
    </row>
    <row r="81" spans="1:16" ht="25.5">
      <c r="A81" s="12" t="s">
        <v>185</v>
      </c>
      <c r="B81" s="92" t="s">
        <v>186</v>
      </c>
      <c r="C81" s="1" t="s">
        <v>12</v>
      </c>
      <c r="D81" s="65">
        <v>11</v>
      </c>
      <c r="E81" s="67">
        <v>0</v>
      </c>
      <c r="F81" s="67">
        <v>0</v>
      </c>
      <c r="G81" s="67">
        <f t="shared" si="52"/>
        <v>0</v>
      </c>
      <c r="H81" s="70">
        <f t="shared" si="53"/>
        <v>11</v>
      </c>
      <c r="I81" s="15">
        <v>278.12</v>
      </c>
      <c r="J81" s="10">
        <f t="shared" si="45"/>
        <v>3059.32</v>
      </c>
      <c r="K81" s="10">
        <f t="shared" si="46"/>
        <v>0</v>
      </c>
      <c r="L81" s="10">
        <f t="shared" si="47"/>
        <v>0</v>
      </c>
      <c r="M81" s="10">
        <f t="shared" si="48"/>
        <v>0</v>
      </c>
      <c r="N81" s="10">
        <f t="shared" si="49"/>
        <v>3059.32</v>
      </c>
      <c r="O81" s="90">
        <f t="shared" si="50"/>
        <v>0</v>
      </c>
      <c r="P81" s="3">
        <f t="shared" si="54"/>
        <v>0</v>
      </c>
    </row>
    <row r="82" spans="1:16" ht="25.5">
      <c r="A82" s="12" t="s">
        <v>187</v>
      </c>
      <c r="B82" s="92" t="s">
        <v>188</v>
      </c>
      <c r="C82" s="1" t="s">
        <v>795</v>
      </c>
      <c r="D82" s="65">
        <v>2</v>
      </c>
      <c r="E82" s="67">
        <v>0</v>
      </c>
      <c r="F82" s="67">
        <v>0</v>
      </c>
      <c r="G82" s="67">
        <f t="shared" si="52"/>
        <v>0</v>
      </c>
      <c r="H82" s="70">
        <f t="shared" si="53"/>
        <v>2</v>
      </c>
      <c r="I82" s="15">
        <v>2059.29</v>
      </c>
      <c r="J82" s="10">
        <f t="shared" si="45"/>
        <v>4118.58</v>
      </c>
      <c r="K82" s="10">
        <f t="shared" si="46"/>
        <v>0</v>
      </c>
      <c r="L82" s="10">
        <f t="shared" si="47"/>
        <v>0</v>
      </c>
      <c r="M82" s="10">
        <f t="shared" si="48"/>
        <v>0</v>
      </c>
      <c r="N82" s="10">
        <f t="shared" si="49"/>
        <v>4118.58</v>
      </c>
      <c r="O82" s="90">
        <f t="shared" si="50"/>
        <v>0</v>
      </c>
      <c r="P82" s="3">
        <f t="shared" si="54"/>
        <v>0</v>
      </c>
    </row>
    <row r="83" spans="1:16" ht="25.5">
      <c r="A83" s="12" t="s">
        <v>190</v>
      </c>
      <c r="B83" s="92" t="s">
        <v>191</v>
      </c>
      <c r="C83" s="1" t="s">
        <v>12</v>
      </c>
      <c r="D83" s="65">
        <v>18</v>
      </c>
      <c r="E83" s="67">
        <v>0</v>
      </c>
      <c r="F83" s="67">
        <v>0</v>
      </c>
      <c r="G83" s="67">
        <f t="shared" si="52"/>
        <v>0</v>
      </c>
      <c r="H83" s="70">
        <f t="shared" si="53"/>
        <v>18</v>
      </c>
      <c r="I83" s="15">
        <v>2386.9699999999998</v>
      </c>
      <c r="J83" s="10">
        <f t="shared" si="45"/>
        <v>42965.46</v>
      </c>
      <c r="K83" s="10">
        <f t="shared" si="46"/>
        <v>0</v>
      </c>
      <c r="L83" s="10">
        <f t="shared" si="47"/>
        <v>0</v>
      </c>
      <c r="M83" s="10">
        <f t="shared" si="48"/>
        <v>0</v>
      </c>
      <c r="N83" s="10">
        <f t="shared" si="49"/>
        <v>42965.46</v>
      </c>
      <c r="O83" s="90">
        <f t="shared" si="50"/>
        <v>0</v>
      </c>
      <c r="P83" s="3">
        <f t="shared" si="54"/>
        <v>0</v>
      </c>
    </row>
    <row r="84" spans="1:16">
      <c r="A84" s="2" t="s">
        <v>192</v>
      </c>
      <c r="B84" s="91" t="s">
        <v>193</v>
      </c>
      <c r="C84" s="13"/>
      <c r="D84" s="68"/>
      <c r="E84" s="5"/>
      <c r="F84" s="5"/>
      <c r="G84" s="69"/>
      <c r="H84" s="5"/>
      <c r="I84" s="8"/>
      <c r="J84" s="9">
        <f>SUM(J85:J93)</f>
        <v>28364.540000000005</v>
      </c>
      <c r="K84" s="9">
        <f t="shared" ref="K84:N84" si="55">SUM(K85:K93)</f>
        <v>0</v>
      </c>
      <c r="L84" s="9">
        <f t="shared" si="55"/>
        <v>0</v>
      </c>
      <c r="M84" s="9">
        <f t="shared" si="55"/>
        <v>0</v>
      </c>
      <c r="N84" s="9">
        <f t="shared" si="55"/>
        <v>28364.540000000005</v>
      </c>
      <c r="O84" s="71">
        <f t="shared" si="50"/>
        <v>0</v>
      </c>
      <c r="P84" s="6">
        <f>IF(M84="",0/J84,M84/J84)</f>
        <v>0</v>
      </c>
    </row>
    <row r="85" spans="1:16" ht="25.5">
      <c r="A85" s="12" t="s">
        <v>194</v>
      </c>
      <c r="B85" s="92" t="s">
        <v>195</v>
      </c>
      <c r="C85" s="1" t="s">
        <v>12</v>
      </c>
      <c r="D85" s="65">
        <v>5</v>
      </c>
      <c r="E85" s="67">
        <v>0</v>
      </c>
      <c r="F85" s="67">
        <v>0</v>
      </c>
      <c r="G85" s="67">
        <f t="shared" ref="G85:G93" si="56">E85+F85</f>
        <v>0</v>
      </c>
      <c r="H85" s="70">
        <f t="shared" ref="H85:H93" si="57">IF(G85="",D85-0,D85-G85)</f>
        <v>5</v>
      </c>
      <c r="I85" s="15">
        <v>753.73</v>
      </c>
      <c r="J85" s="10">
        <f t="shared" si="45"/>
        <v>3768.65</v>
      </c>
      <c r="K85" s="10">
        <f t="shared" si="46"/>
        <v>0</v>
      </c>
      <c r="L85" s="10">
        <f t="shared" si="47"/>
        <v>0</v>
      </c>
      <c r="M85" s="10">
        <f t="shared" si="48"/>
        <v>0</v>
      </c>
      <c r="N85" s="10">
        <f t="shared" si="49"/>
        <v>3768.65</v>
      </c>
      <c r="O85" s="90">
        <f t="shared" si="50"/>
        <v>0</v>
      </c>
      <c r="P85" s="3">
        <f t="shared" ref="P85:P93" si="58">IF(M85="",0/J85,M85/J85)</f>
        <v>0</v>
      </c>
    </row>
    <row r="86" spans="1:16" ht="25.5">
      <c r="A86" s="12" t="s">
        <v>196</v>
      </c>
      <c r="B86" s="92" t="s">
        <v>197</v>
      </c>
      <c r="C86" s="1" t="s">
        <v>12</v>
      </c>
      <c r="D86" s="65">
        <v>5</v>
      </c>
      <c r="E86" s="67">
        <v>0</v>
      </c>
      <c r="F86" s="67">
        <v>0</v>
      </c>
      <c r="G86" s="67">
        <f t="shared" si="56"/>
        <v>0</v>
      </c>
      <c r="H86" s="70">
        <f t="shared" si="57"/>
        <v>5</v>
      </c>
      <c r="I86" s="15">
        <v>607.30999999999995</v>
      </c>
      <c r="J86" s="10">
        <f t="shared" si="45"/>
        <v>3036.55</v>
      </c>
      <c r="K86" s="10">
        <f t="shared" si="46"/>
        <v>0</v>
      </c>
      <c r="L86" s="10">
        <f t="shared" si="47"/>
        <v>0</v>
      </c>
      <c r="M86" s="10">
        <f t="shared" si="48"/>
        <v>0</v>
      </c>
      <c r="N86" s="10">
        <f t="shared" si="49"/>
        <v>3036.55</v>
      </c>
      <c r="O86" s="90">
        <f t="shared" si="50"/>
        <v>0</v>
      </c>
      <c r="P86" s="3">
        <f t="shared" si="58"/>
        <v>0</v>
      </c>
    </row>
    <row r="87" spans="1:16" ht="25.5">
      <c r="A87" s="12" t="s">
        <v>198</v>
      </c>
      <c r="B87" s="92" t="s">
        <v>199</v>
      </c>
      <c r="C87" s="1" t="s">
        <v>12</v>
      </c>
      <c r="D87" s="65">
        <v>6</v>
      </c>
      <c r="E87" s="67">
        <v>0</v>
      </c>
      <c r="F87" s="67">
        <v>0</v>
      </c>
      <c r="G87" s="67">
        <f t="shared" si="56"/>
        <v>0</v>
      </c>
      <c r="H87" s="70">
        <f t="shared" si="57"/>
        <v>6</v>
      </c>
      <c r="I87" s="15">
        <v>1937.98</v>
      </c>
      <c r="J87" s="10">
        <f t="shared" si="45"/>
        <v>11627.88</v>
      </c>
      <c r="K87" s="10">
        <f t="shared" si="46"/>
        <v>0</v>
      </c>
      <c r="L87" s="10">
        <f t="shared" si="47"/>
        <v>0</v>
      </c>
      <c r="M87" s="10">
        <f t="shared" si="48"/>
        <v>0</v>
      </c>
      <c r="N87" s="10">
        <f t="shared" si="49"/>
        <v>11627.88</v>
      </c>
      <c r="O87" s="90">
        <f t="shared" si="50"/>
        <v>0</v>
      </c>
      <c r="P87" s="3">
        <f t="shared" si="58"/>
        <v>0</v>
      </c>
    </row>
    <row r="88" spans="1:16" ht="38.25">
      <c r="A88" s="12" t="s">
        <v>200</v>
      </c>
      <c r="B88" s="92" t="s">
        <v>201</v>
      </c>
      <c r="C88" s="1" t="s">
        <v>12</v>
      </c>
      <c r="D88" s="65">
        <v>8</v>
      </c>
      <c r="E88" s="67">
        <v>0</v>
      </c>
      <c r="F88" s="67">
        <v>0</v>
      </c>
      <c r="G88" s="67">
        <f t="shared" si="56"/>
        <v>0</v>
      </c>
      <c r="H88" s="70">
        <f t="shared" si="57"/>
        <v>8</v>
      </c>
      <c r="I88" s="15">
        <v>1019.14</v>
      </c>
      <c r="J88" s="10">
        <f t="shared" si="45"/>
        <v>8153.12</v>
      </c>
      <c r="K88" s="10">
        <f t="shared" si="46"/>
        <v>0</v>
      </c>
      <c r="L88" s="10">
        <f t="shared" si="47"/>
        <v>0</v>
      </c>
      <c r="M88" s="10">
        <f t="shared" si="48"/>
        <v>0</v>
      </c>
      <c r="N88" s="10">
        <f t="shared" si="49"/>
        <v>8153.12</v>
      </c>
      <c r="O88" s="90">
        <f t="shared" si="50"/>
        <v>0</v>
      </c>
      <c r="P88" s="3">
        <f t="shared" si="58"/>
        <v>0</v>
      </c>
    </row>
    <row r="89" spans="1:16" ht="25.5">
      <c r="A89" s="12" t="s">
        <v>202</v>
      </c>
      <c r="B89" s="92" t="s">
        <v>203</v>
      </c>
      <c r="C89" s="1" t="s">
        <v>12</v>
      </c>
      <c r="D89" s="65">
        <v>1</v>
      </c>
      <c r="E89" s="67">
        <v>0</v>
      </c>
      <c r="F89" s="67">
        <v>0</v>
      </c>
      <c r="G89" s="67">
        <f t="shared" si="56"/>
        <v>0</v>
      </c>
      <c r="H89" s="70">
        <f t="shared" si="57"/>
        <v>1</v>
      </c>
      <c r="I89" s="15">
        <v>60.38</v>
      </c>
      <c r="J89" s="10">
        <f t="shared" si="45"/>
        <v>60.38</v>
      </c>
      <c r="K89" s="10">
        <f t="shared" si="46"/>
        <v>0</v>
      </c>
      <c r="L89" s="10">
        <f t="shared" si="47"/>
        <v>0</v>
      </c>
      <c r="M89" s="10">
        <f t="shared" si="48"/>
        <v>0</v>
      </c>
      <c r="N89" s="10">
        <f t="shared" si="49"/>
        <v>60.38</v>
      </c>
      <c r="O89" s="90">
        <f t="shared" si="50"/>
        <v>0</v>
      </c>
      <c r="P89" s="3">
        <f t="shared" si="58"/>
        <v>0</v>
      </c>
    </row>
    <row r="90" spans="1:16" ht="25.5">
      <c r="A90" s="12" t="s">
        <v>204</v>
      </c>
      <c r="B90" s="92" t="s">
        <v>205</v>
      </c>
      <c r="C90" s="1" t="s">
        <v>12</v>
      </c>
      <c r="D90" s="65">
        <v>8</v>
      </c>
      <c r="E90" s="67">
        <v>0</v>
      </c>
      <c r="F90" s="67">
        <v>0</v>
      </c>
      <c r="G90" s="67">
        <f t="shared" si="56"/>
        <v>0</v>
      </c>
      <c r="H90" s="70">
        <f t="shared" si="57"/>
        <v>8</v>
      </c>
      <c r="I90" s="15">
        <v>38.299999999999997</v>
      </c>
      <c r="J90" s="10">
        <f t="shared" si="45"/>
        <v>306.39999999999998</v>
      </c>
      <c r="K90" s="10">
        <f t="shared" si="46"/>
        <v>0</v>
      </c>
      <c r="L90" s="10">
        <f t="shared" si="47"/>
        <v>0</v>
      </c>
      <c r="M90" s="10">
        <f t="shared" si="48"/>
        <v>0</v>
      </c>
      <c r="N90" s="10">
        <f t="shared" si="49"/>
        <v>306.39999999999998</v>
      </c>
      <c r="O90" s="90">
        <f t="shared" si="50"/>
        <v>0</v>
      </c>
      <c r="P90" s="3">
        <f t="shared" si="58"/>
        <v>0</v>
      </c>
    </row>
    <row r="91" spans="1:16" ht="25.5">
      <c r="A91" s="12" t="s">
        <v>206</v>
      </c>
      <c r="B91" s="92" t="s">
        <v>207</v>
      </c>
      <c r="C91" s="1" t="s">
        <v>12</v>
      </c>
      <c r="D91" s="65">
        <v>6</v>
      </c>
      <c r="E91" s="67">
        <v>0</v>
      </c>
      <c r="F91" s="67">
        <v>0</v>
      </c>
      <c r="G91" s="67">
        <f t="shared" si="56"/>
        <v>0</v>
      </c>
      <c r="H91" s="70">
        <f t="shared" si="57"/>
        <v>6</v>
      </c>
      <c r="I91" s="15">
        <v>30.62</v>
      </c>
      <c r="J91" s="10">
        <f t="shared" si="45"/>
        <v>183.72</v>
      </c>
      <c r="K91" s="10">
        <f t="shared" si="46"/>
        <v>0</v>
      </c>
      <c r="L91" s="10">
        <f t="shared" si="47"/>
        <v>0</v>
      </c>
      <c r="M91" s="10">
        <f t="shared" si="48"/>
        <v>0</v>
      </c>
      <c r="N91" s="10">
        <f t="shared" si="49"/>
        <v>183.72</v>
      </c>
      <c r="O91" s="90">
        <f t="shared" si="50"/>
        <v>0</v>
      </c>
      <c r="P91" s="3">
        <f t="shared" si="58"/>
        <v>0</v>
      </c>
    </row>
    <row r="92" spans="1:16" ht="25.5">
      <c r="A92" s="12" t="s">
        <v>208</v>
      </c>
      <c r="B92" s="92" t="s">
        <v>209</v>
      </c>
      <c r="C92" s="1" t="s">
        <v>12</v>
      </c>
      <c r="D92" s="65">
        <v>4</v>
      </c>
      <c r="E92" s="67">
        <v>0</v>
      </c>
      <c r="F92" s="67">
        <v>0</v>
      </c>
      <c r="G92" s="67">
        <f t="shared" si="56"/>
        <v>0</v>
      </c>
      <c r="H92" s="70">
        <f t="shared" si="57"/>
        <v>4</v>
      </c>
      <c r="I92" s="15">
        <v>66.86</v>
      </c>
      <c r="J92" s="10">
        <f t="shared" si="45"/>
        <v>267.44</v>
      </c>
      <c r="K92" s="10">
        <f t="shared" si="46"/>
        <v>0</v>
      </c>
      <c r="L92" s="10">
        <f t="shared" si="47"/>
        <v>0</v>
      </c>
      <c r="M92" s="10">
        <f t="shared" si="48"/>
        <v>0</v>
      </c>
      <c r="N92" s="10">
        <f t="shared" si="49"/>
        <v>267.44</v>
      </c>
      <c r="O92" s="90">
        <f t="shared" si="50"/>
        <v>0</v>
      </c>
      <c r="P92" s="3">
        <f t="shared" si="58"/>
        <v>0</v>
      </c>
    </row>
    <row r="93" spans="1:16" ht="25.5">
      <c r="A93" s="12" t="s">
        <v>210</v>
      </c>
      <c r="B93" s="92" t="s">
        <v>211</v>
      </c>
      <c r="C93" s="1" t="s">
        <v>12</v>
      </c>
      <c r="D93" s="65">
        <v>10</v>
      </c>
      <c r="E93" s="67">
        <v>0</v>
      </c>
      <c r="F93" s="67">
        <v>0</v>
      </c>
      <c r="G93" s="67">
        <f t="shared" si="56"/>
        <v>0</v>
      </c>
      <c r="H93" s="70">
        <f t="shared" si="57"/>
        <v>10</v>
      </c>
      <c r="I93" s="15">
        <v>96.04</v>
      </c>
      <c r="J93" s="10">
        <f t="shared" si="45"/>
        <v>960.4</v>
      </c>
      <c r="K93" s="10">
        <f t="shared" si="46"/>
        <v>0</v>
      </c>
      <c r="L93" s="10">
        <f t="shared" si="47"/>
        <v>0</v>
      </c>
      <c r="M93" s="10">
        <f t="shared" si="48"/>
        <v>0</v>
      </c>
      <c r="N93" s="10">
        <f t="shared" si="49"/>
        <v>960.4</v>
      </c>
      <c r="O93" s="90">
        <f t="shared" si="50"/>
        <v>0</v>
      </c>
      <c r="P93" s="3">
        <f t="shared" si="58"/>
        <v>0</v>
      </c>
    </row>
    <row r="94" spans="1:16">
      <c r="A94" s="2" t="s">
        <v>212</v>
      </c>
      <c r="B94" s="91" t="s">
        <v>213</v>
      </c>
      <c r="C94" s="13"/>
      <c r="D94" s="68"/>
      <c r="E94" s="5"/>
      <c r="F94" s="5"/>
      <c r="G94" s="5"/>
      <c r="H94" s="5"/>
      <c r="I94" s="8"/>
      <c r="J94" s="9">
        <f>SUM(J95:J101)</f>
        <v>7754.1599999999989</v>
      </c>
      <c r="K94" s="9">
        <f t="shared" ref="K94:N94" si="59">SUM(K95:K101)</f>
        <v>0</v>
      </c>
      <c r="L94" s="9">
        <f t="shared" si="59"/>
        <v>0</v>
      </c>
      <c r="M94" s="9">
        <f t="shared" si="59"/>
        <v>0</v>
      </c>
      <c r="N94" s="9">
        <f t="shared" si="59"/>
        <v>7754.1599999999989</v>
      </c>
      <c r="O94" s="71">
        <f t="shared" si="50"/>
        <v>0</v>
      </c>
      <c r="P94" s="6">
        <f>IF(M94="",0/J94,M94/J94)</f>
        <v>0</v>
      </c>
    </row>
    <row r="95" spans="1:16" ht="25.5">
      <c r="A95" s="12" t="s">
        <v>214</v>
      </c>
      <c r="B95" s="92" t="s">
        <v>215</v>
      </c>
      <c r="C95" s="1" t="s">
        <v>7</v>
      </c>
      <c r="D95" s="65">
        <v>60</v>
      </c>
      <c r="E95" s="67">
        <v>0</v>
      </c>
      <c r="F95" s="67">
        <v>0</v>
      </c>
      <c r="G95" s="67">
        <f t="shared" ref="G95:G101" si="60">E95+F95</f>
        <v>0</v>
      </c>
      <c r="H95" s="70">
        <f t="shared" ref="H95:H101" si="61">IF(G95="",D95-0,D95-G95)</f>
        <v>60</v>
      </c>
      <c r="I95" s="15">
        <v>17.059999999999999</v>
      </c>
      <c r="J95" s="10">
        <f t="shared" si="45"/>
        <v>1023.6</v>
      </c>
      <c r="K95" s="10">
        <f t="shared" si="46"/>
        <v>0</v>
      </c>
      <c r="L95" s="10">
        <f t="shared" si="47"/>
        <v>0</v>
      </c>
      <c r="M95" s="10">
        <f t="shared" si="48"/>
        <v>0</v>
      </c>
      <c r="N95" s="10">
        <f t="shared" si="49"/>
        <v>1023.6</v>
      </c>
      <c r="O95" s="90">
        <f t="shared" si="50"/>
        <v>0</v>
      </c>
      <c r="P95" s="3">
        <f t="shared" ref="P95:P101" si="62">IF(M95="",0/J95,M95/J95)</f>
        <v>0</v>
      </c>
    </row>
    <row r="96" spans="1:16" ht="25.5">
      <c r="A96" s="12" t="s">
        <v>216</v>
      </c>
      <c r="B96" s="92" t="s">
        <v>217</v>
      </c>
      <c r="C96" s="1" t="s">
        <v>7</v>
      </c>
      <c r="D96" s="65">
        <v>70</v>
      </c>
      <c r="E96" s="67">
        <v>0</v>
      </c>
      <c r="F96" s="67">
        <v>0</v>
      </c>
      <c r="G96" s="67">
        <f t="shared" si="60"/>
        <v>0</v>
      </c>
      <c r="H96" s="70">
        <f t="shared" si="61"/>
        <v>70</v>
      </c>
      <c r="I96" s="15">
        <v>20.13</v>
      </c>
      <c r="J96" s="10">
        <f t="shared" si="45"/>
        <v>1409.1</v>
      </c>
      <c r="K96" s="10">
        <f t="shared" si="46"/>
        <v>0</v>
      </c>
      <c r="L96" s="10">
        <f t="shared" si="47"/>
        <v>0</v>
      </c>
      <c r="M96" s="10">
        <f t="shared" si="48"/>
        <v>0</v>
      </c>
      <c r="N96" s="10">
        <f t="shared" si="49"/>
        <v>1409.1</v>
      </c>
      <c r="O96" s="90">
        <f t="shared" si="50"/>
        <v>0</v>
      </c>
      <c r="P96" s="3">
        <f t="shared" si="62"/>
        <v>0</v>
      </c>
    </row>
    <row r="97" spans="1:16" ht="25.5">
      <c r="A97" s="12" t="s">
        <v>218</v>
      </c>
      <c r="B97" s="92" t="s">
        <v>219</v>
      </c>
      <c r="C97" s="1" t="s">
        <v>7</v>
      </c>
      <c r="D97" s="65">
        <v>140</v>
      </c>
      <c r="E97" s="67">
        <v>0</v>
      </c>
      <c r="F97" s="67">
        <v>0</v>
      </c>
      <c r="G97" s="67">
        <f t="shared" si="60"/>
        <v>0</v>
      </c>
      <c r="H97" s="70">
        <f t="shared" si="61"/>
        <v>140</v>
      </c>
      <c r="I97" s="15">
        <v>18.89</v>
      </c>
      <c r="J97" s="10">
        <f t="shared" si="45"/>
        <v>2644.6</v>
      </c>
      <c r="K97" s="10">
        <f t="shared" si="46"/>
        <v>0</v>
      </c>
      <c r="L97" s="10">
        <f t="shared" si="47"/>
        <v>0</v>
      </c>
      <c r="M97" s="10">
        <f t="shared" si="48"/>
        <v>0</v>
      </c>
      <c r="N97" s="10">
        <f t="shared" si="49"/>
        <v>2644.6</v>
      </c>
      <c r="O97" s="90">
        <f t="shared" si="50"/>
        <v>0</v>
      </c>
      <c r="P97" s="3">
        <f t="shared" si="62"/>
        <v>0</v>
      </c>
    </row>
    <row r="98" spans="1:16" ht="25.5">
      <c r="A98" s="12" t="s">
        <v>220</v>
      </c>
      <c r="B98" s="92" t="s">
        <v>221</v>
      </c>
      <c r="C98" s="1" t="s">
        <v>7</v>
      </c>
      <c r="D98" s="65">
        <v>60</v>
      </c>
      <c r="E98" s="67">
        <v>0</v>
      </c>
      <c r="F98" s="67">
        <v>0</v>
      </c>
      <c r="G98" s="67">
        <f t="shared" si="60"/>
        <v>0</v>
      </c>
      <c r="H98" s="70">
        <f t="shared" si="61"/>
        <v>60</v>
      </c>
      <c r="I98" s="15">
        <v>17.8</v>
      </c>
      <c r="J98" s="10">
        <f t="shared" si="45"/>
        <v>1068</v>
      </c>
      <c r="K98" s="10">
        <f t="shared" si="46"/>
        <v>0</v>
      </c>
      <c r="L98" s="10">
        <f t="shared" si="47"/>
        <v>0</v>
      </c>
      <c r="M98" s="10">
        <f t="shared" si="48"/>
        <v>0</v>
      </c>
      <c r="N98" s="10">
        <f t="shared" si="49"/>
        <v>1068</v>
      </c>
      <c r="O98" s="90">
        <f t="shared" si="50"/>
        <v>0</v>
      </c>
      <c r="P98" s="3">
        <f t="shared" si="62"/>
        <v>0</v>
      </c>
    </row>
    <row r="99" spans="1:16" ht="25.5">
      <c r="A99" s="12" t="s">
        <v>222</v>
      </c>
      <c r="B99" s="92" t="s">
        <v>223</v>
      </c>
      <c r="C99" s="1" t="s">
        <v>7</v>
      </c>
      <c r="D99" s="65">
        <v>90</v>
      </c>
      <c r="E99" s="67">
        <v>0</v>
      </c>
      <c r="F99" s="67">
        <v>0</v>
      </c>
      <c r="G99" s="67">
        <f t="shared" si="60"/>
        <v>0</v>
      </c>
      <c r="H99" s="70">
        <f t="shared" si="61"/>
        <v>90</v>
      </c>
      <c r="I99" s="15">
        <v>10.27</v>
      </c>
      <c r="J99" s="10">
        <f t="shared" si="45"/>
        <v>924.3</v>
      </c>
      <c r="K99" s="10">
        <f t="shared" si="46"/>
        <v>0</v>
      </c>
      <c r="L99" s="10">
        <f t="shared" si="47"/>
        <v>0</v>
      </c>
      <c r="M99" s="10">
        <f t="shared" si="48"/>
        <v>0</v>
      </c>
      <c r="N99" s="10">
        <f t="shared" si="49"/>
        <v>924.3</v>
      </c>
      <c r="O99" s="90">
        <f t="shared" si="50"/>
        <v>0</v>
      </c>
      <c r="P99" s="3">
        <f t="shared" si="62"/>
        <v>0</v>
      </c>
    </row>
    <row r="100" spans="1:16" ht="25.5">
      <c r="A100" s="12" t="s">
        <v>224</v>
      </c>
      <c r="B100" s="92" t="s">
        <v>225</v>
      </c>
      <c r="C100" s="1" t="s">
        <v>7</v>
      </c>
      <c r="D100" s="65">
        <v>27</v>
      </c>
      <c r="E100" s="67">
        <v>0</v>
      </c>
      <c r="F100" s="67">
        <v>0</v>
      </c>
      <c r="G100" s="67">
        <f t="shared" si="60"/>
        <v>0</v>
      </c>
      <c r="H100" s="70">
        <f t="shared" si="61"/>
        <v>27</v>
      </c>
      <c r="I100" s="15">
        <v>14.18</v>
      </c>
      <c r="J100" s="10">
        <f t="shared" si="45"/>
        <v>382.86</v>
      </c>
      <c r="K100" s="10">
        <f t="shared" si="46"/>
        <v>0</v>
      </c>
      <c r="L100" s="10">
        <f t="shared" si="47"/>
        <v>0</v>
      </c>
      <c r="M100" s="10">
        <f t="shared" si="48"/>
        <v>0</v>
      </c>
      <c r="N100" s="10">
        <f t="shared" si="49"/>
        <v>382.86</v>
      </c>
      <c r="O100" s="90">
        <f t="shared" si="50"/>
        <v>0</v>
      </c>
      <c r="P100" s="3">
        <f t="shared" si="62"/>
        <v>0</v>
      </c>
    </row>
    <row r="101" spans="1:16" ht="25.5">
      <c r="A101" s="12" t="s">
        <v>226</v>
      </c>
      <c r="B101" s="92" t="s">
        <v>227</v>
      </c>
      <c r="C101" s="1" t="s">
        <v>12</v>
      </c>
      <c r="D101" s="65">
        <v>10</v>
      </c>
      <c r="E101" s="67">
        <v>0</v>
      </c>
      <c r="F101" s="67">
        <v>0</v>
      </c>
      <c r="G101" s="67">
        <f t="shared" si="60"/>
        <v>0</v>
      </c>
      <c r="H101" s="70">
        <f t="shared" si="61"/>
        <v>10</v>
      </c>
      <c r="I101" s="15">
        <v>30.17</v>
      </c>
      <c r="J101" s="10">
        <f t="shared" si="45"/>
        <v>301.7</v>
      </c>
      <c r="K101" s="10">
        <f t="shared" si="46"/>
        <v>0</v>
      </c>
      <c r="L101" s="10">
        <f t="shared" si="47"/>
        <v>0</v>
      </c>
      <c r="M101" s="10">
        <f t="shared" si="48"/>
        <v>0</v>
      </c>
      <c r="N101" s="10">
        <f t="shared" si="49"/>
        <v>301.7</v>
      </c>
      <c r="O101" s="90">
        <f t="shared" si="50"/>
        <v>0</v>
      </c>
      <c r="P101" s="3">
        <f t="shared" si="62"/>
        <v>0</v>
      </c>
    </row>
    <row r="102" spans="1:16">
      <c r="A102" s="2" t="s">
        <v>228</v>
      </c>
      <c r="B102" s="91" t="s">
        <v>229</v>
      </c>
      <c r="C102" s="13"/>
      <c r="D102" s="68"/>
      <c r="E102" s="5"/>
      <c r="F102" s="5"/>
      <c r="G102" s="5"/>
      <c r="H102" s="5"/>
      <c r="I102" s="8"/>
      <c r="J102" s="9">
        <f>SUM(J103:J108)</f>
        <v>7360.0599999999995</v>
      </c>
      <c r="K102" s="9">
        <f t="shared" ref="K102:N102" si="63">SUM(K103:K108)</f>
        <v>0</v>
      </c>
      <c r="L102" s="9">
        <f t="shared" si="63"/>
        <v>0</v>
      </c>
      <c r="M102" s="9">
        <f t="shared" si="63"/>
        <v>0</v>
      </c>
      <c r="N102" s="9">
        <f t="shared" si="63"/>
        <v>7360.0599999999995</v>
      </c>
      <c r="O102" s="71">
        <f t="shared" si="50"/>
        <v>0</v>
      </c>
      <c r="P102" s="6">
        <f>IF(M102="",0/J102,M102/J102)</f>
        <v>0</v>
      </c>
    </row>
    <row r="103" spans="1:16" ht="25.5">
      <c r="A103" s="12" t="s">
        <v>230</v>
      </c>
      <c r="B103" s="92" t="s">
        <v>231</v>
      </c>
      <c r="C103" s="1" t="s">
        <v>12</v>
      </c>
      <c r="D103" s="65">
        <v>1</v>
      </c>
      <c r="E103" s="67">
        <v>0</v>
      </c>
      <c r="F103" s="67">
        <v>0</v>
      </c>
      <c r="G103" s="67">
        <f t="shared" ref="G103:G108" si="64">E103+F103</f>
        <v>0</v>
      </c>
      <c r="H103" s="70">
        <f t="shared" ref="H103:H108" si="65">IF(G103="",D103-0,D103-G103)</f>
        <v>1</v>
      </c>
      <c r="I103" s="15">
        <v>520.46</v>
      </c>
      <c r="J103" s="10">
        <f t="shared" si="45"/>
        <v>520.46</v>
      </c>
      <c r="K103" s="10">
        <f t="shared" si="46"/>
        <v>0</v>
      </c>
      <c r="L103" s="10">
        <f t="shared" si="47"/>
        <v>0</v>
      </c>
      <c r="M103" s="10">
        <f t="shared" si="48"/>
        <v>0</v>
      </c>
      <c r="N103" s="10">
        <f t="shared" si="49"/>
        <v>520.46</v>
      </c>
      <c r="O103" s="90">
        <f t="shared" si="50"/>
        <v>0</v>
      </c>
      <c r="P103" s="3">
        <f t="shared" ref="P103:P108" si="66">IF(M103="",0/J103,M103/J103)</f>
        <v>0</v>
      </c>
    </row>
    <row r="104" spans="1:16" ht="25.5">
      <c r="A104" s="12" t="s">
        <v>232</v>
      </c>
      <c r="B104" s="92" t="s">
        <v>233</v>
      </c>
      <c r="C104" s="1" t="s">
        <v>12</v>
      </c>
      <c r="D104" s="65">
        <v>34</v>
      </c>
      <c r="E104" s="67">
        <v>0</v>
      </c>
      <c r="F104" s="67">
        <v>0</v>
      </c>
      <c r="G104" s="67">
        <f t="shared" si="64"/>
        <v>0</v>
      </c>
      <c r="H104" s="70">
        <f t="shared" si="65"/>
        <v>34</v>
      </c>
      <c r="I104" s="15">
        <v>135.18</v>
      </c>
      <c r="J104" s="10">
        <f t="shared" si="45"/>
        <v>4596.12</v>
      </c>
      <c r="K104" s="10">
        <f t="shared" si="46"/>
        <v>0</v>
      </c>
      <c r="L104" s="10">
        <f t="shared" si="47"/>
        <v>0</v>
      </c>
      <c r="M104" s="10">
        <f t="shared" si="48"/>
        <v>0</v>
      </c>
      <c r="N104" s="10">
        <f t="shared" si="49"/>
        <v>4596.12</v>
      </c>
      <c r="O104" s="90">
        <f t="shared" si="50"/>
        <v>0</v>
      </c>
      <c r="P104" s="3">
        <f t="shared" si="66"/>
        <v>0</v>
      </c>
    </row>
    <row r="105" spans="1:16" ht="25.5">
      <c r="A105" s="12" t="s">
        <v>234</v>
      </c>
      <c r="B105" s="92" t="s">
        <v>44</v>
      </c>
      <c r="C105" s="1" t="s">
        <v>12</v>
      </c>
      <c r="D105" s="65">
        <v>14</v>
      </c>
      <c r="E105" s="67">
        <v>0</v>
      </c>
      <c r="F105" s="67">
        <v>0</v>
      </c>
      <c r="G105" s="67">
        <f t="shared" si="64"/>
        <v>0</v>
      </c>
      <c r="H105" s="70">
        <f t="shared" si="65"/>
        <v>14</v>
      </c>
      <c r="I105" s="15">
        <v>18.59</v>
      </c>
      <c r="J105" s="10">
        <f t="shared" si="45"/>
        <v>260.26</v>
      </c>
      <c r="K105" s="10">
        <f t="shared" si="46"/>
        <v>0</v>
      </c>
      <c r="L105" s="10">
        <f t="shared" si="47"/>
        <v>0</v>
      </c>
      <c r="M105" s="10">
        <f t="shared" si="48"/>
        <v>0</v>
      </c>
      <c r="N105" s="10">
        <f t="shared" si="49"/>
        <v>260.26</v>
      </c>
      <c r="O105" s="90">
        <f t="shared" si="50"/>
        <v>0</v>
      </c>
      <c r="P105" s="3">
        <f t="shared" si="66"/>
        <v>0</v>
      </c>
    </row>
    <row r="106" spans="1:16" ht="25.5">
      <c r="A106" s="12" t="s">
        <v>235</v>
      </c>
      <c r="B106" s="92" t="s">
        <v>236</v>
      </c>
      <c r="C106" s="1" t="s">
        <v>12</v>
      </c>
      <c r="D106" s="65">
        <v>3</v>
      </c>
      <c r="E106" s="67">
        <v>0</v>
      </c>
      <c r="F106" s="67">
        <v>0</v>
      </c>
      <c r="G106" s="67">
        <f t="shared" si="64"/>
        <v>0</v>
      </c>
      <c r="H106" s="70">
        <f t="shared" si="65"/>
        <v>3</v>
      </c>
      <c r="I106" s="15">
        <v>21.73</v>
      </c>
      <c r="J106" s="10">
        <f t="shared" si="45"/>
        <v>65.19</v>
      </c>
      <c r="K106" s="10">
        <f t="shared" si="46"/>
        <v>0</v>
      </c>
      <c r="L106" s="10">
        <f t="shared" si="47"/>
        <v>0</v>
      </c>
      <c r="M106" s="10">
        <f t="shared" si="48"/>
        <v>0</v>
      </c>
      <c r="N106" s="10">
        <f t="shared" si="49"/>
        <v>65.19</v>
      </c>
      <c r="O106" s="90">
        <f t="shared" si="50"/>
        <v>0</v>
      </c>
      <c r="P106" s="3">
        <f t="shared" si="66"/>
        <v>0</v>
      </c>
    </row>
    <row r="107" spans="1:16" ht="25.5">
      <c r="A107" s="12" t="s">
        <v>237</v>
      </c>
      <c r="B107" s="92" t="s">
        <v>238</v>
      </c>
      <c r="C107" s="1" t="s">
        <v>7</v>
      </c>
      <c r="D107" s="65">
        <v>330</v>
      </c>
      <c r="E107" s="67">
        <v>0</v>
      </c>
      <c r="F107" s="67">
        <v>0</v>
      </c>
      <c r="G107" s="67">
        <f t="shared" si="64"/>
        <v>0</v>
      </c>
      <c r="H107" s="70">
        <f t="shared" si="65"/>
        <v>330</v>
      </c>
      <c r="I107" s="15">
        <v>1.71</v>
      </c>
      <c r="J107" s="10">
        <f t="shared" si="45"/>
        <v>564.29999999999995</v>
      </c>
      <c r="K107" s="10">
        <f t="shared" si="46"/>
        <v>0</v>
      </c>
      <c r="L107" s="10">
        <f t="shared" si="47"/>
        <v>0</v>
      </c>
      <c r="M107" s="10">
        <f t="shared" si="48"/>
        <v>0</v>
      </c>
      <c r="N107" s="10">
        <f t="shared" si="49"/>
        <v>564.29999999999995</v>
      </c>
      <c r="O107" s="90">
        <f t="shared" si="50"/>
        <v>0</v>
      </c>
      <c r="P107" s="3">
        <f t="shared" si="66"/>
        <v>0</v>
      </c>
    </row>
    <row r="108" spans="1:16" ht="25.5">
      <c r="A108" s="12" t="s">
        <v>239</v>
      </c>
      <c r="B108" s="92" t="s">
        <v>122</v>
      </c>
      <c r="C108" s="1" t="s">
        <v>10</v>
      </c>
      <c r="D108" s="65">
        <v>14.85</v>
      </c>
      <c r="E108" s="67">
        <v>0</v>
      </c>
      <c r="F108" s="67">
        <v>0</v>
      </c>
      <c r="G108" s="67">
        <f t="shared" si="64"/>
        <v>0</v>
      </c>
      <c r="H108" s="70">
        <f t="shared" si="65"/>
        <v>14.85</v>
      </c>
      <c r="I108" s="15">
        <v>91.16</v>
      </c>
      <c r="J108" s="10">
        <f t="shared" si="45"/>
        <v>1353.73</v>
      </c>
      <c r="K108" s="10">
        <f t="shared" si="46"/>
        <v>0</v>
      </c>
      <c r="L108" s="10">
        <f t="shared" si="47"/>
        <v>0</v>
      </c>
      <c r="M108" s="10">
        <f t="shared" si="48"/>
        <v>0</v>
      </c>
      <c r="N108" s="10">
        <f t="shared" si="49"/>
        <v>1353.73</v>
      </c>
      <c r="O108" s="90">
        <f t="shared" si="50"/>
        <v>0</v>
      </c>
      <c r="P108" s="3">
        <f t="shared" si="66"/>
        <v>0</v>
      </c>
    </row>
    <row r="109" spans="1:16">
      <c r="A109" s="2" t="s">
        <v>240</v>
      </c>
      <c r="B109" s="91" t="s">
        <v>241</v>
      </c>
      <c r="C109" s="13"/>
      <c r="D109" s="68"/>
      <c r="E109" s="5"/>
      <c r="F109" s="5"/>
      <c r="G109" s="5"/>
      <c r="H109" s="5"/>
      <c r="I109" s="8"/>
      <c r="J109" s="9">
        <f>SUM(J110:J115)</f>
        <v>14755.02</v>
      </c>
      <c r="K109" s="9">
        <f t="shared" ref="K109:N109" si="67">SUM(K110:K115)</f>
        <v>0</v>
      </c>
      <c r="L109" s="9">
        <f t="shared" si="67"/>
        <v>0</v>
      </c>
      <c r="M109" s="9">
        <f t="shared" si="67"/>
        <v>0</v>
      </c>
      <c r="N109" s="9">
        <f t="shared" si="67"/>
        <v>14755.02</v>
      </c>
      <c r="O109" s="71">
        <f t="shared" si="50"/>
        <v>0</v>
      </c>
      <c r="P109" s="6">
        <f>IF(M109="",0/J109,M109/J109)</f>
        <v>0</v>
      </c>
    </row>
    <row r="110" spans="1:16" ht="25.5">
      <c r="A110" s="12" t="s">
        <v>242</v>
      </c>
      <c r="B110" s="92" t="s">
        <v>243</v>
      </c>
      <c r="C110" s="1" t="s">
        <v>28</v>
      </c>
      <c r="D110" s="65">
        <v>220</v>
      </c>
      <c r="E110" s="67">
        <v>0</v>
      </c>
      <c r="F110" s="67">
        <v>0</v>
      </c>
      <c r="G110" s="67">
        <f t="shared" ref="G110:G115" si="68">E110+F110</f>
        <v>0</v>
      </c>
      <c r="H110" s="70">
        <f t="shared" ref="H110:H115" si="69">IF(G110="",D110-0,D110-G110)</f>
        <v>220</v>
      </c>
      <c r="I110" s="15">
        <v>9.5500000000000007</v>
      </c>
      <c r="J110" s="10">
        <f t="shared" si="45"/>
        <v>2101</v>
      </c>
      <c r="K110" s="10">
        <f t="shared" si="46"/>
        <v>0</v>
      </c>
      <c r="L110" s="10">
        <f t="shared" si="47"/>
        <v>0</v>
      </c>
      <c r="M110" s="10">
        <f t="shared" si="48"/>
        <v>0</v>
      </c>
      <c r="N110" s="10">
        <f t="shared" si="49"/>
        <v>2101</v>
      </c>
      <c r="O110" s="90">
        <f t="shared" si="50"/>
        <v>0</v>
      </c>
      <c r="P110" s="3">
        <f t="shared" ref="P110:P115" si="70">IF(M110="",0/J110,M110/J110)</f>
        <v>0</v>
      </c>
    </row>
    <row r="111" spans="1:16" ht="25.5">
      <c r="A111" s="12" t="s">
        <v>244</v>
      </c>
      <c r="B111" s="92" t="s">
        <v>245</v>
      </c>
      <c r="C111" s="1" t="s">
        <v>7</v>
      </c>
      <c r="D111" s="65">
        <v>80</v>
      </c>
      <c r="E111" s="67">
        <v>0</v>
      </c>
      <c r="F111" s="67">
        <v>0</v>
      </c>
      <c r="G111" s="67">
        <f t="shared" si="68"/>
        <v>0</v>
      </c>
      <c r="H111" s="70">
        <f t="shared" si="69"/>
        <v>80</v>
      </c>
      <c r="I111" s="15">
        <v>15.1</v>
      </c>
      <c r="J111" s="10">
        <f t="shared" si="45"/>
        <v>1208</v>
      </c>
      <c r="K111" s="10">
        <f t="shared" si="46"/>
        <v>0</v>
      </c>
      <c r="L111" s="10">
        <f t="shared" si="47"/>
        <v>0</v>
      </c>
      <c r="M111" s="10">
        <f t="shared" si="48"/>
        <v>0</v>
      </c>
      <c r="N111" s="10">
        <f t="shared" si="49"/>
        <v>1208</v>
      </c>
      <c r="O111" s="90">
        <f t="shared" si="50"/>
        <v>0</v>
      </c>
      <c r="P111" s="3">
        <f t="shared" si="70"/>
        <v>0</v>
      </c>
    </row>
    <row r="112" spans="1:16" ht="25.5">
      <c r="A112" s="12" t="s">
        <v>246</v>
      </c>
      <c r="B112" s="92" t="s">
        <v>247</v>
      </c>
      <c r="C112" s="1" t="s">
        <v>28</v>
      </c>
      <c r="D112" s="65">
        <v>22</v>
      </c>
      <c r="E112" s="67">
        <v>0</v>
      </c>
      <c r="F112" s="67">
        <v>0</v>
      </c>
      <c r="G112" s="67">
        <f t="shared" si="68"/>
        <v>0</v>
      </c>
      <c r="H112" s="70">
        <f t="shared" si="69"/>
        <v>22</v>
      </c>
      <c r="I112" s="15">
        <v>18.41</v>
      </c>
      <c r="J112" s="10">
        <f t="shared" si="45"/>
        <v>405.02</v>
      </c>
      <c r="K112" s="10">
        <f t="shared" si="46"/>
        <v>0</v>
      </c>
      <c r="L112" s="10">
        <f t="shared" si="47"/>
        <v>0</v>
      </c>
      <c r="M112" s="10">
        <f t="shared" si="48"/>
        <v>0</v>
      </c>
      <c r="N112" s="10">
        <f t="shared" si="49"/>
        <v>405.02</v>
      </c>
      <c r="O112" s="90">
        <f t="shared" si="50"/>
        <v>0</v>
      </c>
      <c r="P112" s="3">
        <f t="shared" si="70"/>
        <v>0</v>
      </c>
    </row>
    <row r="113" spans="1:16" ht="25.5">
      <c r="A113" s="12" t="s">
        <v>248</v>
      </c>
      <c r="B113" s="92" t="s">
        <v>45</v>
      </c>
      <c r="C113" s="1" t="s">
        <v>7</v>
      </c>
      <c r="D113" s="65">
        <v>200</v>
      </c>
      <c r="E113" s="67">
        <v>0</v>
      </c>
      <c r="F113" s="67">
        <v>0</v>
      </c>
      <c r="G113" s="67">
        <f t="shared" si="68"/>
        <v>0</v>
      </c>
      <c r="H113" s="70">
        <f t="shared" si="69"/>
        <v>200</v>
      </c>
      <c r="I113" s="15">
        <v>4.93</v>
      </c>
      <c r="J113" s="10">
        <f t="shared" si="45"/>
        <v>986</v>
      </c>
      <c r="K113" s="10">
        <f t="shared" si="46"/>
        <v>0</v>
      </c>
      <c r="L113" s="10">
        <f t="shared" si="47"/>
        <v>0</v>
      </c>
      <c r="M113" s="10">
        <f t="shared" si="48"/>
        <v>0</v>
      </c>
      <c r="N113" s="10">
        <f t="shared" si="49"/>
        <v>986</v>
      </c>
      <c r="O113" s="90">
        <f t="shared" si="50"/>
        <v>0</v>
      </c>
      <c r="P113" s="3">
        <f t="shared" si="70"/>
        <v>0</v>
      </c>
    </row>
    <row r="114" spans="1:16" ht="25.5">
      <c r="A114" s="12" t="s">
        <v>249</v>
      </c>
      <c r="B114" s="92" t="s">
        <v>250</v>
      </c>
      <c r="C114" s="1" t="s">
        <v>7</v>
      </c>
      <c r="D114" s="65">
        <v>360</v>
      </c>
      <c r="E114" s="67">
        <v>0</v>
      </c>
      <c r="F114" s="67">
        <v>0</v>
      </c>
      <c r="G114" s="67">
        <f t="shared" si="68"/>
        <v>0</v>
      </c>
      <c r="H114" s="70">
        <f t="shared" si="69"/>
        <v>360</v>
      </c>
      <c r="I114" s="15">
        <v>9.4</v>
      </c>
      <c r="J114" s="10">
        <f t="shared" si="45"/>
        <v>3384</v>
      </c>
      <c r="K114" s="10">
        <f t="shared" si="46"/>
        <v>0</v>
      </c>
      <c r="L114" s="10">
        <f t="shared" si="47"/>
        <v>0</v>
      </c>
      <c r="M114" s="10">
        <f t="shared" si="48"/>
        <v>0</v>
      </c>
      <c r="N114" s="10">
        <f t="shared" si="49"/>
        <v>3384</v>
      </c>
      <c r="O114" s="90">
        <f t="shared" si="50"/>
        <v>0</v>
      </c>
      <c r="P114" s="3">
        <f t="shared" si="70"/>
        <v>0</v>
      </c>
    </row>
    <row r="115" spans="1:16" ht="25.5">
      <c r="A115" s="12" t="s">
        <v>251</v>
      </c>
      <c r="B115" s="92" t="s">
        <v>252</v>
      </c>
      <c r="C115" s="1" t="s">
        <v>7</v>
      </c>
      <c r="D115" s="65">
        <v>700</v>
      </c>
      <c r="E115" s="67">
        <v>0</v>
      </c>
      <c r="F115" s="67">
        <v>0</v>
      </c>
      <c r="G115" s="67">
        <f t="shared" si="68"/>
        <v>0</v>
      </c>
      <c r="H115" s="70">
        <f t="shared" si="69"/>
        <v>700</v>
      </c>
      <c r="I115" s="15">
        <v>9.5299999999999994</v>
      </c>
      <c r="J115" s="10">
        <f t="shared" si="45"/>
        <v>6671</v>
      </c>
      <c r="K115" s="10">
        <f t="shared" si="46"/>
        <v>0</v>
      </c>
      <c r="L115" s="10">
        <f t="shared" si="47"/>
        <v>0</v>
      </c>
      <c r="M115" s="10">
        <f t="shared" si="48"/>
        <v>0</v>
      </c>
      <c r="N115" s="10">
        <f t="shared" si="49"/>
        <v>6671</v>
      </c>
      <c r="O115" s="90">
        <f t="shared" si="50"/>
        <v>0</v>
      </c>
      <c r="P115" s="3">
        <f t="shared" si="70"/>
        <v>0</v>
      </c>
    </row>
    <row r="116" spans="1:16">
      <c r="A116" s="2" t="s">
        <v>253</v>
      </c>
      <c r="B116" s="91" t="s">
        <v>254</v>
      </c>
      <c r="C116" s="13"/>
      <c r="D116" s="68"/>
      <c r="E116" s="5"/>
      <c r="F116" s="5"/>
      <c r="G116" s="5"/>
      <c r="H116" s="5"/>
      <c r="I116" s="8"/>
      <c r="J116" s="9">
        <f>SUM(J117:J125)</f>
        <v>5613.63</v>
      </c>
      <c r="K116" s="9">
        <f t="shared" ref="K116:N116" si="71">SUM(K117:K125)</f>
        <v>0</v>
      </c>
      <c r="L116" s="9">
        <f t="shared" si="71"/>
        <v>0</v>
      </c>
      <c r="M116" s="9">
        <f t="shared" si="71"/>
        <v>0</v>
      </c>
      <c r="N116" s="9">
        <f t="shared" si="71"/>
        <v>5613.63</v>
      </c>
      <c r="O116" s="71">
        <f t="shared" si="50"/>
        <v>0</v>
      </c>
      <c r="P116" s="6">
        <f>IF(M116="",0/J116,M116/J116)</f>
        <v>0</v>
      </c>
    </row>
    <row r="117" spans="1:16" ht="25.5">
      <c r="A117" s="12" t="s">
        <v>255</v>
      </c>
      <c r="B117" s="92" t="s">
        <v>256</v>
      </c>
      <c r="C117" s="1" t="s">
        <v>12</v>
      </c>
      <c r="D117" s="65">
        <v>12</v>
      </c>
      <c r="E117" s="67">
        <v>0</v>
      </c>
      <c r="F117" s="67">
        <v>0</v>
      </c>
      <c r="G117" s="67">
        <f>E117+F117</f>
        <v>0</v>
      </c>
      <c r="H117" s="70">
        <f>IF(G117="",D117-0,D117-G117)</f>
        <v>12</v>
      </c>
      <c r="I117" s="15">
        <v>136.6</v>
      </c>
      <c r="J117" s="10">
        <f t="shared" si="45"/>
        <v>1639.2</v>
      </c>
      <c r="K117" s="10">
        <f t="shared" si="46"/>
        <v>0</v>
      </c>
      <c r="L117" s="10">
        <f t="shared" si="47"/>
        <v>0</v>
      </c>
      <c r="M117" s="10">
        <f t="shared" si="48"/>
        <v>0</v>
      </c>
      <c r="N117" s="10">
        <f t="shared" si="49"/>
        <v>1639.2</v>
      </c>
      <c r="O117" s="90">
        <f t="shared" si="50"/>
        <v>0</v>
      </c>
      <c r="P117" s="3">
        <f t="shared" ref="P117:P125" si="72">IF(M117="",0/J117,M117/J117)</f>
        <v>0</v>
      </c>
    </row>
    <row r="118" spans="1:16" ht="25.5">
      <c r="A118" s="12" t="s">
        <v>257</v>
      </c>
      <c r="B118" s="92" t="s">
        <v>258</v>
      </c>
      <c r="C118" s="1" t="s">
        <v>12</v>
      </c>
      <c r="D118" s="65">
        <v>11</v>
      </c>
      <c r="E118" s="67">
        <v>0</v>
      </c>
      <c r="F118" s="67">
        <v>0</v>
      </c>
      <c r="G118" s="67">
        <f>E118+F118</f>
        <v>0</v>
      </c>
      <c r="H118" s="70">
        <f>IF(G118="",D118-0,D118-G118)</f>
        <v>11</v>
      </c>
      <c r="I118" s="15">
        <v>14.11</v>
      </c>
      <c r="J118" s="10">
        <f t="shared" si="45"/>
        <v>155.21</v>
      </c>
      <c r="K118" s="10">
        <f t="shared" si="46"/>
        <v>0</v>
      </c>
      <c r="L118" s="10">
        <f t="shared" si="47"/>
        <v>0</v>
      </c>
      <c r="M118" s="10">
        <f t="shared" si="48"/>
        <v>0</v>
      </c>
      <c r="N118" s="10">
        <f t="shared" si="49"/>
        <v>155.21</v>
      </c>
      <c r="O118" s="90">
        <f t="shared" si="50"/>
        <v>0</v>
      </c>
      <c r="P118" s="3">
        <f t="shared" si="72"/>
        <v>0</v>
      </c>
    </row>
    <row r="119" spans="1:16" ht="25.5">
      <c r="A119" s="12" t="s">
        <v>259</v>
      </c>
      <c r="B119" s="92" t="s">
        <v>260</v>
      </c>
      <c r="C119" s="1" t="s">
        <v>12</v>
      </c>
      <c r="D119" s="65">
        <v>1</v>
      </c>
      <c r="E119" s="67">
        <v>0</v>
      </c>
      <c r="F119" s="67">
        <v>0</v>
      </c>
      <c r="G119" s="67">
        <f t="shared" ref="G119:G125" si="73">E119+F119</f>
        <v>0</v>
      </c>
      <c r="H119" s="70">
        <f t="shared" ref="H119:H125" si="74">IF(G119="",D119-0,D119-G119)</f>
        <v>1</v>
      </c>
      <c r="I119" s="15">
        <v>19.11</v>
      </c>
      <c r="J119" s="10">
        <f t="shared" si="45"/>
        <v>19.11</v>
      </c>
      <c r="K119" s="10">
        <f t="shared" si="46"/>
        <v>0</v>
      </c>
      <c r="L119" s="10">
        <f t="shared" si="47"/>
        <v>0</v>
      </c>
      <c r="M119" s="10">
        <f t="shared" si="48"/>
        <v>0</v>
      </c>
      <c r="N119" s="10">
        <f t="shared" si="49"/>
        <v>19.11</v>
      </c>
      <c r="O119" s="90">
        <f t="shared" si="50"/>
        <v>0</v>
      </c>
      <c r="P119" s="3">
        <f t="shared" si="72"/>
        <v>0</v>
      </c>
    </row>
    <row r="120" spans="1:16" ht="25.5">
      <c r="A120" s="12" t="s">
        <v>261</v>
      </c>
      <c r="B120" s="92" t="s">
        <v>46</v>
      </c>
      <c r="C120" s="1" t="s">
        <v>12</v>
      </c>
      <c r="D120" s="65">
        <v>29</v>
      </c>
      <c r="E120" s="67">
        <v>0</v>
      </c>
      <c r="F120" s="67">
        <v>0</v>
      </c>
      <c r="G120" s="67">
        <f t="shared" si="73"/>
        <v>0</v>
      </c>
      <c r="H120" s="70">
        <f t="shared" si="74"/>
        <v>29</v>
      </c>
      <c r="I120" s="15">
        <v>87.51</v>
      </c>
      <c r="J120" s="10">
        <f t="shared" si="45"/>
        <v>2537.79</v>
      </c>
      <c r="K120" s="10">
        <f t="shared" si="46"/>
        <v>0</v>
      </c>
      <c r="L120" s="10">
        <f t="shared" si="47"/>
        <v>0</v>
      </c>
      <c r="M120" s="10">
        <f t="shared" si="48"/>
        <v>0</v>
      </c>
      <c r="N120" s="10">
        <f t="shared" si="49"/>
        <v>2537.79</v>
      </c>
      <c r="O120" s="90">
        <f t="shared" si="50"/>
        <v>0</v>
      </c>
      <c r="P120" s="3">
        <f t="shared" si="72"/>
        <v>0</v>
      </c>
    </row>
    <row r="121" spans="1:16" ht="25.5">
      <c r="A121" s="12" t="s">
        <v>262</v>
      </c>
      <c r="B121" s="92" t="s">
        <v>263</v>
      </c>
      <c r="C121" s="1" t="s">
        <v>12</v>
      </c>
      <c r="D121" s="65">
        <v>29</v>
      </c>
      <c r="E121" s="67">
        <v>0</v>
      </c>
      <c r="F121" s="67">
        <v>0</v>
      </c>
      <c r="G121" s="67">
        <f t="shared" si="73"/>
        <v>0</v>
      </c>
      <c r="H121" s="70">
        <f t="shared" si="74"/>
        <v>29</v>
      </c>
      <c r="I121" s="15">
        <v>19.649999999999999</v>
      </c>
      <c r="J121" s="10">
        <f t="shared" si="45"/>
        <v>569.85</v>
      </c>
      <c r="K121" s="10">
        <f t="shared" si="46"/>
        <v>0</v>
      </c>
      <c r="L121" s="10">
        <f t="shared" si="47"/>
        <v>0</v>
      </c>
      <c r="M121" s="10">
        <f t="shared" si="48"/>
        <v>0</v>
      </c>
      <c r="N121" s="10">
        <f t="shared" si="49"/>
        <v>569.85</v>
      </c>
      <c r="O121" s="90">
        <f t="shared" si="50"/>
        <v>0</v>
      </c>
      <c r="P121" s="3">
        <f t="shared" si="72"/>
        <v>0</v>
      </c>
    </row>
    <row r="122" spans="1:16" ht="25.5">
      <c r="A122" s="12" t="s">
        <v>264</v>
      </c>
      <c r="B122" s="92" t="s">
        <v>265</v>
      </c>
      <c r="C122" s="1" t="s">
        <v>266</v>
      </c>
      <c r="D122" s="65">
        <v>2</v>
      </c>
      <c r="E122" s="67">
        <v>0</v>
      </c>
      <c r="F122" s="67">
        <v>0</v>
      </c>
      <c r="G122" s="67">
        <f t="shared" si="73"/>
        <v>0</v>
      </c>
      <c r="H122" s="70">
        <f t="shared" si="74"/>
        <v>2</v>
      </c>
      <c r="I122" s="15">
        <v>121.49</v>
      </c>
      <c r="J122" s="10">
        <f t="shared" si="45"/>
        <v>242.98</v>
      </c>
      <c r="K122" s="10">
        <f t="shared" si="46"/>
        <v>0</v>
      </c>
      <c r="L122" s="10">
        <f t="shared" si="47"/>
        <v>0</v>
      </c>
      <c r="M122" s="10">
        <f t="shared" si="48"/>
        <v>0</v>
      </c>
      <c r="N122" s="10">
        <f t="shared" si="49"/>
        <v>242.98</v>
      </c>
      <c r="O122" s="90">
        <f t="shared" si="50"/>
        <v>0</v>
      </c>
      <c r="P122" s="3">
        <f t="shared" si="72"/>
        <v>0</v>
      </c>
    </row>
    <row r="123" spans="1:16" ht="25.5">
      <c r="A123" s="12" t="s">
        <v>267</v>
      </c>
      <c r="B123" s="92" t="s">
        <v>268</v>
      </c>
      <c r="C123" s="1" t="s">
        <v>189</v>
      </c>
      <c r="D123" s="65">
        <v>27</v>
      </c>
      <c r="E123" s="67">
        <v>0</v>
      </c>
      <c r="F123" s="67">
        <v>0</v>
      </c>
      <c r="G123" s="67">
        <f t="shared" si="73"/>
        <v>0</v>
      </c>
      <c r="H123" s="70">
        <f t="shared" si="74"/>
        <v>27</v>
      </c>
      <c r="I123" s="15">
        <v>1.5</v>
      </c>
      <c r="J123" s="10">
        <f t="shared" si="45"/>
        <v>40.5</v>
      </c>
      <c r="K123" s="10">
        <f t="shared" si="46"/>
        <v>0</v>
      </c>
      <c r="L123" s="10">
        <f t="shared" si="47"/>
        <v>0</v>
      </c>
      <c r="M123" s="10">
        <f t="shared" si="48"/>
        <v>0</v>
      </c>
      <c r="N123" s="10">
        <f t="shared" si="49"/>
        <v>40.5</v>
      </c>
      <c r="O123" s="90">
        <f t="shared" si="50"/>
        <v>0</v>
      </c>
      <c r="P123" s="3">
        <f t="shared" si="72"/>
        <v>0</v>
      </c>
    </row>
    <row r="124" spans="1:16" ht="25.5">
      <c r="A124" s="12" t="s">
        <v>269</v>
      </c>
      <c r="B124" s="92" t="s">
        <v>270</v>
      </c>
      <c r="C124" s="1" t="s">
        <v>12</v>
      </c>
      <c r="D124" s="65">
        <v>24</v>
      </c>
      <c r="E124" s="67">
        <v>0</v>
      </c>
      <c r="F124" s="67">
        <v>0</v>
      </c>
      <c r="G124" s="67">
        <f t="shared" si="73"/>
        <v>0</v>
      </c>
      <c r="H124" s="70">
        <f t="shared" si="74"/>
        <v>24</v>
      </c>
      <c r="I124" s="15">
        <v>10.07</v>
      </c>
      <c r="J124" s="10">
        <f t="shared" si="45"/>
        <v>241.68</v>
      </c>
      <c r="K124" s="10">
        <f t="shared" si="46"/>
        <v>0</v>
      </c>
      <c r="L124" s="10">
        <f t="shared" si="47"/>
        <v>0</v>
      </c>
      <c r="M124" s="10">
        <f t="shared" si="48"/>
        <v>0</v>
      </c>
      <c r="N124" s="10">
        <f t="shared" si="49"/>
        <v>241.68</v>
      </c>
      <c r="O124" s="90">
        <f t="shared" si="50"/>
        <v>0</v>
      </c>
      <c r="P124" s="3">
        <f t="shared" si="72"/>
        <v>0</v>
      </c>
    </row>
    <row r="125" spans="1:16" ht="25.5">
      <c r="A125" s="12" t="s">
        <v>271</v>
      </c>
      <c r="B125" s="92" t="s">
        <v>272</v>
      </c>
      <c r="C125" s="1" t="s">
        <v>12</v>
      </c>
      <c r="D125" s="65">
        <v>9</v>
      </c>
      <c r="E125" s="67">
        <v>0</v>
      </c>
      <c r="F125" s="67">
        <v>0</v>
      </c>
      <c r="G125" s="67">
        <f t="shared" si="73"/>
        <v>0</v>
      </c>
      <c r="H125" s="70">
        <f t="shared" si="74"/>
        <v>9</v>
      </c>
      <c r="I125" s="15">
        <v>18.59</v>
      </c>
      <c r="J125" s="10">
        <f t="shared" si="45"/>
        <v>167.31</v>
      </c>
      <c r="K125" s="10">
        <f t="shared" si="46"/>
        <v>0</v>
      </c>
      <c r="L125" s="10">
        <f t="shared" si="47"/>
        <v>0</v>
      </c>
      <c r="M125" s="10">
        <f t="shared" si="48"/>
        <v>0</v>
      </c>
      <c r="N125" s="10">
        <f t="shared" si="49"/>
        <v>167.31</v>
      </c>
      <c r="O125" s="90">
        <f t="shared" si="50"/>
        <v>0</v>
      </c>
      <c r="P125" s="3">
        <f t="shared" si="72"/>
        <v>0</v>
      </c>
    </row>
    <row r="126" spans="1:16">
      <c r="A126" s="2" t="s">
        <v>273</v>
      </c>
      <c r="B126" s="91" t="s">
        <v>274</v>
      </c>
      <c r="C126" s="13"/>
      <c r="D126" s="68"/>
      <c r="E126" s="5"/>
      <c r="F126" s="5"/>
      <c r="G126" s="69"/>
      <c r="H126" s="5"/>
      <c r="I126" s="8"/>
      <c r="J126" s="9">
        <f>SUM(J127:J134)</f>
        <v>5413.05</v>
      </c>
      <c r="K126" s="9">
        <f t="shared" ref="K126:N126" si="75">SUM(K127:K134)</f>
        <v>5335.03</v>
      </c>
      <c r="L126" s="9">
        <f t="shared" si="75"/>
        <v>0</v>
      </c>
      <c r="M126" s="9">
        <f t="shared" si="75"/>
        <v>5335.03</v>
      </c>
      <c r="N126" s="9">
        <f t="shared" si="75"/>
        <v>78.02</v>
      </c>
      <c r="O126" s="71">
        <f t="shared" si="50"/>
        <v>0</v>
      </c>
      <c r="P126" s="6">
        <f>IF(M126="",0/J126,M126/J126)</f>
        <v>0.98558668403210747</v>
      </c>
    </row>
    <row r="127" spans="1:16">
      <c r="A127" s="12" t="s">
        <v>275</v>
      </c>
      <c r="B127" s="92" t="s">
        <v>122</v>
      </c>
      <c r="C127" s="1" t="s">
        <v>10</v>
      </c>
      <c r="D127" s="65">
        <v>3.06</v>
      </c>
      <c r="E127" s="67">
        <v>3.06</v>
      </c>
      <c r="F127" s="67">
        <v>0</v>
      </c>
      <c r="G127" s="67">
        <f t="shared" ref="G127:G133" si="76">E127+F127</f>
        <v>3.06</v>
      </c>
      <c r="H127" s="70">
        <f t="shared" ref="H127:H133" si="77">IF(G127="",D127-0,D127-G127)</f>
        <v>0</v>
      </c>
      <c r="I127" s="15">
        <v>91.16</v>
      </c>
      <c r="J127" s="10">
        <f t="shared" si="45"/>
        <v>278.95</v>
      </c>
      <c r="K127" s="10">
        <f t="shared" si="46"/>
        <v>278.95</v>
      </c>
      <c r="L127" s="10">
        <f t="shared" si="47"/>
        <v>0</v>
      </c>
      <c r="M127" s="10">
        <f t="shared" si="48"/>
        <v>278.95</v>
      </c>
      <c r="N127" s="10">
        <f t="shared" si="49"/>
        <v>0</v>
      </c>
      <c r="O127" s="90">
        <f t="shared" si="50"/>
        <v>0</v>
      </c>
      <c r="P127" s="3">
        <f t="shared" ref="P127:P134" si="78">IF(M127="",0/J127,M127/J127)</f>
        <v>1</v>
      </c>
    </row>
    <row r="128" spans="1:16" ht="25.5">
      <c r="A128" s="12" t="s">
        <v>276</v>
      </c>
      <c r="B128" s="92" t="s">
        <v>277</v>
      </c>
      <c r="C128" s="1" t="s">
        <v>10</v>
      </c>
      <c r="D128" s="65">
        <v>6.1</v>
      </c>
      <c r="E128" s="67">
        <v>6.1</v>
      </c>
      <c r="F128" s="67">
        <v>0</v>
      </c>
      <c r="G128" s="67">
        <f t="shared" si="76"/>
        <v>6.1</v>
      </c>
      <c r="H128" s="70">
        <f t="shared" si="77"/>
        <v>0</v>
      </c>
      <c r="I128" s="15">
        <v>483.75</v>
      </c>
      <c r="J128" s="10">
        <f t="shared" si="45"/>
        <v>2950.88</v>
      </c>
      <c r="K128" s="10">
        <f t="shared" si="46"/>
        <v>2950.88</v>
      </c>
      <c r="L128" s="10">
        <f t="shared" si="47"/>
        <v>0</v>
      </c>
      <c r="M128" s="10">
        <f t="shared" si="48"/>
        <v>2950.88</v>
      </c>
      <c r="N128" s="10">
        <f t="shared" si="49"/>
        <v>0</v>
      </c>
      <c r="O128" s="90">
        <f t="shared" si="50"/>
        <v>0</v>
      </c>
      <c r="P128" s="3">
        <f t="shared" si="78"/>
        <v>1</v>
      </c>
    </row>
    <row r="129" spans="1:16">
      <c r="A129" s="12" t="s">
        <v>278</v>
      </c>
      <c r="B129" s="92" t="s">
        <v>88</v>
      </c>
      <c r="C129" s="1" t="s">
        <v>10</v>
      </c>
      <c r="D129" s="65">
        <v>5.65</v>
      </c>
      <c r="E129" s="67">
        <v>5.65</v>
      </c>
      <c r="F129" s="67">
        <v>0</v>
      </c>
      <c r="G129" s="67">
        <f t="shared" si="76"/>
        <v>5.65</v>
      </c>
      <c r="H129" s="70">
        <f t="shared" si="77"/>
        <v>0</v>
      </c>
      <c r="I129" s="15">
        <v>97.37</v>
      </c>
      <c r="J129" s="10">
        <f t="shared" si="45"/>
        <v>550.14</v>
      </c>
      <c r="K129" s="10">
        <f t="shared" si="46"/>
        <v>550.14</v>
      </c>
      <c r="L129" s="10">
        <f t="shared" si="47"/>
        <v>0</v>
      </c>
      <c r="M129" s="10">
        <f t="shared" si="48"/>
        <v>550.14</v>
      </c>
      <c r="N129" s="10">
        <f t="shared" si="49"/>
        <v>0</v>
      </c>
      <c r="O129" s="90">
        <f t="shared" si="50"/>
        <v>0</v>
      </c>
      <c r="P129" s="3">
        <f t="shared" si="78"/>
        <v>1</v>
      </c>
    </row>
    <row r="130" spans="1:16" ht="25.5">
      <c r="A130" s="12" t="s">
        <v>279</v>
      </c>
      <c r="B130" s="92" t="s">
        <v>280</v>
      </c>
      <c r="C130" s="1" t="s">
        <v>8</v>
      </c>
      <c r="D130" s="65">
        <v>12.57</v>
      </c>
      <c r="E130" s="67">
        <v>12.57</v>
      </c>
      <c r="F130" s="67">
        <v>0</v>
      </c>
      <c r="G130" s="67">
        <f t="shared" si="76"/>
        <v>12.57</v>
      </c>
      <c r="H130" s="70">
        <f t="shared" si="77"/>
        <v>0</v>
      </c>
      <c r="I130" s="15">
        <v>79.97</v>
      </c>
      <c r="J130" s="10">
        <f t="shared" si="45"/>
        <v>1005.22</v>
      </c>
      <c r="K130" s="10">
        <f t="shared" si="46"/>
        <v>1005.22</v>
      </c>
      <c r="L130" s="10">
        <f t="shared" si="47"/>
        <v>0</v>
      </c>
      <c r="M130" s="10">
        <f t="shared" si="48"/>
        <v>1005.22</v>
      </c>
      <c r="N130" s="10">
        <f t="shared" si="49"/>
        <v>0</v>
      </c>
      <c r="O130" s="90">
        <f t="shared" si="50"/>
        <v>0</v>
      </c>
      <c r="P130" s="3">
        <f t="shared" si="78"/>
        <v>1</v>
      </c>
    </row>
    <row r="131" spans="1:16">
      <c r="A131" s="12" t="s">
        <v>281</v>
      </c>
      <c r="B131" s="92" t="s">
        <v>282</v>
      </c>
      <c r="C131" s="1" t="s">
        <v>8</v>
      </c>
      <c r="D131" s="65">
        <v>12.57</v>
      </c>
      <c r="E131" s="67">
        <v>12.57</v>
      </c>
      <c r="F131" s="67">
        <v>0</v>
      </c>
      <c r="G131" s="67">
        <f t="shared" si="76"/>
        <v>12.57</v>
      </c>
      <c r="H131" s="70">
        <f t="shared" si="77"/>
        <v>0</v>
      </c>
      <c r="I131" s="15">
        <v>19.23</v>
      </c>
      <c r="J131" s="10">
        <f t="shared" si="45"/>
        <v>241.72</v>
      </c>
      <c r="K131" s="10">
        <f t="shared" si="46"/>
        <v>241.72</v>
      </c>
      <c r="L131" s="10">
        <f t="shared" si="47"/>
        <v>0</v>
      </c>
      <c r="M131" s="10">
        <f t="shared" si="48"/>
        <v>241.72</v>
      </c>
      <c r="N131" s="10">
        <f t="shared" si="49"/>
        <v>0</v>
      </c>
      <c r="O131" s="90">
        <f t="shared" si="50"/>
        <v>0</v>
      </c>
      <c r="P131" s="3">
        <f t="shared" si="78"/>
        <v>1</v>
      </c>
    </row>
    <row r="132" spans="1:16" ht="25.5">
      <c r="A132" s="12" t="s">
        <v>283</v>
      </c>
      <c r="B132" s="92" t="s">
        <v>125</v>
      </c>
      <c r="C132" s="1" t="s">
        <v>8</v>
      </c>
      <c r="D132" s="65">
        <v>9.68</v>
      </c>
      <c r="E132" s="67">
        <v>9.68</v>
      </c>
      <c r="F132" s="67">
        <v>0</v>
      </c>
      <c r="G132" s="67">
        <f t="shared" si="76"/>
        <v>9.68</v>
      </c>
      <c r="H132" s="70">
        <f t="shared" si="77"/>
        <v>0</v>
      </c>
      <c r="I132" s="15">
        <v>4.57</v>
      </c>
      <c r="J132" s="10">
        <f t="shared" si="45"/>
        <v>44.24</v>
      </c>
      <c r="K132" s="10">
        <f t="shared" si="46"/>
        <v>44.24</v>
      </c>
      <c r="L132" s="10">
        <f t="shared" si="47"/>
        <v>0</v>
      </c>
      <c r="M132" s="10">
        <f t="shared" si="48"/>
        <v>44.24</v>
      </c>
      <c r="N132" s="10">
        <f t="shared" si="49"/>
        <v>0</v>
      </c>
      <c r="O132" s="90">
        <f t="shared" si="50"/>
        <v>0</v>
      </c>
      <c r="P132" s="3">
        <f t="shared" si="78"/>
        <v>1</v>
      </c>
    </row>
    <row r="133" spans="1:16" ht="38.25">
      <c r="A133" s="12" t="s">
        <v>284</v>
      </c>
      <c r="B133" s="92" t="s">
        <v>127</v>
      </c>
      <c r="C133" s="1" t="s">
        <v>8</v>
      </c>
      <c r="D133" s="65">
        <v>9.68</v>
      </c>
      <c r="E133" s="67">
        <v>9.68</v>
      </c>
      <c r="F133" s="67">
        <v>0</v>
      </c>
      <c r="G133" s="67">
        <f t="shared" si="76"/>
        <v>9.68</v>
      </c>
      <c r="H133" s="70">
        <f t="shared" si="77"/>
        <v>0</v>
      </c>
      <c r="I133" s="15">
        <v>27.26</v>
      </c>
      <c r="J133" s="10">
        <f t="shared" si="45"/>
        <v>263.88</v>
      </c>
      <c r="K133" s="10">
        <f t="shared" si="46"/>
        <v>263.88</v>
      </c>
      <c r="L133" s="10">
        <f t="shared" si="47"/>
        <v>0</v>
      </c>
      <c r="M133" s="10">
        <f t="shared" si="48"/>
        <v>263.88</v>
      </c>
      <c r="N133" s="10">
        <f t="shared" si="49"/>
        <v>0</v>
      </c>
      <c r="O133" s="90">
        <f t="shared" si="50"/>
        <v>0</v>
      </c>
      <c r="P133" s="3">
        <f t="shared" si="78"/>
        <v>1</v>
      </c>
    </row>
    <row r="134" spans="1:16" ht="25.5">
      <c r="A134" s="12" t="s">
        <v>285</v>
      </c>
      <c r="B134" s="92" t="s">
        <v>97</v>
      </c>
      <c r="C134" s="1" t="s">
        <v>8</v>
      </c>
      <c r="D134" s="65">
        <v>9.68</v>
      </c>
      <c r="E134" s="67">
        <v>0</v>
      </c>
      <c r="F134" s="67">
        <v>0</v>
      </c>
      <c r="G134" s="67">
        <f>E134+F134</f>
        <v>0</v>
      </c>
      <c r="H134" s="70">
        <f>IF(G134="",D134-0,D134-G134)</f>
        <v>9.68</v>
      </c>
      <c r="I134" s="15">
        <v>8.06</v>
      </c>
      <c r="J134" s="10">
        <f t="shared" si="45"/>
        <v>78.02</v>
      </c>
      <c r="K134" s="10">
        <f t="shared" si="46"/>
        <v>0</v>
      </c>
      <c r="L134" s="10">
        <f t="shared" si="47"/>
        <v>0</v>
      </c>
      <c r="M134" s="10">
        <f t="shared" si="48"/>
        <v>0</v>
      </c>
      <c r="N134" s="10">
        <f t="shared" si="49"/>
        <v>78.02</v>
      </c>
      <c r="O134" s="90">
        <f t="shared" si="50"/>
        <v>0</v>
      </c>
      <c r="P134" s="3">
        <f t="shared" si="78"/>
        <v>0</v>
      </c>
    </row>
    <row r="135" spans="1:16">
      <c r="A135" s="2" t="s">
        <v>286</v>
      </c>
      <c r="B135" s="91" t="s">
        <v>287</v>
      </c>
      <c r="C135" s="13"/>
      <c r="D135" s="68"/>
      <c r="E135" s="5"/>
      <c r="F135" s="5"/>
      <c r="G135" s="69"/>
      <c r="H135" s="5"/>
      <c r="I135" s="8"/>
      <c r="J135" s="9">
        <f>SUM(J136:J140)</f>
        <v>19797.97</v>
      </c>
      <c r="K135" s="9">
        <f t="shared" ref="K135:N135" si="79">SUM(K136:K140)</f>
        <v>0</v>
      </c>
      <c r="L135" s="9">
        <f t="shared" si="79"/>
        <v>0</v>
      </c>
      <c r="M135" s="9">
        <f t="shared" si="79"/>
        <v>0</v>
      </c>
      <c r="N135" s="9">
        <f t="shared" si="79"/>
        <v>19797.97</v>
      </c>
      <c r="O135" s="71">
        <f t="shared" si="50"/>
        <v>0</v>
      </c>
      <c r="P135" s="6">
        <f>IF(M135="",0/J135,M135/J135)</f>
        <v>0</v>
      </c>
    </row>
    <row r="136" spans="1:16">
      <c r="A136" s="12" t="s">
        <v>288</v>
      </c>
      <c r="B136" s="92" t="s">
        <v>289</v>
      </c>
      <c r="C136" s="1" t="s">
        <v>62</v>
      </c>
      <c r="D136" s="65">
        <v>3255.38</v>
      </c>
      <c r="E136" s="67">
        <v>0</v>
      </c>
      <c r="F136" s="67">
        <v>0</v>
      </c>
      <c r="G136" s="67">
        <f t="shared" ref="G136:G140" si="80">E136+F136</f>
        <v>0</v>
      </c>
      <c r="H136" s="70">
        <f t="shared" ref="H136:H140" si="81">IF(G136="",D136-0,D136-G136)</f>
        <v>3255.38</v>
      </c>
      <c r="I136" s="15">
        <v>0.65</v>
      </c>
      <c r="J136" s="10">
        <f t="shared" si="45"/>
        <v>2116</v>
      </c>
      <c r="K136" s="10">
        <f t="shared" si="46"/>
        <v>0</v>
      </c>
      <c r="L136" s="10">
        <f t="shared" si="47"/>
        <v>0</v>
      </c>
      <c r="M136" s="10">
        <f t="shared" si="48"/>
        <v>0</v>
      </c>
      <c r="N136" s="10">
        <f t="shared" si="49"/>
        <v>2116</v>
      </c>
      <c r="O136" s="90">
        <f t="shared" si="50"/>
        <v>0</v>
      </c>
      <c r="P136" s="3">
        <f t="shared" ref="P136:P140" si="82">IF(M136="",0/J136,M136/J136)</f>
        <v>0</v>
      </c>
    </row>
    <row r="137" spans="1:16" ht="38.25">
      <c r="A137" s="12" t="s">
        <v>290</v>
      </c>
      <c r="B137" s="92" t="s">
        <v>291</v>
      </c>
      <c r="C137" s="1" t="s">
        <v>12</v>
      </c>
      <c r="D137" s="65">
        <v>1</v>
      </c>
      <c r="E137" s="67">
        <v>0</v>
      </c>
      <c r="F137" s="67">
        <v>0</v>
      </c>
      <c r="G137" s="67">
        <f t="shared" si="80"/>
        <v>0</v>
      </c>
      <c r="H137" s="70">
        <f t="shared" si="81"/>
        <v>1</v>
      </c>
      <c r="I137" s="15">
        <v>3197.58</v>
      </c>
      <c r="J137" s="10">
        <f t="shared" ref="J137:J200" si="83">ROUND(D137*$I137,2)</f>
        <v>3197.58</v>
      </c>
      <c r="K137" s="10">
        <f t="shared" ref="K137:K200" si="84">ROUND(E137*$I137,2)</f>
        <v>0</v>
      </c>
      <c r="L137" s="10">
        <f t="shared" ref="L137:L200" si="85">ROUND(F137*$I137,2)</f>
        <v>0</v>
      </c>
      <c r="M137" s="10">
        <f t="shared" ref="M137:M200" si="86">ROUND(G137*$I137,2)</f>
        <v>0</v>
      </c>
      <c r="N137" s="10">
        <f t="shared" ref="N137:N200" si="87">ROUND(H137*$I137,2)</f>
        <v>3197.58</v>
      </c>
      <c r="O137" s="90">
        <f t="shared" ref="O137:O200" si="88">SUM(L137/J137)</f>
        <v>0</v>
      </c>
      <c r="P137" s="3">
        <f t="shared" si="82"/>
        <v>0</v>
      </c>
    </row>
    <row r="138" spans="1:16" ht="25.5">
      <c r="A138" s="12" t="s">
        <v>292</v>
      </c>
      <c r="B138" s="92" t="s">
        <v>293</v>
      </c>
      <c r="C138" s="1" t="s">
        <v>12</v>
      </c>
      <c r="D138" s="65">
        <v>7</v>
      </c>
      <c r="E138" s="67">
        <v>0</v>
      </c>
      <c r="F138" s="67">
        <v>0</v>
      </c>
      <c r="G138" s="67">
        <f t="shared" si="80"/>
        <v>0</v>
      </c>
      <c r="H138" s="70">
        <f t="shared" si="81"/>
        <v>7</v>
      </c>
      <c r="I138" s="15">
        <v>306.01</v>
      </c>
      <c r="J138" s="10">
        <f t="shared" si="83"/>
        <v>2142.0700000000002</v>
      </c>
      <c r="K138" s="10">
        <f t="shared" si="84"/>
        <v>0</v>
      </c>
      <c r="L138" s="10">
        <f t="shared" si="85"/>
        <v>0</v>
      </c>
      <c r="M138" s="10">
        <f t="shared" si="86"/>
        <v>0</v>
      </c>
      <c r="N138" s="10">
        <f t="shared" si="87"/>
        <v>2142.0700000000002</v>
      </c>
      <c r="O138" s="90">
        <f t="shared" si="88"/>
        <v>0</v>
      </c>
      <c r="P138" s="3">
        <f t="shared" si="82"/>
        <v>0</v>
      </c>
    </row>
    <row r="139" spans="1:16">
      <c r="A139" s="12" t="s">
        <v>294</v>
      </c>
      <c r="B139" s="92" t="s">
        <v>295</v>
      </c>
      <c r="C139" s="1" t="s">
        <v>12</v>
      </c>
      <c r="D139" s="65">
        <v>10</v>
      </c>
      <c r="E139" s="67">
        <v>0</v>
      </c>
      <c r="F139" s="67">
        <v>0</v>
      </c>
      <c r="G139" s="67">
        <f t="shared" si="80"/>
        <v>0</v>
      </c>
      <c r="H139" s="70">
        <f t="shared" si="81"/>
        <v>10</v>
      </c>
      <c r="I139" s="15">
        <v>1101.7</v>
      </c>
      <c r="J139" s="10">
        <f t="shared" si="83"/>
        <v>11017</v>
      </c>
      <c r="K139" s="10">
        <f t="shared" si="84"/>
        <v>0</v>
      </c>
      <c r="L139" s="10">
        <f t="shared" si="85"/>
        <v>0</v>
      </c>
      <c r="M139" s="10">
        <f t="shared" si="86"/>
        <v>0</v>
      </c>
      <c r="N139" s="10">
        <f t="shared" si="87"/>
        <v>11017</v>
      </c>
      <c r="O139" s="90">
        <f t="shared" si="88"/>
        <v>0</v>
      </c>
      <c r="P139" s="3">
        <f t="shared" si="82"/>
        <v>0</v>
      </c>
    </row>
    <row r="140" spans="1:16">
      <c r="A140" s="12" t="s">
        <v>296</v>
      </c>
      <c r="B140" s="92" t="s">
        <v>297</v>
      </c>
      <c r="C140" s="1" t="s">
        <v>12</v>
      </c>
      <c r="D140" s="65">
        <v>1</v>
      </c>
      <c r="E140" s="67">
        <v>0</v>
      </c>
      <c r="F140" s="67">
        <v>0</v>
      </c>
      <c r="G140" s="67">
        <f t="shared" si="80"/>
        <v>0</v>
      </c>
      <c r="H140" s="70">
        <f t="shared" si="81"/>
        <v>1</v>
      </c>
      <c r="I140" s="15">
        <v>1325.32</v>
      </c>
      <c r="J140" s="10">
        <f t="shared" si="83"/>
        <v>1325.32</v>
      </c>
      <c r="K140" s="10">
        <f t="shared" si="84"/>
        <v>0</v>
      </c>
      <c r="L140" s="10">
        <f t="shared" si="85"/>
        <v>0</v>
      </c>
      <c r="M140" s="10">
        <f t="shared" si="86"/>
        <v>0</v>
      </c>
      <c r="N140" s="10">
        <f t="shared" si="87"/>
        <v>1325.32</v>
      </c>
      <c r="O140" s="90">
        <f t="shared" si="88"/>
        <v>0</v>
      </c>
      <c r="P140" s="3">
        <f t="shared" si="82"/>
        <v>0</v>
      </c>
    </row>
    <row r="141" spans="1:16">
      <c r="A141" s="2">
        <v>2</v>
      </c>
      <c r="B141" s="93" t="s">
        <v>298</v>
      </c>
      <c r="C141" s="4" t="s">
        <v>1</v>
      </c>
      <c r="D141" s="5"/>
      <c r="E141" s="5"/>
      <c r="F141" s="5"/>
      <c r="G141" s="69"/>
      <c r="H141" s="5"/>
      <c r="I141" s="8"/>
      <c r="J141" s="9">
        <f>J142+J148+J168+J171+J179+J186+J190+J198+J212+J226+J245+J272+J279</f>
        <v>160083.61000000002</v>
      </c>
      <c r="K141" s="9">
        <f t="shared" ref="K141:N141" si="89">K142+K148+K168+K171+K179+K186+K190+K198+K212+K226+K245+K272+K279</f>
        <v>0</v>
      </c>
      <c r="L141" s="9">
        <f t="shared" si="89"/>
        <v>37488.25</v>
      </c>
      <c r="M141" s="9">
        <f t="shared" si="89"/>
        <v>37488.25</v>
      </c>
      <c r="N141" s="9">
        <f t="shared" si="89"/>
        <v>122595.36</v>
      </c>
      <c r="O141" s="71">
        <f t="shared" si="88"/>
        <v>0.23417918923742409</v>
      </c>
      <c r="P141" s="6">
        <f>IF(M141="",0/J141,M141/J141)</f>
        <v>0.23417918923742409</v>
      </c>
    </row>
    <row r="142" spans="1:16">
      <c r="A142" s="2" t="s">
        <v>299</v>
      </c>
      <c r="B142" s="91" t="s">
        <v>300</v>
      </c>
      <c r="C142" s="13"/>
      <c r="D142" s="68"/>
      <c r="E142" s="5"/>
      <c r="F142" s="5"/>
      <c r="G142" s="69"/>
      <c r="H142" s="5"/>
      <c r="I142" s="8"/>
      <c r="J142" s="9">
        <f>SUM(J143:J147)</f>
        <v>3993.7999999999997</v>
      </c>
      <c r="K142" s="9">
        <f t="shared" ref="K142:N142" si="90">SUM(K143:K147)</f>
        <v>0</v>
      </c>
      <c r="L142" s="9">
        <f t="shared" si="90"/>
        <v>3993.7999999999997</v>
      </c>
      <c r="M142" s="9">
        <f t="shared" si="90"/>
        <v>3993.7999999999997</v>
      </c>
      <c r="N142" s="9">
        <f t="shared" si="90"/>
        <v>0</v>
      </c>
      <c r="O142" s="71">
        <f t="shared" si="88"/>
        <v>1</v>
      </c>
      <c r="P142" s="6">
        <f>IF(M142="",0/J142,M142/J142)</f>
        <v>1</v>
      </c>
    </row>
    <row r="143" spans="1:16" ht="25.5">
      <c r="A143" s="12" t="s">
        <v>301</v>
      </c>
      <c r="B143" s="92" t="s">
        <v>15</v>
      </c>
      <c r="C143" s="1" t="s">
        <v>7</v>
      </c>
      <c r="D143" s="65">
        <v>28.74</v>
      </c>
      <c r="E143" s="67">
        <v>0</v>
      </c>
      <c r="F143" s="67">
        <v>28.74</v>
      </c>
      <c r="G143" s="67">
        <f>E143+F143</f>
        <v>28.74</v>
      </c>
      <c r="H143" s="70">
        <f>IF(G143="",D143-0,D143-G143)</f>
        <v>0</v>
      </c>
      <c r="I143" s="15">
        <v>70.17</v>
      </c>
      <c r="J143" s="10">
        <f t="shared" si="83"/>
        <v>2016.69</v>
      </c>
      <c r="K143" s="10">
        <f t="shared" si="84"/>
        <v>0</v>
      </c>
      <c r="L143" s="10">
        <f t="shared" si="85"/>
        <v>2016.69</v>
      </c>
      <c r="M143" s="10">
        <f t="shared" si="86"/>
        <v>2016.69</v>
      </c>
      <c r="N143" s="10">
        <f t="shared" si="87"/>
        <v>0</v>
      </c>
      <c r="O143" s="90">
        <f t="shared" si="88"/>
        <v>1</v>
      </c>
      <c r="P143" s="3">
        <f t="shared" ref="P143:P147" si="91">IF(M143="",0/J143,M143/J143)</f>
        <v>1</v>
      </c>
    </row>
    <row r="144" spans="1:16">
      <c r="A144" s="12" t="s">
        <v>302</v>
      </c>
      <c r="B144" s="92" t="s">
        <v>122</v>
      </c>
      <c r="C144" s="1" t="s">
        <v>10</v>
      </c>
      <c r="D144" s="65">
        <v>16.600000000000001</v>
      </c>
      <c r="E144" s="67">
        <v>0</v>
      </c>
      <c r="F144" s="67">
        <v>16.600000000000001</v>
      </c>
      <c r="G144" s="67">
        <f>E144+F144</f>
        <v>16.600000000000001</v>
      </c>
      <c r="H144" s="70">
        <f>IF(G144="",D144-0,D144-G144)</f>
        <v>0</v>
      </c>
      <c r="I144" s="15">
        <v>91.16</v>
      </c>
      <c r="J144" s="10">
        <f t="shared" si="83"/>
        <v>1513.26</v>
      </c>
      <c r="K144" s="10">
        <f t="shared" si="84"/>
        <v>0</v>
      </c>
      <c r="L144" s="10">
        <f t="shared" si="85"/>
        <v>1513.26</v>
      </c>
      <c r="M144" s="10">
        <f t="shared" si="86"/>
        <v>1513.26</v>
      </c>
      <c r="N144" s="10">
        <f t="shared" si="87"/>
        <v>0</v>
      </c>
      <c r="O144" s="90">
        <f t="shared" si="88"/>
        <v>1</v>
      </c>
      <c r="P144" s="3">
        <f t="shared" si="91"/>
        <v>1</v>
      </c>
    </row>
    <row r="145" spans="1:16">
      <c r="A145" s="12" t="s">
        <v>303</v>
      </c>
      <c r="B145" s="92" t="s">
        <v>304</v>
      </c>
      <c r="C145" s="1" t="s">
        <v>10</v>
      </c>
      <c r="D145" s="65">
        <v>12.01</v>
      </c>
      <c r="E145" s="67">
        <v>0</v>
      </c>
      <c r="F145" s="67">
        <v>12.01</v>
      </c>
      <c r="G145" s="67">
        <f t="shared" ref="G145:G147" si="92">E145+F145</f>
        <v>12.01</v>
      </c>
      <c r="H145" s="70">
        <f t="shared" ref="H145:H147" si="93">IF(G145="",D145-0,D145-G145)</f>
        <v>0</v>
      </c>
      <c r="I145" s="15">
        <v>23.12</v>
      </c>
      <c r="J145" s="10">
        <f t="shared" si="83"/>
        <v>277.67</v>
      </c>
      <c r="K145" s="10">
        <f t="shared" si="84"/>
        <v>0</v>
      </c>
      <c r="L145" s="10">
        <f t="shared" si="85"/>
        <v>277.67</v>
      </c>
      <c r="M145" s="10">
        <f t="shared" si="86"/>
        <v>277.67</v>
      </c>
      <c r="N145" s="10">
        <f t="shared" si="87"/>
        <v>0</v>
      </c>
      <c r="O145" s="90">
        <f t="shared" si="88"/>
        <v>1</v>
      </c>
      <c r="P145" s="3">
        <f t="shared" si="91"/>
        <v>1</v>
      </c>
    </row>
    <row r="146" spans="1:16" ht="38.25">
      <c r="A146" s="12" t="s">
        <v>305</v>
      </c>
      <c r="B146" s="92" t="s">
        <v>78</v>
      </c>
      <c r="C146" s="1" t="s">
        <v>10</v>
      </c>
      <c r="D146" s="65">
        <v>5.96</v>
      </c>
      <c r="E146" s="67">
        <v>0</v>
      </c>
      <c r="F146" s="67">
        <v>5.96</v>
      </c>
      <c r="G146" s="67">
        <f t="shared" si="92"/>
        <v>5.96</v>
      </c>
      <c r="H146" s="70">
        <f t="shared" si="93"/>
        <v>0</v>
      </c>
      <c r="I146" s="15">
        <v>8.6999999999999993</v>
      </c>
      <c r="J146" s="10">
        <f t="shared" si="83"/>
        <v>51.85</v>
      </c>
      <c r="K146" s="10">
        <f t="shared" si="84"/>
        <v>0</v>
      </c>
      <c r="L146" s="10">
        <f t="shared" si="85"/>
        <v>51.85</v>
      </c>
      <c r="M146" s="10">
        <f t="shared" si="86"/>
        <v>51.85</v>
      </c>
      <c r="N146" s="10">
        <f t="shared" si="87"/>
        <v>0</v>
      </c>
      <c r="O146" s="90">
        <f t="shared" si="88"/>
        <v>1</v>
      </c>
      <c r="P146" s="3">
        <f t="shared" si="91"/>
        <v>1</v>
      </c>
    </row>
    <row r="147" spans="1:16" ht="25.5">
      <c r="A147" s="12" t="s">
        <v>306</v>
      </c>
      <c r="B147" s="92" t="s">
        <v>83</v>
      </c>
      <c r="C147" s="1" t="s">
        <v>84</v>
      </c>
      <c r="D147" s="65">
        <v>59.7</v>
      </c>
      <c r="E147" s="67">
        <v>0</v>
      </c>
      <c r="F147" s="67">
        <v>59.7</v>
      </c>
      <c r="G147" s="67">
        <f t="shared" si="92"/>
        <v>59.7</v>
      </c>
      <c r="H147" s="70">
        <f t="shared" si="93"/>
        <v>0</v>
      </c>
      <c r="I147" s="15">
        <v>2.25</v>
      </c>
      <c r="J147" s="10">
        <f t="shared" si="83"/>
        <v>134.33000000000001</v>
      </c>
      <c r="K147" s="10">
        <f t="shared" si="84"/>
        <v>0</v>
      </c>
      <c r="L147" s="10">
        <f t="shared" si="85"/>
        <v>134.33000000000001</v>
      </c>
      <c r="M147" s="10">
        <f t="shared" si="86"/>
        <v>134.33000000000001</v>
      </c>
      <c r="N147" s="10">
        <f t="shared" si="87"/>
        <v>0</v>
      </c>
      <c r="O147" s="90">
        <f t="shared" si="88"/>
        <v>1</v>
      </c>
      <c r="P147" s="3">
        <f t="shared" si="91"/>
        <v>1</v>
      </c>
    </row>
    <row r="148" spans="1:16">
      <c r="A148" s="2" t="s">
        <v>721</v>
      </c>
      <c r="B148" s="93" t="s">
        <v>307</v>
      </c>
      <c r="C148" s="4" t="s">
        <v>1</v>
      </c>
      <c r="D148" s="5"/>
      <c r="E148" s="5"/>
      <c r="F148" s="5"/>
      <c r="G148" s="69"/>
      <c r="H148" s="5"/>
      <c r="I148" s="8"/>
      <c r="J148" s="9">
        <f>J149+J158</f>
        <v>35260.589999999997</v>
      </c>
      <c r="K148" s="9">
        <f t="shared" ref="K148:N148" si="94">K149+K158</f>
        <v>0</v>
      </c>
      <c r="L148" s="9">
        <f t="shared" si="94"/>
        <v>24959.83</v>
      </c>
      <c r="M148" s="9">
        <f t="shared" si="94"/>
        <v>24959.83</v>
      </c>
      <c r="N148" s="9">
        <f t="shared" si="94"/>
        <v>10300.76</v>
      </c>
      <c r="O148" s="71">
        <f t="shared" si="88"/>
        <v>0.70786762218102428</v>
      </c>
      <c r="P148" s="6">
        <f>IF(M148="",0/J148,M148/J148)</f>
        <v>0.70786762218102428</v>
      </c>
    </row>
    <row r="149" spans="1:16">
      <c r="A149" s="2" t="s">
        <v>722</v>
      </c>
      <c r="B149" s="93" t="s">
        <v>308</v>
      </c>
      <c r="C149" s="4" t="s">
        <v>1</v>
      </c>
      <c r="D149" s="5"/>
      <c r="E149" s="5"/>
      <c r="F149" s="5"/>
      <c r="G149" s="69"/>
      <c r="H149" s="5"/>
      <c r="I149" s="8"/>
      <c r="J149" s="9">
        <f>SUM(J150:J157)</f>
        <v>11650.74</v>
      </c>
      <c r="K149" s="9">
        <f t="shared" ref="K149:N149" si="95">SUM(K150:K157)</f>
        <v>0</v>
      </c>
      <c r="L149" s="9">
        <f t="shared" si="95"/>
        <v>11650.74</v>
      </c>
      <c r="M149" s="9">
        <f t="shared" si="95"/>
        <v>11650.74</v>
      </c>
      <c r="N149" s="9">
        <f t="shared" si="95"/>
        <v>0</v>
      </c>
      <c r="O149" s="71">
        <f t="shared" si="88"/>
        <v>1</v>
      </c>
      <c r="P149" s="6">
        <f>IF(M149="",0/J149,M149/J149)</f>
        <v>1</v>
      </c>
    </row>
    <row r="150" spans="1:16" ht="25.5">
      <c r="A150" s="12" t="s">
        <v>309</v>
      </c>
      <c r="B150" s="92" t="s">
        <v>310</v>
      </c>
      <c r="C150" s="1" t="s">
        <v>8</v>
      </c>
      <c r="D150" s="65">
        <v>20.350000000000001</v>
      </c>
      <c r="E150" s="67">
        <v>0</v>
      </c>
      <c r="F150" s="67">
        <v>20.350000000000001</v>
      </c>
      <c r="G150" s="67">
        <f t="shared" ref="G150:G157" si="96">E150+F150</f>
        <v>20.350000000000001</v>
      </c>
      <c r="H150" s="70">
        <f t="shared" ref="H150:H157" si="97">IF(G150="",D150-0,D150-G150)</f>
        <v>0</v>
      </c>
      <c r="I150" s="15">
        <v>20.149999999999999</v>
      </c>
      <c r="J150" s="10">
        <f t="shared" si="83"/>
        <v>410.05</v>
      </c>
      <c r="K150" s="10">
        <f t="shared" si="84"/>
        <v>0</v>
      </c>
      <c r="L150" s="10">
        <f t="shared" si="85"/>
        <v>410.05</v>
      </c>
      <c r="M150" s="10">
        <f t="shared" si="86"/>
        <v>410.05</v>
      </c>
      <c r="N150" s="10">
        <f t="shared" si="87"/>
        <v>0</v>
      </c>
      <c r="O150" s="90">
        <f t="shared" si="88"/>
        <v>1</v>
      </c>
      <c r="P150" s="3">
        <f t="shared" ref="P150:P157" si="98">IF(M150="",0/J150,M150/J150)</f>
        <v>1</v>
      </c>
    </row>
    <row r="151" spans="1:16" ht="25.5">
      <c r="A151" s="12" t="s">
        <v>311</v>
      </c>
      <c r="B151" s="92" t="s">
        <v>94</v>
      </c>
      <c r="C151" s="1" t="s">
        <v>8</v>
      </c>
      <c r="D151" s="65">
        <v>47.66</v>
      </c>
      <c r="E151" s="67">
        <v>0</v>
      </c>
      <c r="F151" s="67">
        <v>47.66</v>
      </c>
      <c r="G151" s="67">
        <f t="shared" si="96"/>
        <v>47.66</v>
      </c>
      <c r="H151" s="70">
        <f t="shared" si="97"/>
        <v>0</v>
      </c>
      <c r="I151" s="15">
        <v>3</v>
      </c>
      <c r="J151" s="10">
        <f t="shared" si="83"/>
        <v>142.97999999999999</v>
      </c>
      <c r="K151" s="10">
        <f t="shared" si="84"/>
        <v>0</v>
      </c>
      <c r="L151" s="10">
        <f t="shared" si="85"/>
        <v>142.97999999999999</v>
      </c>
      <c r="M151" s="10">
        <f t="shared" si="86"/>
        <v>142.97999999999999</v>
      </c>
      <c r="N151" s="10">
        <f t="shared" si="87"/>
        <v>0</v>
      </c>
      <c r="O151" s="90">
        <f t="shared" si="88"/>
        <v>1</v>
      </c>
      <c r="P151" s="3">
        <f t="shared" si="98"/>
        <v>1</v>
      </c>
    </row>
    <row r="152" spans="1:16" ht="25.5">
      <c r="A152" s="12" t="s">
        <v>312</v>
      </c>
      <c r="B152" s="92" t="s">
        <v>313</v>
      </c>
      <c r="C152" s="1" t="s">
        <v>10</v>
      </c>
      <c r="D152" s="65">
        <v>3.81</v>
      </c>
      <c r="E152" s="67">
        <v>0</v>
      </c>
      <c r="F152" s="67">
        <v>3.81</v>
      </c>
      <c r="G152" s="67">
        <f t="shared" si="96"/>
        <v>3.81</v>
      </c>
      <c r="H152" s="70">
        <f t="shared" si="97"/>
        <v>0</v>
      </c>
      <c r="I152" s="15">
        <v>438.64</v>
      </c>
      <c r="J152" s="10">
        <f t="shared" si="83"/>
        <v>1671.22</v>
      </c>
      <c r="K152" s="10">
        <f t="shared" si="84"/>
        <v>0</v>
      </c>
      <c r="L152" s="10">
        <f t="shared" si="85"/>
        <v>1671.22</v>
      </c>
      <c r="M152" s="10">
        <f t="shared" si="86"/>
        <v>1671.22</v>
      </c>
      <c r="N152" s="10">
        <f t="shared" si="87"/>
        <v>0</v>
      </c>
      <c r="O152" s="90">
        <f t="shared" si="88"/>
        <v>1</v>
      </c>
      <c r="P152" s="3">
        <f t="shared" si="98"/>
        <v>1</v>
      </c>
    </row>
    <row r="153" spans="1:16" ht="25.5">
      <c r="A153" s="12" t="s">
        <v>314</v>
      </c>
      <c r="B153" s="92" t="s">
        <v>315</v>
      </c>
      <c r="C153" s="1" t="s">
        <v>8</v>
      </c>
      <c r="D153" s="65">
        <v>49.8</v>
      </c>
      <c r="E153" s="67">
        <v>0</v>
      </c>
      <c r="F153" s="67">
        <v>49.8</v>
      </c>
      <c r="G153" s="67">
        <f t="shared" si="96"/>
        <v>49.8</v>
      </c>
      <c r="H153" s="70">
        <f t="shared" si="97"/>
        <v>0</v>
      </c>
      <c r="I153" s="15">
        <v>74.64</v>
      </c>
      <c r="J153" s="10">
        <f t="shared" si="83"/>
        <v>3717.07</v>
      </c>
      <c r="K153" s="10">
        <f t="shared" si="84"/>
        <v>0</v>
      </c>
      <c r="L153" s="10">
        <f t="shared" si="85"/>
        <v>3717.07</v>
      </c>
      <c r="M153" s="10">
        <f t="shared" si="86"/>
        <v>3717.07</v>
      </c>
      <c r="N153" s="10">
        <f t="shared" si="87"/>
        <v>0</v>
      </c>
      <c r="O153" s="90">
        <f t="shared" si="88"/>
        <v>1</v>
      </c>
      <c r="P153" s="3">
        <f t="shared" si="98"/>
        <v>1</v>
      </c>
    </row>
    <row r="154" spans="1:16" ht="25.5">
      <c r="A154" s="12" t="s">
        <v>316</v>
      </c>
      <c r="B154" s="92" t="s">
        <v>317</v>
      </c>
      <c r="C154" s="1" t="s">
        <v>10</v>
      </c>
      <c r="D154" s="65">
        <v>3.57</v>
      </c>
      <c r="E154" s="67">
        <v>0</v>
      </c>
      <c r="F154" s="67">
        <v>3.57</v>
      </c>
      <c r="G154" s="67">
        <f t="shared" si="96"/>
        <v>3.57</v>
      </c>
      <c r="H154" s="70">
        <f t="shared" si="97"/>
        <v>0</v>
      </c>
      <c r="I154" s="15">
        <v>520.46</v>
      </c>
      <c r="J154" s="10">
        <f t="shared" si="83"/>
        <v>1858.04</v>
      </c>
      <c r="K154" s="10">
        <f t="shared" si="84"/>
        <v>0</v>
      </c>
      <c r="L154" s="10">
        <f t="shared" si="85"/>
        <v>1858.04</v>
      </c>
      <c r="M154" s="10">
        <f t="shared" si="86"/>
        <v>1858.04</v>
      </c>
      <c r="N154" s="10">
        <f t="shared" si="87"/>
        <v>0</v>
      </c>
      <c r="O154" s="90">
        <f t="shared" si="88"/>
        <v>1</v>
      </c>
      <c r="P154" s="3">
        <f t="shared" si="98"/>
        <v>1</v>
      </c>
    </row>
    <row r="155" spans="1:16" ht="25.5">
      <c r="A155" s="12" t="s">
        <v>318</v>
      </c>
      <c r="B155" s="92" t="s">
        <v>17</v>
      </c>
      <c r="C155" s="1" t="s">
        <v>16</v>
      </c>
      <c r="D155" s="65">
        <v>50.1</v>
      </c>
      <c r="E155" s="67">
        <v>0</v>
      </c>
      <c r="F155" s="67">
        <v>50.1</v>
      </c>
      <c r="G155" s="67">
        <f t="shared" si="96"/>
        <v>50.1</v>
      </c>
      <c r="H155" s="70">
        <f t="shared" si="97"/>
        <v>0</v>
      </c>
      <c r="I155" s="15">
        <v>21.07</v>
      </c>
      <c r="J155" s="10">
        <f t="shared" si="83"/>
        <v>1055.6099999999999</v>
      </c>
      <c r="K155" s="10">
        <f t="shared" si="84"/>
        <v>0</v>
      </c>
      <c r="L155" s="10">
        <f t="shared" si="85"/>
        <v>1055.6099999999999</v>
      </c>
      <c r="M155" s="10">
        <f t="shared" si="86"/>
        <v>1055.6099999999999</v>
      </c>
      <c r="N155" s="10">
        <f t="shared" si="87"/>
        <v>0</v>
      </c>
      <c r="O155" s="90">
        <f t="shared" si="88"/>
        <v>1</v>
      </c>
      <c r="P155" s="3">
        <f t="shared" si="98"/>
        <v>1</v>
      </c>
    </row>
    <row r="156" spans="1:16" ht="25.5">
      <c r="A156" s="12" t="s">
        <v>319</v>
      </c>
      <c r="B156" s="92" t="s">
        <v>18</v>
      </c>
      <c r="C156" s="1" t="s">
        <v>16</v>
      </c>
      <c r="D156" s="65">
        <v>38.200000000000003</v>
      </c>
      <c r="E156" s="67">
        <v>0</v>
      </c>
      <c r="F156" s="67">
        <v>38.200000000000003</v>
      </c>
      <c r="G156" s="67">
        <f t="shared" si="96"/>
        <v>38.200000000000003</v>
      </c>
      <c r="H156" s="70">
        <f t="shared" si="97"/>
        <v>0</v>
      </c>
      <c r="I156" s="15">
        <v>14.78</v>
      </c>
      <c r="J156" s="10">
        <f t="shared" si="83"/>
        <v>564.6</v>
      </c>
      <c r="K156" s="10">
        <f t="shared" si="84"/>
        <v>0</v>
      </c>
      <c r="L156" s="10">
        <f t="shared" si="85"/>
        <v>564.6</v>
      </c>
      <c r="M156" s="10">
        <f t="shared" si="86"/>
        <v>564.6</v>
      </c>
      <c r="N156" s="10">
        <f t="shared" si="87"/>
        <v>0</v>
      </c>
      <c r="O156" s="90">
        <f t="shared" si="88"/>
        <v>1</v>
      </c>
      <c r="P156" s="3">
        <f t="shared" si="98"/>
        <v>1</v>
      </c>
    </row>
    <row r="157" spans="1:16" ht="25.5">
      <c r="A157" s="12" t="s">
        <v>320</v>
      </c>
      <c r="B157" s="92" t="s">
        <v>321</v>
      </c>
      <c r="C157" s="1" t="s">
        <v>16</v>
      </c>
      <c r="D157" s="65">
        <v>131.4</v>
      </c>
      <c r="E157" s="67">
        <v>0</v>
      </c>
      <c r="F157" s="67">
        <v>131.4</v>
      </c>
      <c r="G157" s="67">
        <f t="shared" si="96"/>
        <v>131.4</v>
      </c>
      <c r="H157" s="70">
        <f t="shared" si="97"/>
        <v>0</v>
      </c>
      <c r="I157" s="15">
        <v>16.98</v>
      </c>
      <c r="J157" s="10">
        <f t="shared" si="83"/>
        <v>2231.17</v>
      </c>
      <c r="K157" s="10">
        <f t="shared" si="84"/>
        <v>0</v>
      </c>
      <c r="L157" s="10">
        <f t="shared" si="85"/>
        <v>2231.17</v>
      </c>
      <c r="M157" s="10">
        <f t="shared" si="86"/>
        <v>2231.17</v>
      </c>
      <c r="N157" s="10">
        <f t="shared" si="87"/>
        <v>0</v>
      </c>
      <c r="O157" s="90">
        <f t="shared" si="88"/>
        <v>1</v>
      </c>
      <c r="P157" s="3">
        <f t="shared" si="98"/>
        <v>1</v>
      </c>
    </row>
    <row r="158" spans="1:16">
      <c r="A158" s="2" t="s">
        <v>723</v>
      </c>
      <c r="B158" s="93" t="s">
        <v>19</v>
      </c>
      <c r="C158" s="4" t="s">
        <v>1</v>
      </c>
      <c r="D158" s="5"/>
      <c r="E158" s="5"/>
      <c r="F158" s="5"/>
      <c r="G158" s="69"/>
      <c r="H158" s="5"/>
      <c r="I158" s="8"/>
      <c r="J158" s="9">
        <f>SUM(J159:J167)</f>
        <v>23609.85</v>
      </c>
      <c r="K158" s="9">
        <f t="shared" ref="K158:N158" si="99">SUM(K159:K167)</f>
        <v>0</v>
      </c>
      <c r="L158" s="9">
        <f t="shared" si="99"/>
        <v>13309.090000000002</v>
      </c>
      <c r="M158" s="9">
        <f t="shared" si="99"/>
        <v>13309.090000000002</v>
      </c>
      <c r="N158" s="9">
        <f t="shared" si="99"/>
        <v>10300.76</v>
      </c>
      <c r="O158" s="71">
        <f t="shared" si="88"/>
        <v>0.56370921458628509</v>
      </c>
      <c r="P158" s="6">
        <f>IF(M158="",0/J158,M158/J158)</f>
        <v>0.56370921458628509</v>
      </c>
    </row>
    <row r="159" spans="1:16" ht="25.5">
      <c r="A159" s="12" t="s">
        <v>322</v>
      </c>
      <c r="B159" s="92" t="s">
        <v>323</v>
      </c>
      <c r="C159" s="1" t="s">
        <v>8</v>
      </c>
      <c r="D159" s="65">
        <v>69.260000000000005</v>
      </c>
      <c r="E159" s="67">
        <v>0</v>
      </c>
      <c r="F159" s="67">
        <v>69.260000000000005</v>
      </c>
      <c r="G159" s="67">
        <f t="shared" ref="G159:G165" si="100">E159+F159</f>
        <v>69.260000000000005</v>
      </c>
      <c r="H159" s="70">
        <f t="shared" ref="H159:H165" si="101">IF(G159="",D159-0,D159-G159)</f>
        <v>0</v>
      </c>
      <c r="I159" s="15">
        <v>74.13</v>
      </c>
      <c r="J159" s="10">
        <f t="shared" si="83"/>
        <v>5134.24</v>
      </c>
      <c r="K159" s="10">
        <f t="shared" si="84"/>
        <v>0</v>
      </c>
      <c r="L159" s="10">
        <f t="shared" si="85"/>
        <v>5134.24</v>
      </c>
      <c r="M159" s="10">
        <f t="shared" si="86"/>
        <v>5134.24</v>
      </c>
      <c r="N159" s="10">
        <f t="shared" si="87"/>
        <v>0</v>
      </c>
      <c r="O159" s="90">
        <f t="shared" si="88"/>
        <v>1</v>
      </c>
      <c r="P159" s="3">
        <f t="shared" ref="P159:P167" si="102">IF(M159="",0/J159,M159/J159)</f>
        <v>1</v>
      </c>
    </row>
    <row r="160" spans="1:16" ht="25.5">
      <c r="A160" s="12" t="s">
        <v>324</v>
      </c>
      <c r="B160" s="92" t="s">
        <v>317</v>
      </c>
      <c r="C160" s="1" t="s">
        <v>10</v>
      </c>
      <c r="D160" s="65">
        <v>3.82</v>
      </c>
      <c r="E160" s="67">
        <v>0</v>
      </c>
      <c r="F160" s="67">
        <v>3.82</v>
      </c>
      <c r="G160" s="67">
        <f t="shared" si="100"/>
        <v>3.82</v>
      </c>
      <c r="H160" s="70">
        <f t="shared" si="101"/>
        <v>0</v>
      </c>
      <c r="I160" s="15">
        <v>520.46</v>
      </c>
      <c r="J160" s="10">
        <f t="shared" si="83"/>
        <v>1988.16</v>
      </c>
      <c r="K160" s="10">
        <f t="shared" si="84"/>
        <v>0</v>
      </c>
      <c r="L160" s="10">
        <f t="shared" si="85"/>
        <v>1988.16</v>
      </c>
      <c r="M160" s="10">
        <f t="shared" si="86"/>
        <v>1988.16</v>
      </c>
      <c r="N160" s="10">
        <f t="shared" si="87"/>
        <v>0</v>
      </c>
      <c r="O160" s="90">
        <f t="shared" si="88"/>
        <v>1</v>
      </c>
      <c r="P160" s="3">
        <f t="shared" si="102"/>
        <v>1</v>
      </c>
    </row>
    <row r="161" spans="1:16" ht="25.5">
      <c r="A161" s="12" t="s">
        <v>325</v>
      </c>
      <c r="B161" s="92" t="s">
        <v>326</v>
      </c>
      <c r="C161" s="1" t="s">
        <v>16</v>
      </c>
      <c r="D161" s="65">
        <v>72.08</v>
      </c>
      <c r="E161" s="67">
        <v>0</v>
      </c>
      <c r="F161" s="67">
        <v>0</v>
      </c>
      <c r="G161" s="67">
        <f t="shared" si="100"/>
        <v>0</v>
      </c>
      <c r="H161" s="70">
        <f t="shared" si="101"/>
        <v>72.08</v>
      </c>
      <c r="I161" s="15">
        <v>16.59</v>
      </c>
      <c r="J161" s="10">
        <f t="shared" si="83"/>
        <v>1195.81</v>
      </c>
      <c r="K161" s="10">
        <f t="shared" si="84"/>
        <v>0</v>
      </c>
      <c r="L161" s="10">
        <f t="shared" si="85"/>
        <v>0</v>
      </c>
      <c r="M161" s="10">
        <f t="shared" si="86"/>
        <v>0</v>
      </c>
      <c r="N161" s="10">
        <f t="shared" si="87"/>
        <v>1195.81</v>
      </c>
      <c r="O161" s="90">
        <f t="shared" si="88"/>
        <v>0</v>
      </c>
      <c r="P161" s="3">
        <f t="shared" si="102"/>
        <v>0</v>
      </c>
    </row>
    <row r="162" spans="1:16" ht="25.5">
      <c r="A162" s="12" t="s">
        <v>327</v>
      </c>
      <c r="B162" s="92" t="s">
        <v>328</v>
      </c>
      <c r="C162" s="1" t="s">
        <v>26</v>
      </c>
      <c r="D162" s="65">
        <v>48.7</v>
      </c>
      <c r="E162" s="67">
        <v>0</v>
      </c>
      <c r="F162" s="67">
        <v>0</v>
      </c>
      <c r="G162" s="67">
        <f t="shared" si="100"/>
        <v>0</v>
      </c>
      <c r="H162" s="70">
        <f t="shared" si="101"/>
        <v>48.7</v>
      </c>
      <c r="I162" s="15">
        <v>186.96</v>
      </c>
      <c r="J162" s="10">
        <f t="shared" si="83"/>
        <v>9104.9500000000007</v>
      </c>
      <c r="K162" s="10">
        <f t="shared" si="84"/>
        <v>0</v>
      </c>
      <c r="L162" s="10">
        <f t="shared" si="85"/>
        <v>0</v>
      </c>
      <c r="M162" s="10">
        <f t="shared" si="86"/>
        <v>0</v>
      </c>
      <c r="N162" s="10">
        <f t="shared" si="87"/>
        <v>9104.9500000000007</v>
      </c>
      <c r="O162" s="90">
        <f t="shared" si="88"/>
        <v>0</v>
      </c>
      <c r="P162" s="3">
        <f t="shared" si="102"/>
        <v>0</v>
      </c>
    </row>
    <row r="163" spans="1:16" ht="25.5">
      <c r="A163" s="12" t="s">
        <v>329</v>
      </c>
      <c r="B163" s="92" t="s">
        <v>330</v>
      </c>
      <c r="C163" s="1" t="s">
        <v>7</v>
      </c>
      <c r="D163" s="65">
        <v>27.89</v>
      </c>
      <c r="E163" s="67">
        <v>0</v>
      </c>
      <c r="F163" s="67">
        <v>27.89</v>
      </c>
      <c r="G163" s="67">
        <f t="shared" si="100"/>
        <v>27.89</v>
      </c>
      <c r="H163" s="70">
        <f t="shared" si="101"/>
        <v>0</v>
      </c>
      <c r="I163" s="15">
        <v>61.86</v>
      </c>
      <c r="J163" s="10">
        <f t="shared" si="83"/>
        <v>1725.28</v>
      </c>
      <c r="K163" s="10">
        <f t="shared" si="84"/>
        <v>0</v>
      </c>
      <c r="L163" s="10">
        <f t="shared" si="85"/>
        <v>1725.28</v>
      </c>
      <c r="M163" s="10">
        <f t="shared" si="86"/>
        <v>1725.28</v>
      </c>
      <c r="N163" s="10">
        <f t="shared" si="87"/>
        <v>0</v>
      </c>
      <c r="O163" s="90">
        <f t="shared" si="88"/>
        <v>1</v>
      </c>
      <c r="P163" s="3">
        <f t="shared" si="102"/>
        <v>1</v>
      </c>
    </row>
    <row r="164" spans="1:16" ht="25.5">
      <c r="A164" s="12" t="s">
        <v>331</v>
      </c>
      <c r="B164" s="92" t="s">
        <v>20</v>
      </c>
      <c r="C164" s="1" t="s">
        <v>16</v>
      </c>
      <c r="D164" s="65">
        <v>171.9</v>
      </c>
      <c r="E164" s="67">
        <v>0</v>
      </c>
      <c r="F164" s="67">
        <v>171.9</v>
      </c>
      <c r="G164" s="67">
        <f t="shared" si="100"/>
        <v>171.9</v>
      </c>
      <c r="H164" s="70">
        <f t="shared" si="101"/>
        <v>0</v>
      </c>
      <c r="I164" s="15">
        <v>11.6</v>
      </c>
      <c r="J164" s="10">
        <f t="shared" si="83"/>
        <v>1994.04</v>
      </c>
      <c r="K164" s="10">
        <f t="shared" si="84"/>
        <v>0</v>
      </c>
      <c r="L164" s="10">
        <f t="shared" si="85"/>
        <v>1994.04</v>
      </c>
      <c r="M164" s="10">
        <f t="shared" si="86"/>
        <v>1994.04</v>
      </c>
      <c r="N164" s="10">
        <f t="shared" si="87"/>
        <v>0</v>
      </c>
      <c r="O164" s="90">
        <f t="shared" si="88"/>
        <v>1</v>
      </c>
      <c r="P164" s="3">
        <f t="shared" si="102"/>
        <v>1</v>
      </c>
    </row>
    <row r="165" spans="1:16" ht="25.5">
      <c r="A165" s="12" t="s">
        <v>332</v>
      </c>
      <c r="B165" s="92" t="s">
        <v>21</v>
      </c>
      <c r="C165" s="1" t="s">
        <v>16</v>
      </c>
      <c r="D165" s="65">
        <v>42.4</v>
      </c>
      <c r="E165" s="67">
        <v>0</v>
      </c>
      <c r="F165" s="67">
        <v>42.4</v>
      </c>
      <c r="G165" s="67">
        <f t="shared" si="100"/>
        <v>42.4</v>
      </c>
      <c r="H165" s="70">
        <f t="shared" si="101"/>
        <v>0</v>
      </c>
      <c r="I165" s="15">
        <v>12.42</v>
      </c>
      <c r="J165" s="10">
        <f t="shared" si="83"/>
        <v>526.61</v>
      </c>
      <c r="K165" s="10">
        <f t="shared" si="84"/>
        <v>0</v>
      </c>
      <c r="L165" s="10">
        <f t="shared" si="85"/>
        <v>526.61</v>
      </c>
      <c r="M165" s="10">
        <f t="shared" si="86"/>
        <v>526.61</v>
      </c>
      <c r="N165" s="10">
        <f t="shared" si="87"/>
        <v>0</v>
      </c>
      <c r="O165" s="90">
        <f t="shared" si="88"/>
        <v>1</v>
      </c>
      <c r="P165" s="3">
        <f t="shared" si="102"/>
        <v>1</v>
      </c>
    </row>
    <row r="166" spans="1:16" ht="25.5">
      <c r="A166" s="12" t="s">
        <v>333</v>
      </c>
      <c r="B166" s="92" t="s">
        <v>23</v>
      </c>
      <c r="C166" s="1" t="s">
        <v>16</v>
      </c>
      <c r="D166" s="65">
        <v>52.5</v>
      </c>
      <c r="E166" s="67">
        <v>0</v>
      </c>
      <c r="F166" s="67">
        <v>52.5</v>
      </c>
      <c r="G166" s="67">
        <f>E166+F166</f>
        <v>52.5</v>
      </c>
      <c r="H166" s="70">
        <f>IF(G166="",D166-0,D166-G166)</f>
        <v>0</v>
      </c>
      <c r="I166" s="15">
        <v>13.07</v>
      </c>
      <c r="J166" s="10">
        <f t="shared" si="83"/>
        <v>686.18</v>
      </c>
      <c r="K166" s="10">
        <f t="shared" si="84"/>
        <v>0</v>
      </c>
      <c r="L166" s="10">
        <f t="shared" si="85"/>
        <v>686.18</v>
      </c>
      <c r="M166" s="10">
        <f t="shared" si="86"/>
        <v>686.18</v>
      </c>
      <c r="N166" s="10">
        <f t="shared" si="87"/>
        <v>0</v>
      </c>
      <c r="O166" s="90">
        <f t="shared" si="88"/>
        <v>1</v>
      </c>
      <c r="P166" s="3">
        <f t="shared" si="102"/>
        <v>1</v>
      </c>
    </row>
    <row r="167" spans="1:16" ht="25.5">
      <c r="A167" s="12" t="s">
        <v>334</v>
      </c>
      <c r="B167" s="92" t="s">
        <v>22</v>
      </c>
      <c r="C167" s="1" t="s">
        <v>16</v>
      </c>
      <c r="D167" s="65">
        <v>84.2</v>
      </c>
      <c r="E167" s="67">
        <v>0</v>
      </c>
      <c r="F167" s="67">
        <v>84.2</v>
      </c>
      <c r="G167" s="67">
        <f>E167+F167</f>
        <v>84.2</v>
      </c>
      <c r="H167" s="70">
        <f>IF(G167="",D167-0,D167-G167)</f>
        <v>0</v>
      </c>
      <c r="I167" s="15">
        <v>14.9</v>
      </c>
      <c r="J167" s="10">
        <f t="shared" si="83"/>
        <v>1254.58</v>
      </c>
      <c r="K167" s="10">
        <f t="shared" si="84"/>
        <v>0</v>
      </c>
      <c r="L167" s="10">
        <f t="shared" si="85"/>
        <v>1254.58</v>
      </c>
      <c r="M167" s="10">
        <f t="shared" si="86"/>
        <v>1254.58</v>
      </c>
      <c r="N167" s="10">
        <f t="shared" si="87"/>
        <v>0</v>
      </c>
      <c r="O167" s="90">
        <f t="shared" si="88"/>
        <v>1</v>
      </c>
      <c r="P167" s="3">
        <f t="shared" si="102"/>
        <v>1</v>
      </c>
    </row>
    <row r="168" spans="1:16">
      <c r="A168" s="2" t="s">
        <v>335</v>
      </c>
      <c r="B168" s="91" t="s">
        <v>336</v>
      </c>
      <c r="C168" s="13"/>
      <c r="D168" s="68"/>
      <c r="E168" s="5"/>
      <c r="F168" s="5"/>
      <c r="G168" s="69"/>
      <c r="H168" s="5"/>
      <c r="I168" s="8"/>
      <c r="J168" s="9">
        <f>SUM(J169:J170)</f>
        <v>8534.6200000000008</v>
      </c>
      <c r="K168" s="9">
        <f t="shared" ref="K168:N168" si="103">SUM(K169:K170)</f>
        <v>0</v>
      </c>
      <c r="L168" s="9">
        <f t="shared" si="103"/>
        <v>8534.6200000000008</v>
      </c>
      <c r="M168" s="9">
        <f t="shared" si="103"/>
        <v>8534.6200000000008</v>
      </c>
      <c r="N168" s="9">
        <f t="shared" si="103"/>
        <v>0</v>
      </c>
      <c r="O168" s="71">
        <f t="shared" si="88"/>
        <v>1</v>
      </c>
      <c r="P168" s="6">
        <f>IF(M168="",0/J168,M168/J168)</f>
        <v>1</v>
      </c>
    </row>
    <row r="169" spans="1:16" ht="25.5">
      <c r="A169" s="12" t="s">
        <v>337</v>
      </c>
      <c r="B169" s="92" t="s">
        <v>338</v>
      </c>
      <c r="C169" s="1" t="s">
        <v>8</v>
      </c>
      <c r="D169" s="65">
        <v>155.69</v>
      </c>
      <c r="E169" s="67">
        <v>0</v>
      </c>
      <c r="F169" s="67">
        <v>155.69</v>
      </c>
      <c r="G169" s="67">
        <f>E169+F169</f>
        <v>155.69</v>
      </c>
      <c r="H169" s="70">
        <f>IF(G169="",D169-0,D169-G169)</f>
        <v>0</v>
      </c>
      <c r="I169" s="15">
        <v>49.19</v>
      </c>
      <c r="J169" s="10">
        <f t="shared" si="83"/>
        <v>7658.39</v>
      </c>
      <c r="K169" s="10">
        <f t="shared" si="84"/>
        <v>0</v>
      </c>
      <c r="L169" s="10">
        <f t="shared" si="85"/>
        <v>7658.39</v>
      </c>
      <c r="M169" s="10">
        <f t="shared" si="86"/>
        <v>7658.39</v>
      </c>
      <c r="N169" s="10">
        <f t="shared" si="87"/>
        <v>0</v>
      </c>
      <c r="O169" s="90">
        <f t="shared" si="88"/>
        <v>1</v>
      </c>
      <c r="P169" s="3">
        <f t="shared" ref="P169:P170" si="104">IF(M169="",0/J169,M169/J169)</f>
        <v>1</v>
      </c>
    </row>
    <row r="170" spans="1:16">
      <c r="A170" s="12" t="s">
        <v>339</v>
      </c>
      <c r="B170" s="92" t="s">
        <v>340</v>
      </c>
      <c r="C170" s="1" t="s">
        <v>7</v>
      </c>
      <c r="D170" s="65">
        <v>15.72</v>
      </c>
      <c r="E170" s="67">
        <v>0</v>
      </c>
      <c r="F170" s="67">
        <v>15.72</v>
      </c>
      <c r="G170" s="67">
        <f>E170+F170</f>
        <v>15.72</v>
      </c>
      <c r="H170" s="70">
        <f>IF(G170="",D170-0,D170-G170)</f>
        <v>0</v>
      </c>
      <c r="I170" s="15">
        <v>55.74</v>
      </c>
      <c r="J170" s="10">
        <f t="shared" si="83"/>
        <v>876.23</v>
      </c>
      <c r="K170" s="10">
        <f t="shared" si="84"/>
        <v>0</v>
      </c>
      <c r="L170" s="10">
        <f t="shared" si="85"/>
        <v>876.23</v>
      </c>
      <c r="M170" s="10">
        <f t="shared" si="86"/>
        <v>876.23</v>
      </c>
      <c r="N170" s="10">
        <f t="shared" si="87"/>
        <v>0</v>
      </c>
      <c r="O170" s="90">
        <f t="shared" si="88"/>
        <v>1</v>
      </c>
      <c r="P170" s="3">
        <f t="shared" si="104"/>
        <v>1</v>
      </c>
    </row>
    <row r="171" spans="1:16">
      <c r="A171" s="2" t="s">
        <v>341</v>
      </c>
      <c r="B171" s="91" t="s">
        <v>342</v>
      </c>
      <c r="C171" s="13"/>
      <c r="D171" s="68"/>
      <c r="E171" s="5"/>
      <c r="F171" s="5"/>
      <c r="G171" s="69"/>
      <c r="H171" s="5"/>
      <c r="I171" s="8"/>
      <c r="J171" s="9">
        <f>SUM(J172:J178)</f>
        <v>29569.889999999996</v>
      </c>
      <c r="K171" s="9">
        <f t="shared" ref="K171:N171" si="105">SUM(K172:K178)</f>
        <v>0</v>
      </c>
      <c r="L171" s="9">
        <f t="shared" si="105"/>
        <v>0</v>
      </c>
      <c r="M171" s="9">
        <f t="shared" si="105"/>
        <v>0</v>
      </c>
      <c r="N171" s="9">
        <f t="shared" si="105"/>
        <v>29569.889999999996</v>
      </c>
      <c r="O171" s="71">
        <f t="shared" si="88"/>
        <v>0</v>
      </c>
      <c r="P171" s="6">
        <f>IF(M171="",0/J171,M171/J171)</f>
        <v>0</v>
      </c>
    </row>
    <row r="172" spans="1:16">
      <c r="A172" s="12" t="s">
        <v>343</v>
      </c>
      <c r="B172" s="92" t="s">
        <v>344</v>
      </c>
      <c r="C172" s="1" t="s">
        <v>7</v>
      </c>
      <c r="D172" s="65">
        <v>40.08</v>
      </c>
      <c r="E172" s="67">
        <v>0</v>
      </c>
      <c r="F172" s="67">
        <v>0</v>
      </c>
      <c r="G172" s="67">
        <f t="shared" ref="G172:G178" si="106">E172+F172</f>
        <v>0</v>
      </c>
      <c r="H172" s="70">
        <f t="shared" ref="H172:H178" si="107">IF(G172="",D172-0,D172-G172)</f>
        <v>40.08</v>
      </c>
      <c r="I172" s="15">
        <v>28.99</v>
      </c>
      <c r="J172" s="10">
        <f t="shared" si="83"/>
        <v>1161.92</v>
      </c>
      <c r="K172" s="10">
        <f t="shared" si="84"/>
        <v>0</v>
      </c>
      <c r="L172" s="10">
        <f t="shared" si="85"/>
        <v>0</v>
      </c>
      <c r="M172" s="10">
        <f t="shared" si="86"/>
        <v>0</v>
      </c>
      <c r="N172" s="10">
        <f t="shared" si="87"/>
        <v>1161.92</v>
      </c>
      <c r="O172" s="90">
        <f t="shared" si="88"/>
        <v>0</v>
      </c>
      <c r="P172" s="3">
        <f t="shared" ref="P172:P178" si="108">IF(M172="",0/J172,M172/J172)</f>
        <v>0</v>
      </c>
    </row>
    <row r="173" spans="1:16">
      <c r="A173" s="12" t="s">
        <v>345</v>
      </c>
      <c r="B173" s="92" t="s">
        <v>346</v>
      </c>
      <c r="C173" s="1" t="s">
        <v>7</v>
      </c>
      <c r="D173" s="65">
        <v>118.35</v>
      </c>
      <c r="E173" s="67">
        <v>0</v>
      </c>
      <c r="F173" s="67">
        <v>0</v>
      </c>
      <c r="G173" s="67">
        <f t="shared" si="106"/>
        <v>0</v>
      </c>
      <c r="H173" s="70">
        <f t="shared" si="107"/>
        <v>118.35</v>
      </c>
      <c r="I173" s="15">
        <v>29.45</v>
      </c>
      <c r="J173" s="10">
        <f t="shared" si="83"/>
        <v>3485.41</v>
      </c>
      <c r="K173" s="10">
        <f t="shared" si="84"/>
        <v>0</v>
      </c>
      <c r="L173" s="10">
        <f t="shared" si="85"/>
        <v>0</v>
      </c>
      <c r="M173" s="10">
        <f t="shared" si="86"/>
        <v>0</v>
      </c>
      <c r="N173" s="10">
        <f t="shared" si="87"/>
        <v>3485.41</v>
      </c>
      <c r="O173" s="90">
        <f t="shared" si="88"/>
        <v>0</v>
      </c>
      <c r="P173" s="3">
        <f t="shared" si="108"/>
        <v>0</v>
      </c>
    </row>
    <row r="174" spans="1:16" ht="25.5">
      <c r="A174" s="12" t="s">
        <v>347</v>
      </c>
      <c r="B174" s="92" t="s">
        <v>348</v>
      </c>
      <c r="C174" s="1" t="s">
        <v>8</v>
      </c>
      <c r="D174" s="65">
        <v>85.6</v>
      </c>
      <c r="E174" s="67">
        <v>0</v>
      </c>
      <c r="F174" s="67">
        <v>0</v>
      </c>
      <c r="G174" s="67">
        <f t="shared" si="106"/>
        <v>0</v>
      </c>
      <c r="H174" s="70">
        <f t="shared" si="107"/>
        <v>85.6</v>
      </c>
      <c r="I174" s="15">
        <v>157.63999999999999</v>
      </c>
      <c r="J174" s="10">
        <f t="shared" si="83"/>
        <v>13493.98</v>
      </c>
      <c r="K174" s="10">
        <f t="shared" si="84"/>
        <v>0</v>
      </c>
      <c r="L174" s="10">
        <f t="shared" si="85"/>
        <v>0</v>
      </c>
      <c r="M174" s="10">
        <f t="shared" si="86"/>
        <v>0</v>
      </c>
      <c r="N174" s="10">
        <f t="shared" si="87"/>
        <v>13493.98</v>
      </c>
      <c r="O174" s="90">
        <f t="shared" si="88"/>
        <v>0</v>
      </c>
      <c r="P174" s="3">
        <f t="shared" si="108"/>
        <v>0</v>
      </c>
    </row>
    <row r="175" spans="1:16" ht="38.25">
      <c r="A175" s="12" t="s">
        <v>349</v>
      </c>
      <c r="B175" s="92" t="s">
        <v>350</v>
      </c>
      <c r="C175" s="1" t="s">
        <v>8</v>
      </c>
      <c r="D175" s="65">
        <v>47.31</v>
      </c>
      <c r="E175" s="67">
        <v>0</v>
      </c>
      <c r="F175" s="67">
        <v>0</v>
      </c>
      <c r="G175" s="67">
        <f t="shared" si="106"/>
        <v>0</v>
      </c>
      <c r="H175" s="70">
        <f t="shared" si="107"/>
        <v>47.31</v>
      </c>
      <c r="I175" s="15">
        <v>33.549999999999997</v>
      </c>
      <c r="J175" s="10">
        <f t="shared" si="83"/>
        <v>1587.25</v>
      </c>
      <c r="K175" s="10">
        <f t="shared" si="84"/>
        <v>0</v>
      </c>
      <c r="L175" s="10">
        <f t="shared" si="85"/>
        <v>0</v>
      </c>
      <c r="M175" s="10">
        <f t="shared" si="86"/>
        <v>0</v>
      </c>
      <c r="N175" s="10">
        <f t="shared" si="87"/>
        <v>1587.25</v>
      </c>
      <c r="O175" s="90">
        <f t="shared" si="88"/>
        <v>0</v>
      </c>
      <c r="P175" s="3">
        <f t="shared" si="108"/>
        <v>0</v>
      </c>
    </row>
    <row r="176" spans="1:16" ht="25.5">
      <c r="A176" s="12" t="s">
        <v>351</v>
      </c>
      <c r="B176" s="92" t="s">
        <v>352</v>
      </c>
      <c r="C176" s="1" t="s">
        <v>8</v>
      </c>
      <c r="D176" s="65">
        <v>57.91</v>
      </c>
      <c r="E176" s="67">
        <v>0</v>
      </c>
      <c r="F176" s="67">
        <v>0</v>
      </c>
      <c r="G176" s="67">
        <f t="shared" si="106"/>
        <v>0</v>
      </c>
      <c r="H176" s="70">
        <f t="shared" si="107"/>
        <v>57.91</v>
      </c>
      <c r="I176" s="15">
        <v>128.34</v>
      </c>
      <c r="J176" s="10">
        <f t="shared" si="83"/>
        <v>7432.17</v>
      </c>
      <c r="K176" s="10">
        <f t="shared" si="84"/>
        <v>0</v>
      </c>
      <c r="L176" s="10">
        <f t="shared" si="85"/>
        <v>0</v>
      </c>
      <c r="M176" s="10">
        <f t="shared" si="86"/>
        <v>0</v>
      </c>
      <c r="N176" s="10">
        <f t="shared" si="87"/>
        <v>7432.17</v>
      </c>
      <c r="O176" s="90">
        <f t="shared" si="88"/>
        <v>0</v>
      </c>
      <c r="P176" s="3">
        <f t="shared" si="108"/>
        <v>0</v>
      </c>
    </row>
    <row r="177" spans="1:16" ht="25.5">
      <c r="A177" s="12" t="s">
        <v>353</v>
      </c>
      <c r="B177" s="92" t="s">
        <v>354</v>
      </c>
      <c r="C177" s="1" t="s">
        <v>8</v>
      </c>
      <c r="D177" s="65">
        <v>10.6</v>
      </c>
      <c r="E177" s="67">
        <v>0</v>
      </c>
      <c r="F177" s="67">
        <v>0</v>
      </c>
      <c r="G177" s="67">
        <f t="shared" si="106"/>
        <v>0</v>
      </c>
      <c r="H177" s="70">
        <f t="shared" si="107"/>
        <v>10.6</v>
      </c>
      <c r="I177" s="15">
        <v>53.66</v>
      </c>
      <c r="J177" s="10">
        <f t="shared" si="83"/>
        <v>568.79999999999995</v>
      </c>
      <c r="K177" s="10">
        <f t="shared" si="84"/>
        <v>0</v>
      </c>
      <c r="L177" s="10">
        <f t="shared" si="85"/>
        <v>0</v>
      </c>
      <c r="M177" s="10">
        <f t="shared" si="86"/>
        <v>0</v>
      </c>
      <c r="N177" s="10">
        <f t="shared" si="87"/>
        <v>568.79999999999995</v>
      </c>
      <c r="O177" s="90">
        <f t="shared" si="88"/>
        <v>0</v>
      </c>
      <c r="P177" s="3">
        <f t="shared" si="108"/>
        <v>0</v>
      </c>
    </row>
    <row r="178" spans="1:16" ht="25.5">
      <c r="A178" s="12" t="s">
        <v>355</v>
      </c>
      <c r="B178" s="92" t="s">
        <v>356</v>
      </c>
      <c r="C178" s="1" t="s">
        <v>8</v>
      </c>
      <c r="D178" s="65">
        <v>47.31</v>
      </c>
      <c r="E178" s="67">
        <v>0</v>
      </c>
      <c r="F178" s="67">
        <v>0</v>
      </c>
      <c r="G178" s="67">
        <f t="shared" si="106"/>
        <v>0</v>
      </c>
      <c r="H178" s="70">
        <f t="shared" si="107"/>
        <v>47.31</v>
      </c>
      <c r="I178" s="15">
        <v>38.9</v>
      </c>
      <c r="J178" s="10">
        <f t="shared" si="83"/>
        <v>1840.36</v>
      </c>
      <c r="K178" s="10">
        <f t="shared" si="84"/>
        <v>0</v>
      </c>
      <c r="L178" s="10">
        <f t="shared" si="85"/>
        <v>0</v>
      </c>
      <c r="M178" s="10">
        <f t="shared" si="86"/>
        <v>0</v>
      </c>
      <c r="N178" s="10">
        <f t="shared" si="87"/>
        <v>1840.36</v>
      </c>
      <c r="O178" s="90">
        <f t="shared" si="88"/>
        <v>0</v>
      </c>
      <c r="P178" s="3">
        <f t="shared" si="108"/>
        <v>0</v>
      </c>
    </row>
    <row r="179" spans="1:16">
      <c r="A179" s="2" t="s">
        <v>357</v>
      </c>
      <c r="B179" s="91" t="s">
        <v>358</v>
      </c>
      <c r="C179" s="13"/>
      <c r="D179" s="68"/>
      <c r="E179" s="5"/>
      <c r="F179" s="5"/>
      <c r="G179" s="69"/>
      <c r="H179" s="5"/>
      <c r="I179" s="8"/>
      <c r="J179" s="9">
        <f>SUM(J180:J185)</f>
        <v>19013.489999999998</v>
      </c>
      <c r="K179" s="9">
        <f t="shared" ref="K179:N179" si="109">SUM(K180:K185)</f>
        <v>0</v>
      </c>
      <c r="L179" s="9">
        <f t="shared" si="109"/>
        <v>0</v>
      </c>
      <c r="M179" s="9">
        <f t="shared" si="109"/>
        <v>0</v>
      </c>
      <c r="N179" s="9">
        <f t="shared" si="109"/>
        <v>19013.489999999998</v>
      </c>
      <c r="O179" s="71">
        <f t="shared" si="88"/>
        <v>0</v>
      </c>
      <c r="P179" s="6">
        <f>IF(M179="",0/J179,M179/J179)</f>
        <v>0</v>
      </c>
    </row>
    <row r="180" spans="1:16" ht="25.5">
      <c r="A180" s="12" t="s">
        <v>359</v>
      </c>
      <c r="B180" s="92" t="s">
        <v>125</v>
      </c>
      <c r="C180" s="1" t="s">
        <v>8</v>
      </c>
      <c r="D180" s="65">
        <v>342.52</v>
      </c>
      <c r="E180" s="67">
        <v>0</v>
      </c>
      <c r="F180" s="67">
        <v>0</v>
      </c>
      <c r="G180" s="67">
        <f t="shared" ref="G180:G185" si="110">E180+F180</f>
        <v>0</v>
      </c>
      <c r="H180" s="70">
        <f t="shared" ref="H180:H185" si="111">IF(G180="",D180-0,D180-G180)</f>
        <v>342.52</v>
      </c>
      <c r="I180" s="15">
        <v>4.57</v>
      </c>
      <c r="J180" s="10">
        <f t="shared" si="83"/>
        <v>1565.32</v>
      </c>
      <c r="K180" s="10">
        <f t="shared" si="84"/>
        <v>0</v>
      </c>
      <c r="L180" s="10">
        <f t="shared" si="85"/>
        <v>0</v>
      </c>
      <c r="M180" s="10">
        <f t="shared" si="86"/>
        <v>0</v>
      </c>
      <c r="N180" s="10">
        <f t="shared" si="87"/>
        <v>1565.32</v>
      </c>
      <c r="O180" s="90">
        <f t="shared" si="88"/>
        <v>0</v>
      </c>
      <c r="P180" s="3">
        <f t="shared" ref="P180:P185" si="112">IF(M180="",0/J180,M180/J180)</f>
        <v>0</v>
      </c>
    </row>
    <row r="181" spans="1:16" ht="25.5">
      <c r="A181" s="12" t="s">
        <v>360</v>
      </c>
      <c r="B181" s="92" t="s">
        <v>361</v>
      </c>
      <c r="C181" s="1" t="s">
        <v>8</v>
      </c>
      <c r="D181" s="65">
        <v>45.16</v>
      </c>
      <c r="E181" s="67">
        <v>0</v>
      </c>
      <c r="F181" s="67">
        <v>0</v>
      </c>
      <c r="G181" s="67">
        <f t="shared" si="110"/>
        <v>0</v>
      </c>
      <c r="H181" s="70">
        <f t="shared" si="111"/>
        <v>45.16</v>
      </c>
      <c r="I181" s="15">
        <v>11.48</v>
      </c>
      <c r="J181" s="10">
        <f t="shared" si="83"/>
        <v>518.44000000000005</v>
      </c>
      <c r="K181" s="10">
        <f t="shared" si="84"/>
        <v>0</v>
      </c>
      <c r="L181" s="10">
        <f t="shared" si="85"/>
        <v>0</v>
      </c>
      <c r="M181" s="10">
        <f t="shared" si="86"/>
        <v>0</v>
      </c>
      <c r="N181" s="10">
        <f t="shared" si="87"/>
        <v>518.44000000000005</v>
      </c>
      <c r="O181" s="90">
        <f t="shared" si="88"/>
        <v>0</v>
      </c>
      <c r="P181" s="3">
        <f t="shared" si="112"/>
        <v>0</v>
      </c>
    </row>
    <row r="182" spans="1:16" ht="25.5">
      <c r="A182" s="12" t="s">
        <v>362</v>
      </c>
      <c r="B182" s="92" t="s">
        <v>47</v>
      </c>
      <c r="C182" s="1" t="s">
        <v>7</v>
      </c>
      <c r="D182" s="65">
        <v>9.82</v>
      </c>
      <c r="E182" s="67">
        <v>0</v>
      </c>
      <c r="F182" s="67">
        <v>0</v>
      </c>
      <c r="G182" s="67">
        <f t="shared" si="110"/>
        <v>0</v>
      </c>
      <c r="H182" s="70">
        <f t="shared" si="111"/>
        <v>9.82</v>
      </c>
      <c r="I182" s="15">
        <v>123.31</v>
      </c>
      <c r="J182" s="10">
        <f t="shared" si="83"/>
        <v>1210.9000000000001</v>
      </c>
      <c r="K182" s="10">
        <f t="shared" si="84"/>
        <v>0</v>
      </c>
      <c r="L182" s="10">
        <f t="shared" si="85"/>
        <v>0</v>
      </c>
      <c r="M182" s="10">
        <f t="shared" si="86"/>
        <v>0</v>
      </c>
      <c r="N182" s="10">
        <f t="shared" si="87"/>
        <v>1210.9000000000001</v>
      </c>
      <c r="O182" s="90">
        <f t="shared" si="88"/>
        <v>0</v>
      </c>
      <c r="P182" s="3">
        <f t="shared" si="112"/>
        <v>0</v>
      </c>
    </row>
    <row r="183" spans="1:16" ht="38.25">
      <c r="A183" s="12" t="s">
        <v>363</v>
      </c>
      <c r="B183" s="92" t="s">
        <v>127</v>
      </c>
      <c r="C183" s="1" t="s">
        <v>8</v>
      </c>
      <c r="D183" s="65">
        <v>342.52</v>
      </c>
      <c r="E183" s="67">
        <v>0</v>
      </c>
      <c r="F183" s="67">
        <v>0</v>
      </c>
      <c r="G183" s="67">
        <f t="shared" si="110"/>
        <v>0</v>
      </c>
      <c r="H183" s="70">
        <f t="shared" si="111"/>
        <v>342.52</v>
      </c>
      <c r="I183" s="15">
        <v>27.26</v>
      </c>
      <c r="J183" s="10">
        <f t="shared" si="83"/>
        <v>9337.1</v>
      </c>
      <c r="K183" s="10">
        <f t="shared" si="84"/>
        <v>0</v>
      </c>
      <c r="L183" s="10">
        <f t="shared" si="85"/>
        <v>0</v>
      </c>
      <c r="M183" s="10">
        <f t="shared" si="86"/>
        <v>0</v>
      </c>
      <c r="N183" s="10">
        <f t="shared" si="87"/>
        <v>9337.1</v>
      </c>
      <c r="O183" s="90">
        <f t="shared" si="88"/>
        <v>0</v>
      </c>
      <c r="P183" s="3">
        <f t="shared" si="112"/>
        <v>0</v>
      </c>
    </row>
    <row r="184" spans="1:16" ht="25.5">
      <c r="A184" s="12" t="s">
        <v>364</v>
      </c>
      <c r="B184" s="92" t="s">
        <v>365</v>
      </c>
      <c r="C184" s="1" t="s">
        <v>8</v>
      </c>
      <c r="D184" s="65">
        <v>45.16</v>
      </c>
      <c r="E184" s="67">
        <v>0</v>
      </c>
      <c r="F184" s="67">
        <v>0</v>
      </c>
      <c r="G184" s="67">
        <f t="shared" si="110"/>
        <v>0</v>
      </c>
      <c r="H184" s="70">
        <f t="shared" si="111"/>
        <v>45.16</v>
      </c>
      <c r="I184" s="15">
        <v>33.65</v>
      </c>
      <c r="J184" s="10">
        <f t="shared" si="83"/>
        <v>1519.63</v>
      </c>
      <c r="K184" s="10">
        <f t="shared" si="84"/>
        <v>0</v>
      </c>
      <c r="L184" s="10">
        <f t="shared" si="85"/>
        <v>0</v>
      </c>
      <c r="M184" s="10">
        <f t="shared" si="86"/>
        <v>0</v>
      </c>
      <c r="N184" s="10">
        <f t="shared" si="87"/>
        <v>1519.63</v>
      </c>
      <c r="O184" s="90">
        <f t="shared" si="88"/>
        <v>0</v>
      </c>
      <c r="P184" s="3">
        <f t="shared" si="112"/>
        <v>0</v>
      </c>
    </row>
    <row r="185" spans="1:16" ht="25.5">
      <c r="A185" s="12" t="s">
        <v>366</v>
      </c>
      <c r="B185" s="92" t="s">
        <v>367</v>
      </c>
      <c r="C185" s="1" t="s">
        <v>8</v>
      </c>
      <c r="D185" s="65">
        <v>111.21</v>
      </c>
      <c r="E185" s="67">
        <v>0</v>
      </c>
      <c r="F185" s="67">
        <v>0</v>
      </c>
      <c r="G185" s="67">
        <f t="shared" si="110"/>
        <v>0</v>
      </c>
      <c r="H185" s="70">
        <f t="shared" si="111"/>
        <v>111.21</v>
      </c>
      <c r="I185" s="15">
        <v>43.72</v>
      </c>
      <c r="J185" s="10">
        <f t="shared" si="83"/>
        <v>4862.1000000000004</v>
      </c>
      <c r="K185" s="10">
        <f t="shared" si="84"/>
        <v>0</v>
      </c>
      <c r="L185" s="10">
        <f t="shared" si="85"/>
        <v>0</v>
      </c>
      <c r="M185" s="10">
        <f t="shared" si="86"/>
        <v>0</v>
      </c>
      <c r="N185" s="10">
        <f t="shared" si="87"/>
        <v>4862.1000000000004</v>
      </c>
      <c r="O185" s="90">
        <f t="shared" si="88"/>
        <v>0</v>
      </c>
      <c r="P185" s="3">
        <f t="shared" si="112"/>
        <v>0</v>
      </c>
    </row>
    <row r="186" spans="1:16">
      <c r="A186" s="2" t="s">
        <v>368</v>
      </c>
      <c r="B186" s="91" t="s">
        <v>369</v>
      </c>
      <c r="C186" s="13"/>
      <c r="D186" s="68"/>
      <c r="E186" s="5"/>
      <c r="F186" s="5"/>
      <c r="G186" s="69"/>
      <c r="H186" s="5"/>
      <c r="I186" s="8"/>
      <c r="J186" s="9">
        <f>SUM(J187:J189)</f>
        <v>4852.83</v>
      </c>
      <c r="K186" s="9">
        <f t="shared" ref="K186:N186" si="113">SUM(K187:K189)</f>
        <v>0</v>
      </c>
      <c r="L186" s="9">
        <f t="shared" si="113"/>
        <v>0</v>
      </c>
      <c r="M186" s="9">
        <f t="shared" si="113"/>
        <v>0</v>
      </c>
      <c r="N186" s="9">
        <f t="shared" si="113"/>
        <v>4852.83</v>
      </c>
      <c r="O186" s="71">
        <f t="shared" si="88"/>
        <v>0</v>
      </c>
      <c r="P186" s="6">
        <f>IF(M186="",0/J186,M186/J186)</f>
        <v>0</v>
      </c>
    </row>
    <row r="187" spans="1:16" ht="38.25">
      <c r="A187" s="12" t="s">
        <v>370</v>
      </c>
      <c r="B187" s="92" t="s">
        <v>350</v>
      </c>
      <c r="C187" s="1" t="s">
        <v>8</v>
      </c>
      <c r="D187" s="65">
        <v>42.04</v>
      </c>
      <c r="E187" s="67">
        <v>0</v>
      </c>
      <c r="F187" s="67">
        <v>0</v>
      </c>
      <c r="G187" s="67">
        <f t="shared" ref="G187:G189" si="114">E187+F187</f>
        <v>0</v>
      </c>
      <c r="H187" s="70">
        <f t="shared" ref="H187:H189" si="115">IF(G187="",D187-0,D187-G187)</f>
        <v>42.04</v>
      </c>
      <c r="I187" s="15">
        <v>33.549999999999997</v>
      </c>
      <c r="J187" s="10">
        <f t="shared" si="83"/>
        <v>1410.44</v>
      </c>
      <c r="K187" s="10">
        <f t="shared" si="84"/>
        <v>0</v>
      </c>
      <c r="L187" s="10">
        <f t="shared" si="85"/>
        <v>0</v>
      </c>
      <c r="M187" s="10">
        <f t="shared" si="86"/>
        <v>0</v>
      </c>
      <c r="N187" s="10">
        <f t="shared" si="87"/>
        <v>1410.44</v>
      </c>
      <c r="O187" s="90">
        <f t="shared" si="88"/>
        <v>0</v>
      </c>
      <c r="P187" s="3">
        <f t="shared" ref="P187:P189" si="116">IF(M187="",0/J187,M187/J187)</f>
        <v>0</v>
      </c>
    </row>
    <row r="188" spans="1:16">
      <c r="A188" s="12" t="s">
        <v>371</v>
      </c>
      <c r="B188" s="92" t="s">
        <v>29</v>
      </c>
      <c r="C188" s="1" t="s">
        <v>7</v>
      </c>
      <c r="D188" s="65">
        <v>3.6</v>
      </c>
      <c r="E188" s="67">
        <v>0</v>
      </c>
      <c r="F188" s="67">
        <v>0</v>
      </c>
      <c r="G188" s="67">
        <f t="shared" si="114"/>
        <v>0</v>
      </c>
      <c r="H188" s="70">
        <f t="shared" si="115"/>
        <v>3.6</v>
      </c>
      <c r="I188" s="15">
        <v>116.12</v>
      </c>
      <c r="J188" s="10">
        <f t="shared" si="83"/>
        <v>418.03</v>
      </c>
      <c r="K188" s="10">
        <f t="shared" si="84"/>
        <v>0</v>
      </c>
      <c r="L188" s="10">
        <f t="shared" si="85"/>
        <v>0</v>
      </c>
      <c r="M188" s="10">
        <f t="shared" si="86"/>
        <v>0</v>
      </c>
      <c r="N188" s="10">
        <f t="shared" si="87"/>
        <v>418.03</v>
      </c>
      <c r="O188" s="90">
        <f t="shared" si="88"/>
        <v>0</v>
      </c>
      <c r="P188" s="3">
        <f t="shared" si="116"/>
        <v>0</v>
      </c>
    </row>
    <row r="189" spans="1:16" ht="25.5">
      <c r="A189" s="12" t="s">
        <v>372</v>
      </c>
      <c r="B189" s="92" t="s">
        <v>373</v>
      </c>
      <c r="C189" s="1" t="s">
        <v>8</v>
      </c>
      <c r="D189" s="65">
        <v>42.04</v>
      </c>
      <c r="E189" s="67">
        <v>0</v>
      </c>
      <c r="F189" s="67">
        <v>0</v>
      </c>
      <c r="G189" s="67">
        <f t="shared" si="114"/>
        <v>0</v>
      </c>
      <c r="H189" s="70">
        <f t="shared" si="115"/>
        <v>42.04</v>
      </c>
      <c r="I189" s="15">
        <v>71.94</v>
      </c>
      <c r="J189" s="10">
        <f t="shared" si="83"/>
        <v>3024.36</v>
      </c>
      <c r="K189" s="10">
        <f t="shared" si="84"/>
        <v>0</v>
      </c>
      <c r="L189" s="10">
        <f t="shared" si="85"/>
        <v>0</v>
      </c>
      <c r="M189" s="10">
        <f t="shared" si="86"/>
        <v>0</v>
      </c>
      <c r="N189" s="10">
        <f t="shared" si="87"/>
        <v>3024.36</v>
      </c>
      <c r="O189" s="90">
        <f t="shared" si="88"/>
        <v>0</v>
      </c>
      <c r="P189" s="3">
        <f t="shared" si="116"/>
        <v>0</v>
      </c>
    </row>
    <row r="190" spans="1:16">
      <c r="A190" s="2" t="s">
        <v>374</v>
      </c>
      <c r="B190" s="91" t="s">
        <v>27</v>
      </c>
      <c r="C190" s="13"/>
      <c r="D190" s="68"/>
      <c r="E190" s="5"/>
      <c r="F190" s="5"/>
      <c r="G190" s="69"/>
      <c r="H190" s="5"/>
      <c r="I190" s="8"/>
      <c r="J190" s="9">
        <f>SUM(J191:J197)</f>
        <v>14946.42</v>
      </c>
      <c r="K190" s="9">
        <f t="shared" ref="K190:N190" si="117">SUM(K191:K197)</f>
        <v>0</v>
      </c>
      <c r="L190" s="9">
        <f t="shared" si="117"/>
        <v>0</v>
      </c>
      <c r="M190" s="9">
        <f t="shared" si="117"/>
        <v>0</v>
      </c>
      <c r="N190" s="9">
        <f t="shared" si="117"/>
        <v>14946.42</v>
      </c>
      <c r="O190" s="71">
        <f t="shared" si="88"/>
        <v>0</v>
      </c>
      <c r="P190" s="6">
        <f>IF(M190="",0/J190,M190/J190)</f>
        <v>0</v>
      </c>
    </row>
    <row r="191" spans="1:16">
      <c r="A191" s="12" t="s">
        <v>375</v>
      </c>
      <c r="B191" s="92" t="s">
        <v>376</v>
      </c>
      <c r="C191" s="1" t="s">
        <v>12</v>
      </c>
      <c r="D191" s="65">
        <v>2</v>
      </c>
      <c r="E191" s="67">
        <v>0</v>
      </c>
      <c r="F191" s="67">
        <v>0</v>
      </c>
      <c r="G191" s="67">
        <f t="shared" ref="G191:G197" si="118">E191+F191</f>
        <v>0</v>
      </c>
      <c r="H191" s="70">
        <f t="shared" ref="H191:H197" si="119">IF(G191="",D191-0,D191-G191)</f>
        <v>2</v>
      </c>
      <c r="I191" s="15">
        <v>1630.48</v>
      </c>
      <c r="J191" s="10">
        <f t="shared" si="83"/>
        <v>3260.96</v>
      </c>
      <c r="K191" s="10">
        <f t="shared" si="84"/>
        <v>0</v>
      </c>
      <c r="L191" s="10">
        <f t="shared" si="85"/>
        <v>0</v>
      </c>
      <c r="M191" s="10">
        <f t="shared" si="86"/>
        <v>0</v>
      </c>
      <c r="N191" s="10">
        <f t="shared" si="87"/>
        <v>3260.96</v>
      </c>
      <c r="O191" s="90">
        <f t="shared" si="88"/>
        <v>0</v>
      </c>
      <c r="P191" s="3">
        <f t="shared" ref="P191:P197" si="120">IF(M191="",0/J191,M191/J191)</f>
        <v>0</v>
      </c>
    </row>
    <row r="192" spans="1:16" ht="38.25">
      <c r="A192" s="12" t="s">
        <v>377</v>
      </c>
      <c r="B192" s="92" t="s">
        <v>378</v>
      </c>
      <c r="C192" s="1" t="s">
        <v>12</v>
      </c>
      <c r="D192" s="65">
        <v>2</v>
      </c>
      <c r="E192" s="67">
        <v>0</v>
      </c>
      <c r="F192" s="67">
        <v>0</v>
      </c>
      <c r="G192" s="67">
        <f t="shared" si="118"/>
        <v>0</v>
      </c>
      <c r="H192" s="70">
        <f t="shared" si="119"/>
        <v>2</v>
      </c>
      <c r="I192" s="15">
        <v>1328.71</v>
      </c>
      <c r="J192" s="10">
        <f t="shared" si="83"/>
        <v>2657.42</v>
      </c>
      <c r="K192" s="10">
        <f t="shared" si="84"/>
        <v>0</v>
      </c>
      <c r="L192" s="10">
        <f t="shared" si="85"/>
        <v>0</v>
      </c>
      <c r="M192" s="10">
        <f t="shared" si="86"/>
        <v>0</v>
      </c>
      <c r="N192" s="10">
        <f t="shared" si="87"/>
        <v>2657.42</v>
      </c>
      <c r="O192" s="90">
        <f t="shared" si="88"/>
        <v>0</v>
      </c>
      <c r="P192" s="3">
        <f t="shared" si="120"/>
        <v>0</v>
      </c>
    </row>
    <row r="193" spans="1:16">
      <c r="A193" s="12" t="s">
        <v>379</v>
      </c>
      <c r="B193" s="92" t="s">
        <v>380</v>
      </c>
      <c r="C193" s="1" t="s">
        <v>12</v>
      </c>
      <c r="D193" s="65">
        <v>2</v>
      </c>
      <c r="E193" s="67">
        <v>0</v>
      </c>
      <c r="F193" s="67">
        <v>0</v>
      </c>
      <c r="G193" s="67">
        <f t="shared" si="118"/>
        <v>0</v>
      </c>
      <c r="H193" s="70">
        <f t="shared" si="119"/>
        <v>2</v>
      </c>
      <c r="I193" s="15">
        <v>384.13</v>
      </c>
      <c r="J193" s="10">
        <f t="shared" si="83"/>
        <v>768.26</v>
      </c>
      <c r="K193" s="10">
        <f t="shared" si="84"/>
        <v>0</v>
      </c>
      <c r="L193" s="10">
        <f t="shared" si="85"/>
        <v>0</v>
      </c>
      <c r="M193" s="10">
        <f t="shared" si="86"/>
        <v>0</v>
      </c>
      <c r="N193" s="10">
        <f t="shared" si="87"/>
        <v>768.26</v>
      </c>
      <c r="O193" s="90">
        <f t="shared" si="88"/>
        <v>0</v>
      </c>
      <c r="P193" s="3">
        <f t="shared" si="120"/>
        <v>0</v>
      </c>
    </row>
    <row r="194" spans="1:16">
      <c r="A194" s="12" t="s">
        <v>381</v>
      </c>
      <c r="B194" s="92" t="s">
        <v>382</v>
      </c>
      <c r="C194" s="1" t="s">
        <v>8</v>
      </c>
      <c r="D194" s="65">
        <v>10.81</v>
      </c>
      <c r="E194" s="67">
        <v>0</v>
      </c>
      <c r="F194" s="67">
        <v>0</v>
      </c>
      <c r="G194" s="67">
        <f t="shared" si="118"/>
        <v>0</v>
      </c>
      <c r="H194" s="70">
        <f t="shared" si="119"/>
        <v>10.81</v>
      </c>
      <c r="I194" s="15">
        <v>301.43</v>
      </c>
      <c r="J194" s="10">
        <f t="shared" si="83"/>
        <v>3258.46</v>
      </c>
      <c r="K194" s="10">
        <f t="shared" si="84"/>
        <v>0</v>
      </c>
      <c r="L194" s="10">
        <f t="shared" si="85"/>
        <v>0</v>
      </c>
      <c r="M194" s="10">
        <f t="shared" si="86"/>
        <v>0</v>
      </c>
      <c r="N194" s="10">
        <f t="shared" si="87"/>
        <v>3258.46</v>
      </c>
      <c r="O194" s="90">
        <f t="shared" si="88"/>
        <v>0</v>
      </c>
      <c r="P194" s="3">
        <f t="shared" si="120"/>
        <v>0</v>
      </c>
    </row>
    <row r="195" spans="1:16" ht="25.5">
      <c r="A195" s="12" t="s">
        <v>383</v>
      </c>
      <c r="B195" s="92" t="s">
        <v>384</v>
      </c>
      <c r="C195" s="1" t="s">
        <v>8</v>
      </c>
      <c r="D195" s="65">
        <v>10.53</v>
      </c>
      <c r="E195" s="67">
        <v>0</v>
      </c>
      <c r="F195" s="67">
        <v>0</v>
      </c>
      <c r="G195" s="67">
        <f t="shared" si="118"/>
        <v>0</v>
      </c>
      <c r="H195" s="70">
        <f t="shared" si="119"/>
        <v>10.53</v>
      </c>
      <c r="I195" s="15">
        <v>301.43</v>
      </c>
      <c r="J195" s="10">
        <f t="shared" si="83"/>
        <v>3174.06</v>
      </c>
      <c r="K195" s="10">
        <f t="shared" si="84"/>
        <v>0</v>
      </c>
      <c r="L195" s="10">
        <f t="shared" si="85"/>
        <v>0</v>
      </c>
      <c r="M195" s="10">
        <f t="shared" si="86"/>
        <v>0</v>
      </c>
      <c r="N195" s="10">
        <f t="shared" si="87"/>
        <v>3174.06</v>
      </c>
      <c r="O195" s="90">
        <f t="shared" si="88"/>
        <v>0</v>
      </c>
      <c r="P195" s="3">
        <f t="shared" si="120"/>
        <v>0</v>
      </c>
    </row>
    <row r="196" spans="1:16">
      <c r="A196" s="12" t="s">
        <v>385</v>
      </c>
      <c r="B196" s="92" t="s">
        <v>386</v>
      </c>
      <c r="C196" s="1" t="s">
        <v>8</v>
      </c>
      <c r="D196" s="65">
        <v>4.12</v>
      </c>
      <c r="E196" s="67">
        <v>0</v>
      </c>
      <c r="F196" s="67">
        <v>0</v>
      </c>
      <c r="G196" s="67">
        <f t="shared" si="118"/>
        <v>0</v>
      </c>
      <c r="H196" s="70">
        <f t="shared" si="119"/>
        <v>4.12</v>
      </c>
      <c r="I196" s="15">
        <v>282.99</v>
      </c>
      <c r="J196" s="10">
        <f t="shared" si="83"/>
        <v>1165.92</v>
      </c>
      <c r="K196" s="10">
        <f t="shared" si="84"/>
        <v>0</v>
      </c>
      <c r="L196" s="10">
        <f t="shared" si="85"/>
        <v>0</v>
      </c>
      <c r="M196" s="10">
        <f t="shared" si="86"/>
        <v>0</v>
      </c>
      <c r="N196" s="10">
        <f t="shared" si="87"/>
        <v>1165.92</v>
      </c>
      <c r="O196" s="90">
        <f t="shared" si="88"/>
        <v>0</v>
      </c>
      <c r="P196" s="3">
        <f t="shared" si="120"/>
        <v>0</v>
      </c>
    </row>
    <row r="197" spans="1:16">
      <c r="A197" s="12" t="s">
        <v>387</v>
      </c>
      <c r="B197" s="92" t="s">
        <v>388</v>
      </c>
      <c r="C197" s="1" t="s">
        <v>8</v>
      </c>
      <c r="D197" s="65">
        <v>1.2</v>
      </c>
      <c r="E197" s="67">
        <v>0</v>
      </c>
      <c r="F197" s="67">
        <v>0</v>
      </c>
      <c r="G197" s="67">
        <f t="shared" si="118"/>
        <v>0</v>
      </c>
      <c r="H197" s="70">
        <f t="shared" si="119"/>
        <v>1.2</v>
      </c>
      <c r="I197" s="15">
        <v>551.12</v>
      </c>
      <c r="J197" s="10">
        <f t="shared" si="83"/>
        <v>661.34</v>
      </c>
      <c r="K197" s="10">
        <f t="shared" si="84"/>
        <v>0</v>
      </c>
      <c r="L197" s="10">
        <f t="shared" si="85"/>
        <v>0</v>
      </c>
      <c r="M197" s="10">
        <f t="shared" si="86"/>
        <v>0</v>
      </c>
      <c r="N197" s="10">
        <f t="shared" si="87"/>
        <v>661.34</v>
      </c>
      <c r="O197" s="90">
        <f t="shared" si="88"/>
        <v>0</v>
      </c>
      <c r="P197" s="3">
        <f t="shared" si="120"/>
        <v>0</v>
      </c>
    </row>
    <row r="198" spans="1:16">
      <c r="A198" s="2" t="s">
        <v>724</v>
      </c>
      <c r="B198" s="91" t="s">
        <v>389</v>
      </c>
      <c r="C198" s="13"/>
      <c r="D198" s="68"/>
      <c r="E198" s="5"/>
      <c r="F198" s="5"/>
      <c r="G198" s="69"/>
      <c r="H198" s="5"/>
      <c r="I198" s="8"/>
      <c r="J198" s="9">
        <f>J199+J203+J207</f>
        <v>13099.91</v>
      </c>
      <c r="K198" s="9">
        <f t="shared" ref="K198:N198" si="121">K199+K203+K207</f>
        <v>0</v>
      </c>
      <c r="L198" s="9">
        <f t="shared" si="121"/>
        <v>0</v>
      </c>
      <c r="M198" s="9">
        <f t="shared" si="121"/>
        <v>0</v>
      </c>
      <c r="N198" s="9">
        <f t="shared" si="121"/>
        <v>13099.91</v>
      </c>
      <c r="O198" s="71">
        <f t="shared" si="88"/>
        <v>0</v>
      </c>
      <c r="P198" s="6">
        <f>IF(M198="",0/J198,M198/J198)</f>
        <v>0</v>
      </c>
    </row>
    <row r="199" spans="1:16">
      <c r="A199" s="2" t="s">
        <v>390</v>
      </c>
      <c r="B199" s="91" t="s">
        <v>391</v>
      </c>
      <c r="C199" s="13"/>
      <c r="D199" s="68"/>
      <c r="E199" s="5"/>
      <c r="F199" s="5"/>
      <c r="G199" s="69"/>
      <c r="H199" s="5"/>
      <c r="I199" s="8"/>
      <c r="J199" s="9">
        <f>SUM(J200:J202)</f>
        <v>2980.1499999999996</v>
      </c>
      <c r="K199" s="9">
        <f t="shared" ref="K199:N199" si="122">SUM(K200:K202)</f>
        <v>0</v>
      </c>
      <c r="L199" s="9">
        <f t="shared" si="122"/>
        <v>0</v>
      </c>
      <c r="M199" s="9">
        <f t="shared" si="122"/>
        <v>0</v>
      </c>
      <c r="N199" s="9">
        <f t="shared" si="122"/>
        <v>2980.1499999999996</v>
      </c>
      <c r="O199" s="71">
        <f t="shared" si="88"/>
        <v>0</v>
      </c>
      <c r="P199" s="6">
        <f>IF(M199="",0/J199,M199/J199)</f>
        <v>0</v>
      </c>
    </row>
    <row r="200" spans="1:16" ht="25.5">
      <c r="A200" s="12" t="s">
        <v>392</v>
      </c>
      <c r="B200" s="92" t="s">
        <v>393</v>
      </c>
      <c r="C200" s="1" t="s">
        <v>8</v>
      </c>
      <c r="D200" s="65">
        <v>90.28</v>
      </c>
      <c r="E200" s="67">
        <v>0</v>
      </c>
      <c r="F200" s="67">
        <v>0</v>
      </c>
      <c r="G200" s="67">
        <f>E200+F200</f>
        <v>0</v>
      </c>
      <c r="H200" s="70">
        <f>IF(G200="",D200-0,D200-G200)</f>
        <v>90.28</v>
      </c>
      <c r="I200" s="15">
        <v>3.64</v>
      </c>
      <c r="J200" s="10">
        <f t="shared" si="83"/>
        <v>328.62</v>
      </c>
      <c r="K200" s="10">
        <f t="shared" si="84"/>
        <v>0</v>
      </c>
      <c r="L200" s="10">
        <f t="shared" si="85"/>
        <v>0</v>
      </c>
      <c r="M200" s="10">
        <f t="shared" si="86"/>
        <v>0</v>
      </c>
      <c r="N200" s="10">
        <f t="shared" si="87"/>
        <v>328.62</v>
      </c>
      <c r="O200" s="90">
        <f t="shared" si="88"/>
        <v>0</v>
      </c>
      <c r="P200" s="3">
        <f t="shared" ref="P200:P202" si="123">IF(M200="",0/J200,M200/J200)</f>
        <v>0</v>
      </c>
    </row>
    <row r="201" spans="1:16" ht="25.5">
      <c r="A201" s="12" t="s">
        <v>394</v>
      </c>
      <c r="B201" s="92" t="s">
        <v>30</v>
      </c>
      <c r="C201" s="1" t="s">
        <v>8</v>
      </c>
      <c r="D201" s="65">
        <v>90.28</v>
      </c>
      <c r="E201" s="67">
        <v>0</v>
      </c>
      <c r="F201" s="67">
        <v>0</v>
      </c>
      <c r="G201" s="67">
        <f>E201+F201</f>
        <v>0</v>
      </c>
      <c r="H201" s="70">
        <f>IF(G201="",D201-0,D201-G201)</f>
        <v>90.28</v>
      </c>
      <c r="I201" s="15">
        <v>18.739999999999998</v>
      </c>
      <c r="J201" s="10">
        <f t="shared" ref="J201:J264" si="124">ROUND(D201*$I201,2)</f>
        <v>1691.85</v>
      </c>
      <c r="K201" s="10">
        <f t="shared" ref="K201:K264" si="125">ROUND(E201*$I201,2)</f>
        <v>0</v>
      </c>
      <c r="L201" s="10">
        <f t="shared" ref="L201:L264" si="126">ROUND(F201*$I201,2)</f>
        <v>0</v>
      </c>
      <c r="M201" s="10">
        <f t="shared" ref="M201:M264" si="127">ROUND(G201*$I201,2)</f>
        <v>0</v>
      </c>
      <c r="N201" s="10">
        <f t="shared" ref="N201:N264" si="128">ROUND(H201*$I201,2)</f>
        <v>1691.85</v>
      </c>
      <c r="O201" s="90">
        <f t="shared" ref="O201:O264" si="129">SUM(L201/J201)</f>
        <v>0</v>
      </c>
      <c r="P201" s="3">
        <f t="shared" si="123"/>
        <v>0</v>
      </c>
    </row>
    <row r="202" spans="1:16" ht="25.5">
      <c r="A202" s="12" t="s">
        <v>395</v>
      </c>
      <c r="B202" s="92" t="s">
        <v>396</v>
      </c>
      <c r="C202" s="1" t="s">
        <v>8</v>
      </c>
      <c r="D202" s="65">
        <v>90.28</v>
      </c>
      <c r="E202" s="67">
        <v>0</v>
      </c>
      <c r="F202" s="67">
        <v>0</v>
      </c>
      <c r="G202" s="67">
        <f>E202+F202</f>
        <v>0</v>
      </c>
      <c r="H202" s="70">
        <f>IF(G202="",D202-0,D202-G202)</f>
        <v>90.28</v>
      </c>
      <c r="I202" s="15">
        <v>10.63</v>
      </c>
      <c r="J202" s="10">
        <f t="shared" si="124"/>
        <v>959.68</v>
      </c>
      <c r="K202" s="10">
        <f t="shared" si="125"/>
        <v>0</v>
      </c>
      <c r="L202" s="10">
        <f t="shared" si="126"/>
        <v>0</v>
      </c>
      <c r="M202" s="10">
        <f t="shared" si="127"/>
        <v>0</v>
      </c>
      <c r="N202" s="10">
        <f t="shared" si="128"/>
        <v>959.68</v>
      </c>
      <c r="O202" s="90">
        <f t="shared" si="129"/>
        <v>0</v>
      </c>
      <c r="P202" s="3">
        <f t="shared" si="123"/>
        <v>0</v>
      </c>
    </row>
    <row r="203" spans="1:16">
      <c r="A203" s="2" t="s">
        <v>397</v>
      </c>
      <c r="B203" s="91" t="s">
        <v>398</v>
      </c>
      <c r="C203" s="13"/>
      <c r="D203" s="68"/>
      <c r="E203" s="5"/>
      <c r="F203" s="5"/>
      <c r="G203" s="69"/>
      <c r="H203" s="5"/>
      <c r="I203" s="8"/>
      <c r="J203" s="9">
        <f>SUM(J204:J206)</f>
        <v>834.46</v>
      </c>
      <c r="K203" s="9">
        <f t="shared" ref="K203:N203" si="130">SUM(K204:K206)</f>
        <v>0</v>
      </c>
      <c r="L203" s="9">
        <f t="shared" si="130"/>
        <v>0</v>
      </c>
      <c r="M203" s="9">
        <f t="shared" si="130"/>
        <v>0</v>
      </c>
      <c r="N203" s="9">
        <f t="shared" si="130"/>
        <v>834.46</v>
      </c>
      <c r="O203" s="71">
        <f t="shared" si="129"/>
        <v>0</v>
      </c>
      <c r="P203" s="6">
        <f>IF(M203="",0/J203,M203/J203)</f>
        <v>0</v>
      </c>
    </row>
    <row r="204" spans="1:16" ht="25.5">
      <c r="A204" s="12" t="s">
        <v>399</v>
      </c>
      <c r="B204" s="92" t="s">
        <v>400</v>
      </c>
      <c r="C204" s="1" t="s">
        <v>8</v>
      </c>
      <c r="D204" s="65">
        <v>16.8</v>
      </c>
      <c r="E204" s="67">
        <v>0</v>
      </c>
      <c r="F204" s="67">
        <v>0</v>
      </c>
      <c r="G204" s="67">
        <f t="shared" ref="G204:G206" si="131">E204+F204</f>
        <v>0</v>
      </c>
      <c r="H204" s="70">
        <f t="shared" ref="H204:H206" si="132">IF(G204="",D204-0,D204-G204)</f>
        <v>16.8</v>
      </c>
      <c r="I204" s="15">
        <v>18.09</v>
      </c>
      <c r="J204" s="10">
        <f t="shared" si="124"/>
        <v>303.91000000000003</v>
      </c>
      <c r="K204" s="10">
        <f t="shared" si="125"/>
        <v>0</v>
      </c>
      <c r="L204" s="10">
        <f t="shared" si="126"/>
        <v>0</v>
      </c>
      <c r="M204" s="10">
        <f t="shared" si="127"/>
        <v>0</v>
      </c>
      <c r="N204" s="10">
        <f t="shared" si="128"/>
        <v>303.91000000000003</v>
      </c>
      <c r="O204" s="90">
        <f t="shared" si="129"/>
        <v>0</v>
      </c>
      <c r="P204" s="3">
        <f t="shared" ref="P204:P206" si="133">IF(M204="",0/J204,M204/J204)</f>
        <v>0</v>
      </c>
    </row>
    <row r="205" spans="1:16" ht="25.5">
      <c r="A205" s="12" t="s">
        <v>401</v>
      </c>
      <c r="B205" s="92" t="s">
        <v>402</v>
      </c>
      <c r="C205" s="1" t="s">
        <v>8</v>
      </c>
      <c r="D205" s="65">
        <v>16.8</v>
      </c>
      <c r="E205" s="67">
        <v>0</v>
      </c>
      <c r="F205" s="67">
        <v>0</v>
      </c>
      <c r="G205" s="67">
        <f t="shared" si="131"/>
        <v>0</v>
      </c>
      <c r="H205" s="70">
        <f t="shared" si="132"/>
        <v>16.8</v>
      </c>
      <c r="I205" s="15">
        <v>11.72</v>
      </c>
      <c r="J205" s="10">
        <f t="shared" si="124"/>
        <v>196.9</v>
      </c>
      <c r="K205" s="10">
        <f t="shared" si="125"/>
        <v>0</v>
      </c>
      <c r="L205" s="10">
        <f t="shared" si="126"/>
        <v>0</v>
      </c>
      <c r="M205" s="10">
        <f t="shared" si="127"/>
        <v>0</v>
      </c>
      <c r="N205" s="10">
        <f t="shared" si="128"/>
        <v>196.9</v>
      </c>
      <c r="O205" s="90">
        <f t="shared" si="129"/>
        <v>0</v>
      </c>
      <c r="P205" s="3">
        <f t="shared" si="133"/>
        <v>0</v>
      </c>
    </row>
    <row r="206" spans="1:16" ht="25.5">
      <c r="A206" s="12" t="s">
        <v>403</v>
      </c>
      <c r="B206" s="92" t="s">
        <v>404</v>
      </c>
      <c r="C206" s="1" t="s">
        <v>8</v>
      </c>
      <c r="D206" s="65">
        <v>16.8</v>
      </c>
      <c r="E206" s="67">
        <v>0</v>
      </c>
      <c r="F206" s="67">
        <v>0</v>
      </c>
      <c r="G206" s="67">
        <f t="shared" si="131"/>
        <v>0</v>
      </c>
      <c r="H206" s="70">
        <f t="shared" si="132"/>
        <v>16.8</v>
      </c>
      <c r="I206" s="15">
        <v>19.86</v>
      </c>
      <c r="J206" s="10">
        <f t="shared" si="124"/>
        <v>333.65</v>
      </c>
      <c r="K206" s="10">
        <f t="shared" si="125"/>
        <v>0</v>
      </c>
      <c r="L206" s="10">
        <f t="shared" si="126"/>
        <v>0</v>
      </c>
      <c r="M206" s="10">
        <f t="shared" si="127"/>
        <v>0</v>
      </c>
      <c r="N206" s="10">
        <f t="shared" si="128"/>
        <v>333.65</v>
      </c>
      <c r="O206" s="90">
        <f t="shared" si="129"/>
        <v>0</v>
      </c>
      <c r="P206" s="3">
        <f t="shared" si="133"/>
        <v>0</v>
      </c>
    </row>
    <row r="207" spans="1:16">
      <c r="A207" s="2" t="s">
        <v>405</v>
      </c>
      <c r="B207" s="91" t="s">
        <v>406</v>
      </c>
      <c r="C207" s="13"/>
      <c r="D207" s="68"/>
      <c r="E207" s="5"/>
      <c r="F207" s="5"/>
      <c r="G207" s="69"/>
      <c r="H207" s="5"/>
      <c r="I207" s="8"/>
      <c r="J207" s="9">
        <f>SUM(J208:J211)</f>
        <v>9285.3000000000011</v>
      </c>
      <c r="K207" s="9">
        <f t="shared" ref="K207:N207" si="134">SUM(K208:K211)</f>
        <v>0</v>
      </c>
      <c r="L207" s="9">
        <f t="shared" si="134"/>
        <v>0</v>
      </c>
      <c r="M207" s="9">
        <f t="shared" si="134"/>
        <v>0</v>
      </c>
      <c r="N207" s="9">
        <f t="shared" si="134"/>
        <v>9285.3000000000011</v>
      </c>
      <c r="O207" s="71">
        <f t="shared" si="129"/>
        <v>0</v>
      </c>
      <c r="P207" s="6">
        <f>IF(M207="",0/J207,M207/J207)</f>
        <v>0</v>
      </c>
    </row>
    <row r="208" spans="1:16" ht="25.5">
      <c r="A208" s="12" t="s">
        <v>407</v>
      </c>
      <c r="B208" s="92" t="s">
        <v>393</v>
      </c>
      <c r="C208" s="1" t="s">
        <v>8</v>
      </c>
      <c r="D208" s="65">
        <v>186.19</v>
      </c>
      <c r="E208" s="67">
        <v>0</v>
      </c>
      <c r="F208" s="67">
        <v>0</v>
      </c>
      <c r="G208" s="67">
        <f t="shared" ref="G208:G225" si="135">E208+F208</f>
        <v>0</v>
      </c>
      <c r="H208" s="70">
        <f t="shared" ref="H208:H211" si="136">IF(G208="",D208-0,D208-G208)</f>
        <v>186.19</v>
      </c>
      <c r="I208" s="15">
        <v>3.64</v>
      </c>
      <c r="J208" s="10">
        <f t="shared" si="124"/>
        <v>677.73</v>
      </c>
      <c r="K208" s="10">
        <f t="shared" si="125"/>
        <v>0</v>
      </c>
      <c r="L208" s="10">
        <f t="shared" si="126"/>
        <v>0</v>
      </c>
      <c r="M208" s="10">
        <f t="shared" si="127"/>
        <v>0</v>
      </c>
      <c r="N208" s="10">
        <f t="shared" si="128"/>
        <v>677.73</v>
      </c>
      <c r="O208" s="90">
        <f t="shared" si="129"/>
        <v>0</v>
      </c>
      <c r="P208" s="3">
        <f t="shared" ref="P208:P211" si="137">IF(M208="",0/J208,M208/J208)</f>
        <v>0</v>
      </c>
    </row>
    <row r="209" spans="1:16" ht="25.5">
      <c r="A209" s="12" t="s">
        <v>408</v>
      </c>
      <c r="B209" s="92" t="s">
        <v>409</v>
      </c>
      <c r="C209" s="1" t="s">
        <v>8</v>
      </c>
      <c r="D209" s="65">
        <v>186.19</v>
      </c>
      <c r="E209" s="67">
        <v>0</v>
      </c>
      <c r="F209" s="67">
        <v>0</v>
      </c>
      <c r="G209" s="67">
        <f t="shared" si="135"/>
        <v>0</v>
      </c>
      <c r="H209" s="70">
        <f t="shared" si="136"/>
        <v>186.19</v>
      </c>
      <c r="I209" s="15">
        <v>26.42</v>
      </c>
      <c r="J209" s="10">
        <f t="shared" si="124"/>
        <v>4919.1400000000003</v>
      </c>
      <c r="K209" s="10">
        <f t="shared" si="125"/>
        <v>0</v>
      </c>
      <c r="L209" s="10">
        <f t="shared" si="126"/>
        <v>0</v>
      </c>
      <c r="M209" s="10">
        <f t="shared" si="127"/>
        <v>0</v>
      </c>
      <c r="N209" s="10">
        <f t="shared" si="128"/>
        <v>4919.1400000000003</v>
      </c>
      <c r="O209" s="90">
        <f t="shared" si="129"/>
        <v>0</v>
      </c>
      <c r="P209" s="3">
        <f t="shared" si="137"/>
        <v>0</v>
      </c>
    </row>
    <row r="210" spans="1:16" ht="25.5">
      <c r="A210" s="12" t="s">
        <v>410</v>
      </c>
      <c r="B210" s="92" t="s">
        <v>411</v>
      </c>
      <c r="C210" s="1" t="s">
        <v>8</v>
      </c>
      <c r="D210" s="65">
        <v>140.08000000000001</v>
      </c>
      <c r="E210" s="67">
        <v>0</v>
      </c>
      <c r="F210" s="67">
        <v>0</v>
      </c>
      <c r="G210" s="67">
        <f t="shared" si="135"/>
        <v>0</v>
      </c>
      <c r="H210" s="70">
        <f t="shared" si="136"/>
        <v>140.08000000000001</v>
      </c>
      <c r="I210" s="15">
        <v>21.31</v>
      </c>
      <c r="J210" s="10">
        <f t="shared" si="124"/>
        <v>2985.1</v>
      </c>
      <c r="K210" s="10">
        <f t="shared" si="125"/>
        <v>0</v>
      </c>
      <c r="L210" s="10">
        <f t="shared" si="126"/>
        <v>0</v>
      </c>
      <c r="M210" s="10">
        <f t="shared" si="127"/>
        <v>0</v>
      </c>
      <c r="N210" s="10">
        <f t="shared" si="128"/>
        <v>2985.1</v>
      </c>
      <c r="O210" s="90">
        <f t="shared" si="129"/>
        <v>0</v>
      </c>
      <c r="P210" s="3">
        <f t="shared" si="137"/>
        <v>0</v>
      </c>
    </row>
    <row r="211" spans="1:16" ht="25.5">
      <c r="A211" s="12" t="s">
        <v>412</v>
      </c>
      <c r="B211" s="92" t="s">
        <v>413</v>
      </c>
      <c r="C211" s="1" t="s">
        <v>8</v>
      </c>
      <c r="D211" s="65">
        <v>46.12</v>
      </c>
      <c r="E211" s="67">
        <v>0</v>
      </c>
      <c r="F211" s="67">
        <v>0</v>
      </c>
      <c r="G211" s="67">
        <f t="shared" si="135"/>
        <v>0</v>
      </c>
      <c r="H211" s="70">
        <f t="shared" si="136"/>
        <v>46.12</v>
      </c>
      <c r="I211" s="15">
        <v>15.25</v>
      </c>
      <c r="J211" s="10">
        <f t="shared" si="124"/>
        <v>703.33</v>
      </c>
      <c r="K211" s="10">
        <f t="shared" si="125"/>
        <v>0</v>
      </c>
      <c r="L211" s="10">
        <f t="shared" si="126"/>
        <v>0</v>
      </c>
      <c r="M211" s="10">
        <f t="shared" si="127"/>
        <v>0</v>
      </c>
      <c r="N211" s="10">
        <f t="shared" si="128"/>
        <v>703.33</v>
      </c>
      <c r="O211" s="90">
        <f t="shared" si="129"/>
        <v>0</v>
      </c>
      <c r="P211" s="3">
        <f t="shared" si="137"/>
        <v>0</v>
      </c>
    </row>
    <row r="212" spans="1:16">
      <c r="A212" s="2" t="s">
        <v>414</v>
      </c>
      <c r="B212" s="91" t="s">
        <v>415</v>
      </c>
      <c r="C212" s="13"/>
      <c r="D212" s="68"/>
      <c r="E212" s="5">
        <v>0</v>
      </c>
      <c r="F212" s="5"/>
      <c r="G212" s="69">
        <f t="shared" si="135"/>
        <v>0</v>
      </c>
      <c r="H212" s="5"/>
      <c r="I212" s="8"/>
      <c r="J212" s="9">
        <f>SUM(J213:J225)</f>
        <v>14734.76</v>
      </c>
      <c r="K212" s="9">
        <f t="shared" ref="K212:N212" si="138">SUM(K213:K225)</f>
        <v>0</v>
      </c>
      <c r="L212" s="9">
        <f t="shared" si="138"/>
        <v>0</v>
      </c>
      <c r="M212" s="9">
        <f t="shared" si="138"/>
        <v>0</v>
      </c>
      <c r="N212" s="9">
        <f t="shared" si="138"/>
        <v>14734.76</v>
      </c>
      <c r="O212" s="71">
        <f t="shared" si="129"/>
        <v>0</v>
      </c>
      <c r="P212" s="6">
        <f>IF(M212="",0/J212,M212/J212)</f>
        <v>0</v>
      </c>
    </row>
    <row r="213" spans="1:16">
      <c r="A213" s="12" t="s">
        <v>416</v>
      </c>
      <c r="B213" s="92" t="s">
        <v>417</v>
      </c>
      <c r="C213" s="1" t="s">
        <v>8</v>
      </c>
      <c r="D213" s="65">
        <v>9.19</v>
      </c>
      <c r="E213" s="67">
        <v>0</v>
      </c>
      <c r="F213" s="67">
        <v>0</v>
      </c>
      <c r="G213" s="67">
        <f t="shared" si="135"/>
        <v>0</v>
      </c>
      <c r="H213" s="70">
        <f t="shared" ref="H213:H225" si="139">IF(G213="",D213-0,D213-G213)</f>
        <v>9.19</v>
      </c>
      <c r="I213" s="15">
        <v>516.67999999999995</v>
      </c>
      <c r="J213" s="10">
        <f t="shared" si="124"/>
        <v>4748.29</v>
      </c>
      <c r="K213" s="10">
        <f t="shared" si="125"/>
        <v>0</v>
      </c>
      <c r="L213" s="10">
        <f t="shared" si="126"/>
        <v>0</v>
      </c>
      <c r="M213" s="10">
        <f t="shared" si="127"/>
        <v>0</v>
      </c>
      <c r="N213" s="10">
        <f t="shared" si="128"/>
        <v>4748.29</v>
      </c>
      <c r="O213" s="90">
        <f t="shared" si="129"/>
        <v>0</v>
      </c>
      <c r="P213" s="3">
        <f t="shared" ref="P213:P225" si="140">IF(M213="",0/J213,M213/J213)</f>
        <v>0</v>
      </c>
    </row>
    <row r="214" spans="1:16" ht="38.25">
      <c r="A214" s="12" t="s">
        <v>418</v>
      </c>
      <c r="B214" s="92" t="s">
        <v>419</v>
      </c>
      <c r="C214" s="1" t="s">
        <v>12</v>
      </c>
      <c r="D214" s="65">
        <v>2</v>
      </c>
      <c r="E214" s="67">
        <v>0</v>
      </c>
      <c r="F214" s="67">
        <v>0</v>
      </c>
      <c r="G214" s="67">
        <f t="shared" si="135"/>
        <v>0</v>
      </c>
      <c r="H214" s="70">
        <f t="shared" si="139"/>
        <v>2</v>
      </c>
      <c r="I214" s="15">
        <v>639.82000000000005</v>
      </c>
      <c r="J214" s="10">
        <f t="shared" si="124"/>
        <v>1279.6400000000001</v>
      </c>
      <c r="K214" s="10">
        <f t="shared" si="125"/>
        <v>0</v>
      </c>
      <c r="L214" s="10">
        <f t="shared" si="126"/>
        <v>0</v>
      </c>
      <c r="M214" s="10">
        <f t="shared" si="127"/>
        <v>0</v>
      </c>
      <c r="N214" s="10">
        <f t="shared" si="128"/>
        <v>1279.6400000000001</v>
      </c>
      <c r="O214" s="90">
        <f t="shared" si="129"/>
        <v>0</v>
      </c>
      <c r="P214" s="3">
        <f t="shared" si="140"/>
        <v>0</v>
      </c>
    </row>
    <row r="215" spans="1:16" ht="38.25">
      <c r="A215" s="12" t="s">
        <v>420</v>
      </c>
      <c r="B215" s="92" t="s">
        <v>421</v>
      </c>
      <c r="C215" s="1" t="s">
        <v>12</v>
      </c>
      <c r="D215" s="65">
        <v>2</v>
      </c>
      <c r="E215" s="67">
        <v>0</v>
      </c>
      <c r="F215" s="67">
        <v>0</v>
      </c>
      <c r="G215" s="67">
        <f t="shared" si="135"/>
        <v>0</v>
      </c>
      <c r="H215" s="70">
        <f t="shared" si="139"/>
        <v>2</v>
      </c>
      <c r="I215" s="15">
        <v>290.91000000000003</v>
      </c>
      <c r="J215" s="10">
        <f t="shared" si="124"/>
        <v>581.82000000000005</v>
      </c>
      <c r="K215" s="10">
        <f t="shared" si="125"/>
        <v>0</v>
      </c>
      <c r="L215" s="10">
        <f t="shared" si="126"/>
        <v>0</v>
      </c>
      <c r="M215" s="10">
        <f t="shared" si="127"/>
        <v>0</v>
      </c>
      <c r="N215" s="10">
        <f t="shared" si="128"/>
        <v>581.82000000000005</v>
      </c>
      <c r="O215" s="90">
        <f t="shared" si="129"/>
        <v>0</v>
      </c>
      <c r="P215" s="3">
        <f t="shared" si="140"/>
        <v>0</v>
      </c>
    </row>
    <row r="216" spans="1:16" ht="25.5">
      <c r="A216" s="12" t="s">
        <v>422</v>
      </c>
      <c r="B216" s="92" t="s">
        <v>40</v>
      </c>
      <c r="C216" s="1" t="s">
        <v>12</v>
      </c>
      <c r="D216" s="65">
        <v>2</v>
      </c>
      <c r="E216" s="67">
        <v>0</v>
      </c>
      <c r="F216" s="67">
        <v>0</v>
      </c>
      <c r="G216" s="67">
        <f t="shared" si="135"/>
        <v>0</v>
      </c>
      <c r="H216" s="70">
        <f t="shared" si="139"/>
        <v>2</v>
      </c>
      <c r="I216" s="15">
        <v>98.03</v>
      </c>
      <c r="J216" s="10">
        <f t="shared" si="124"/>
        <v>196.06</v>
      </c>
      <c r="K216" s="10">
        <f t="shared" si="125"/>
        <v>0</v>
      </c>
      <c r="L216" s="10">
        <f t="shared" si="126"/>
        <v>0</v>
      </c>
      <c r="M216" s="10">
        <f t="shared" si="127"/>
        <v>0</v>
      </c>
      <c r="N216" s="10">
        <f t="shared" si="128"/>
        <v>196.06</v>
      </c>
      <c r="O216" s="90">
        <f t="shared" si="129"/>
        <v>0</v>
      </c>
      <c r="P216" s="3">
        <f t="shared" si="140"/>
        <v>0</v>
      </c>
    </row>
    <row r="217" spans="1:16">
      <c r="A217" s="12" t="s">
        <v>423</v>
      </c>
      <c r="B217" s="92" t="s">
        <v>424</v>
      </c>
      <c r="C217" s="1" t="s">
        <v>12</v>
      </c>
      <c r="D217" s="65">
        <v>2</v>
      </c>
      <c r="E217" s="67">
        <v>0</v>
      </c>
      <c r="F217" s="67">
        <v>0</v>
      </c>
      <c r="G217" s="67">
        <f t="shared" si="135"/>
        <v>0</v>
      </c>
      <c r="H217" s="70">
        <f t="shared" si="139"/>
        <v>2</v>
      </c>
      <c r="I217" s="15">
        <v>68.69</v>
      </c>
      <c r="J217" s="10">
        <f t="shared" si="124"/>
        <v>137.38</v>
      </c>
      <c r="K217" s="10">
        <f t="shared" si="125"/>
        <v>0</v>
      </c>
      <c r="L217" s="10">
        <f t="shared" si="126"/>
        <v>0</v>
      </c>
      <c r="M217" s="10">
        <f t="shared" si="127"/>
        <v>0</v>
      </c>
      <c r="N217" s="10">
        <f t="shared" si="128"/>
        <v>137.38</v>
      </c>
      <c r="O217" s="90">
        <f t="shared" si="129"/>
        <v>0</v>
      </c>
      <c r="P217" s="3">
        <f t="shared" si="140"/>
        <v>0</v>
      </c>
    </row>
    <row r="218" spans="1:16">
      <c r="A218" s="12" t="s">
        <v>425</v>
      </c>
      <c r="B218" s="92" t="s">
        <v>426</v>
      </c>
      <c r="C218" s="1" t="s">
        <v>12</v>
      </c>
      <c r="D218" s="65">
        <v>2</v>
      </c>
      <c r="E218" s="67">
        <v>0</v>
      </c>
      <c r="F218" s="67">
        <v>0</v>
      </c>
      <c r="G218" s="67">
        <f t="shared" si="135"/>
        <v>0</v>
      </c>
      <c r="H218" s="70">
        <f t="shared" si="139"/>
        <v>2</v>
      </c>
      <c r="I218" s="15">
        <v>49.77</v>
      </c>
      <c r="J218" s="10">
        <f t="shared" si="124"/>
        <v>99.54</v>
      </c>
      <c r="K218" s="10">
        <f t="shared" si="125"/>
        <v>0</v>
      </c>
      <c r="L218" s="10">
        <f t="shared" si="126"/>
        <v>0</v>
      </c>
      <c r="M218" s="10">
        <f t="shared" si="127"/>
        <v>0</v>
      </c>
      <c r="N218" s="10">
        <f t="shared" si="128"/>
        <v>99.54</v>
      </c>
      <c r="O218" s="90">
        <f t="shared" si="129"/>
        <v>0</v>
      </c>
      <c r="P218" s="3">
        <f t="shared" si="140"/>
        <v>0</v>
      </c>
    </row>
    <row r="219" spans="1:16" ht="25.5">
      <c r="A219" s="12" t="s">
        <v>427</v>
      </c>
      <c r="B219" s="92" t="s">
        <v>428</v>
      </c>
      <c r="C219" s="1" t="s">
        <v>429</v>
      </c>
      <c r="D219" s="65">
        <v>2</v>
      </c>
      <c r="E219" s="67">
        <v>0</v>
      </c>
      <c r="F219" s="67">
        <v>0</v>
      </c>
      <c r="G219" s="67">
        <f t="shared" si="135"/>
        <v>0</v>
      </c>
      <c r="H219" s="70">
        <f t="shared" si="139"/>
        <v>2</v>
      </c>
      <c r="I219" s="15">
        <v>510.33</v>
      </c>
      <c r="J219" s="10">
        <f t="shared" si="124"/>
        <v>1020.66</v>
      </c>
      <c r="K219" s="10">
        <f t="shared" si="125"/>
        <v>0</v>
      </c>
      <c r="L219" s="10">
        <f t="shared" si="126"/>
        <v>0</v>
      </c>
      <c r="M219" s="10">
        <f t="shared" si="127"/>
        <v>0</v>
      </c>
      <c r="N219" s="10">
        <f t="shared" si="128"/>
        <v>1020.66</v>
      </c>
      <c r="O219" s="90">
        <f t="shared" si="129"/>
        <v>0</v>
      </c>
      <c r="P219" s="3">
        <f t="shared" si="140"/>
        <v>0</v>
      </c>
    </row>
    <row r="220" spans="1:16">
      <c r="A220" s="12" t="s">
        <v>430</v>
      </c>
      <c r="B220" s="92" t="s">
        <v>431</v>
      </c>
      <c r="C220" s="1" t="s">
        <v>12</v>
      </c>
      <c r="D220" s="65">
        <v>4</v>
      </c>
      <c r="E220" s="67">
        <v>0</v>
      </c>
      <c r="F220" s="67">
        <v>0</v>
      </c>
      <c r="G220" s="67">
        <f t="shared" si="135"/>
        <v>0</v>
      </c>
      <c r="H220" s="70">
        <f t="shared" si="139"/>
        <v>4</v>
      </c>
      <c r="I220" s="15">
        <v>135.28</v>
      </c>
      <c r="J220" s="10">
        <f t="shared" si="124"/>
        <v>541.12</v>
      </c>
      <c r="K220" s="10">
        <f t="shared" si="125"/>
        <v>0</v>
      </c>
      <c r="L220" s="10">
        <f t="shared" si="126"/>
        <v>0</v>
      </c>
      <c r="M220" s="10">
        <f t="shared" si="127"/>
        <v>0</v>
      </c>
      <c r="N220" s="10">
        <f t="shared" si="128"/>
        <v>541.12</v>
      </c>
      <c r="O220" s="90">
        <f t="shared" si="129"/>
        <v>0</v>
      </c>
      <c r="P220" s="3">
        <f t="shared" si="140"/>
        <v>0</v>
      </c>
    </row>
    <row r="221" spans="1:16">
      <c r="A221" s="12" t="s">
        <v>432</v>
      </c>
      <c r="B221" s="92" t="s">
        <v>433</v>
      </c>
      <c r="C221" s="1" t="s">
        <v>12</v>
      </c>
      <c r="D221" s="65">
        <v>2</v>
      </c>
      <c r="E221" s="67">
        <v>0</v>
      </c>
      <c r="F221" s="67">
        <v>0</v>
      </c>
      <c r="G221" s="67">
        <f t="shared" si="135"/>
        <v>0</v>
      </c>
      <c r="H221" s="70">
        <f t="shared" si="139"/>
        <v>2</v>
      </c>
      <c r="I221" s="15">
        <v>265.83</v>
      </c>
      <c r="J221" s="10">
        <f t="shared" si="124"/>
        <v>531.66</v>
      </c>
      <c r="K221" s="10">
        <f t="shared" si="125"/>
        <v>0</v>
      </c>
      <c r="L221" s="10">
        <f t="shared" si="126"/>
        <v>0</v>
      </c>
      <c r="M221" s="10">
        <f t="shared" si="127"/>
        <v>0</v>
      </c>
      <c r="N221" s="10">
        <f t="shared" si="128"/>
        <v>531.66</v>
      </c>
      <c r="O221" s="90">
        <f t="shared" si="129"/>
        <v>0</v>
      </c>
      <c r="P221" s="3">
        <f t="shared" si="140"/>
        <v>0</v>
      </c>
    </row>
    <row r="222" spans="1:16">
      <c r="A222" s="12" t="s">
        <v>434</v>
      </c>
      <c r="B222" s="92" t="s">
        <v>435</v>
      </c>
      <c r="C222" s="1" t="s">
        <v>8</v>
      </c>
      <c r="D222" s="65">
        <v>12.96</v>
      </c>
      <c r="E222" s="67">
        <v>0</v>
      </c>
      <c r="F222" s="67">
        <v>0</v>
      </c>
      <c r="G222" s="67">
        <f t="shared" si="135"/>
        <v>0</v>
      </c>
      <c r="H222" s="70">
        <f t="shared" si="139"/>
        <v>12.96</v>
      </c>
      <c r="I222" s="15">
        <v>326.91000000000003</v>
      </c>
      <c r="J222" s="10">
        <f t="shared" si="124"/>
        <v>4236.75</v>
      </c>
      <c r="K222" s="10">
        <f t="shared" si="125"/>
        <v>0</v>
      </c>
      <c r="L222" s="10">
        <f t="shared" si="126"/>
        <v>0</v>
      </c>
      <c r="M222" s="10">
        <f t="shared" si="127"/>
        <v>0</v>
      </c>
      <c r="N222" s="10">
        <f t="shared" si="128"/>
        <v>4236.75</v>
      </c>
      <c r="O222" s="90">
        <f t="shared" si="129"/>
        <v>0</v>
      </c>
      <c r="P222" s="3">
        <f t="shared" si="140"/>
        <v>0</v>
      </c>
    </row>
    <row r="223" spans="1:16">
      <c r="A223" s="12" t="s">
        <v>436</v>
      </c>
      <c r="B223" s="92" t="s">
        <v>437</v>
      </c>
      <c r="C223" s="1" t="s">
        <v>12</v>
      </c>
      <c r="D223" s="65">
        <v>2</v>
      </c>
      <c r="E223" s="67">
        <v>0</v>
      </c>
      <c r="F223" s="67">
        <v>0</v>
      </c>
      <c r="G223" s="67">
        <f t="shared" si="135"/>
        <v>0</v>
      </c>
      <c r="H223" s="70">
        <f t="shared" si="139"/>
        <v>2</v>
      </c>
      <c r="I223" s="15">
        <v>48.82</v>
      </c>
      <c r="J223" s="10">
        <f t="shared" si="124"/>
        <v>97.64</v>
      </c>
      <c r="K223" s="10">
        <f t="shared" si="125"/>
        <v>0</v>
      </c>
      <c r="L223" s="10">
        <f t="shared" si="126"/>
        <v>0</v>
      </c>
      <c r="M223" s="10">
        <f t="shared" si="127"/>
        <v>0</v>
      </c>
      <c r="N223" s="10">
        <f t="shared" si="128"/>
        <v>97.64</v>
      </c>
      <c r="O223" s="90">
        <f t="shared" si="129"/>
        <v>0</v>
      </c>
      <c r="P223" s="3">
        <f t="shared" si="140"/>
        <v>0</v>
      </c>
    </row>
    <row r="224" spans="1:16" ht="25.5">
      <c r="A224" s="12" t="s">
        <v>438</v>
      </c>
      <c r="B224" s="92" t="s">
        <v>439</v>
      </c>
      <c r="C224" s="1" t="s">
        <v>12</v>
      </c>
      <c r="D224" s="65">
        <v>2</v>
      </c>
      <c r="E224" s="67">
        <v>0</v>
      </c>
      <c r="F224" s="67">
        <v>0</v>
      </c>
      <c r="G224" s="67">
        <f t="shared" si="135"/>
        <v>0</v>
      </c>
      <c r="H224" s="70">
        <f t="shared" si="139"/>
        <v>2</v>
      </c>
      <c r="I224" s="15">
        <v>581.47</v>
      </c>
      <c r="J224" s="10">
        <f t="shared" si="124"/>
        <v>1162.94</v>
      </c>
      <c r="K224" s="10">
        <f t="shared" si="125"/>
        <v>0</v>
      </c>
      <c r="L224" s="10">
        <f t="shared" si="126"/>
        <v>0</v>
      </c>
      <c r="M224" s="10">
        <f t="shared" si="127"/>
        <v>0</v>
      </c>
      <c r="N224" s="10">
        <f t="shared" si="128"/>
        <v>1162.94</v>
      </c>
      <c r="O224" s="90">
        <f t="shared" si="129"/>
        <v>0</v>
      </c>
      <c r="P224" s="3">
        <f t="shared" si="140"/>
        <v>0</v>
      </c>
    </row>
    <row r="225" spans="1:16">
      <c r="A225" s="12" t="s">
        <v>440</v>
      </c>
      <c r="B225" s="92" t="s">
        <v>39</v>
      </c>
      <c r="C225" s="1" t="s">
        <v>12</v>
      </c>
      <c r="D225" s="65">
        <v>2</v>
      </c>
      <c r="E225" s="67">
        <v>0</v>
      </c>
      <c r="F225" s="67">
        <v>0</v>
      </c>
      <c r="G225" s="67">
        <f t="shared" si="135"/>
        <v>0</v>
      </c>
      <c r="H225" s="70">
        <f t="shared" si="139"/>
        <v>2</v>
      </c>
      <c r="I225" s="15">
        <v>50.63</v>
      </c>
      <c r="J225" s="10">
        <f t="shared" si="124"/>
        <v>101.26</v>
      </c>
      <c r="K225" s="10">
        <f t="shared" si="125"/>
        <v>0</v>
      </c>
      <c r="L225" s="10">
        <f t="shared" si="126"/>
        <v>0</v>
      </c>
      <c r="M225" s="10">
        <f t="shared" si="127"/>
        <v>0</v>
      </c>
      <c r="N225" s="10">
        <f t="shared" si="128"/>
        <v>101.26</v>
      </c>
      <c r="O225" s="90">
        <f t="shared" si="129"/>
        <v>0</v>
      </c>
      <c r="P225" s="3">
        <f t="shared" si="140"/>
        <v>0</v>
      </c>
    </row>
    <row r="226" spans="1:16">
      <c r="A226" s="2" t="s">
        <v>441</v>
      </c>
      <c r="B226" s="91" t="s">
        <v>442</v>
      </c>
      <c r="C226" s="13"/>
      <c r="D226" s="68"/>
      <c r="E226" s="5"/>
      <c r="F226" s="5"/>
      <c r="G226" s="69"/>
      <c r="H226" s="5"/>
      <c r="I226" s="8"/>
      <c r="J226" s="9">
        <f>SUM(J227:J244)</f>
        <v>9104.5800000000017</v>
      </c>
      <c r="K226" s="9">
        <f t="shared" ref="K226:N226" si="141">SUM(K227:K244)</f>
        <v>0</v>
      </c>
      <c r="L226" s="9">
        <f t="shared" si="141"/>
        <v>0</v>
      </c>
      <c r="M226" s="9">
        <f t="shared" si="141"/>
        <v>0</v>
      </c>
      <c r="N226" s="9">
        <f t="shared" si="141"/>
        <v>9104.5800000000017</v>
      </c>
      <c r="O226" s="71">
        <f t="shared" si="129"/>
        <v>0</v>
      </c>
      <c r="P226" s="6">
        <f>IF(M226="",0/J226,M226/J226)</f>
        <v>0</v>
      </c>
    </row>
    <row r="227" spans="1:16" ht="25.5">
      <c r="A227" s="12" t="s">
        <v>443</v>
      </c>
      <c r="B227" s="92" t="s">
        <v>444</v>
      </c>
      <c r="C227" s="1" t="s">
        <v>12</v>
      </c>
      <c r="D227" s="65">
        <v>2</v>
      </c>
      <c r="E227" s="67">
        <v>0</v>
      </c>
      <c r="F227" s="67">
        <v>0</v>
      </c>
      <c r="G227" s="67">
        <f t="shared" ref="G227:G244" si="142">E227+F227</f>
        <v>0</v>
      </c>
      <c r="H227" s="70">
        <f t="shared" ref="H227:H244" si="143">IF(G227="",D227-0,D227-G227)</f>
        <v>2</v>
      </c>
      <c r="I227" s="15">
        <v>504.89</v>
      </c>
      <c r="J227" s="10">
        <f t="shared" si="124"/>
        <v>1009.78</v>
      </c>
      <c r="K227" s="10">
        <f t="shared" si="125"/>
        <v>0</v>
      </c>
      <c r="L227" s="10">
        <f t="shared" si="126"/>
        <v>0</v>
      </c>
      <c r="M227" s="10">
        <f t="shared" si="127"/>
        <v>0</v>
      </c>
      <c r="N227" s="10">
        <f t="shared" si="128"/>
        <v>1009.78</v>
      </c>
      <c r="O227" s="90">
        <f t="shared" si="129"/>
        <v>0</v>
      </c>
      <c r="P227" s="3">
        <f t="shared" ref="P227:P244" si="144">IF(M227="",0/J227,M227/J227)</f>
        <v>0</v>
      </c>
    </row>
    <row r="228" spans="1:16" ht="25.5">
      <c r="A228" s="12" t="s">
        <v>445</v>
      </c>
      <c r="B228" s="92" t="s">
        <v>446</v>
      </c>
      <c r="C228" s="1" t="s">
        <v>12</v>
      </c>
      <c r="D228" s="65">
        <v>6</v>
      </c>
      <c r="E228" s="67">
        <v>0</v>
      </c>
      <c r="F228" s="67">
        <v>0</v>
      </c>
      <c r="G228" s="67">
        <f t="shared" si="142"/>
        <v>0</v>
      </c>
      <c r="H228" s="70">
        <f t="shared" si="143"/>
        <v>6</v>
      </c>
      <c r="I228" s="15">
        <v>11.33</v>
      </c>
      <c r="J228" s="10">
        <f t="shared" si="124"/>
        <v>67.98</v>
      </c>
      <c r="K228" s="10">
        <f t="shared" si="125"/>
        <v>0</v>
      </c>
      <c r="L228" s="10">
        <f t="shared" si="126"/>
        <v>0</v>
      </c>
      <c r="M228" s="10">
        <f t="shared" si="127"/>
        <v>0</v>
      </c>
      <c r="N228" s="10">
        <f t="shared" si="128"/>
        <v>67.98</v>
      </c>
      <c r="O228" s="90">
        <f t="shared" si="129"/>
        <v>0</v>
      </c>
      <c r="P228" s="3">
        <f t="shared" si="144"/>
        <v>0</v>
      </c>
    </row>
    <row r="229" spans="1:16" ht="25.5">
      <c r="A229" s="12" t="s">
        <v>447</v>
      </c>
      <c r="B229" s="92" t="s">
        <v>448</v>
      </c>
      <c r="C229" s="1" t="s">
        <v>12</v>
      </c>
      <c r="D229" s="65">
        <v>6</v>
      </c>
      <c r="E229" s="67">
        <v>0</v>
      </c>
      <c r="F229" s="67">
        <v>0</v>
      </c>
      <c r="G229" s="67">
        <f t="shared" si="142"/>
        <v>0</v>
      </c>
      <c r="H229" s="70">
        <f t="shared" si="143"/>
        <v>6</v>
      </c>
      <c r="I229" s="15">
        <v>10.65</v>
      </c>
      <c r="J229" s="10">
        <f t="shared" si="124"/>
        <v>63.9</v>
      </c>
      <c r="K229" s="10">
        <f t="shared" si="125"/>
        <v>0</v>
      </c>
      <c r="L229" s="10">
        <f t="shared" si="126"/>
        <v>0</v>
      </c>
      <c r="M229" s="10">
        <f t="shared" si="127"/>
        <v>0</v>
      </c>
      <c r="N229" s="10">
        <f t="shared" si="128"/>
        <v>63.9</v>
      </c>
      <c r="O229" s="90">
        <f t="shared" si="129"/>
        <v>0</v>
      </c>
      <c r="P229" s="3">
        <f t="shared" si="144"/>
        <v>0</v>
      </c>
    </row>
    <row r="230" spans="1:16" ht="25.5">
      <c r="A230" s="12" t="s">
        <v>449</v>
      </c>
      <c r="B230" s="92" t="s">
        <v>450</v>
      </c>
      <c r="C230" s="1" t="s">
        <v>12</v>
      </c>
      <c r="D230" s="65">
        <v>4</v>
      </c>
      <c r="E230" s="67">
        <v>0</v>
      </c>
      <c r="F230" s="67">
        <v>0</v>
      </c>
      <c r="G230" s="67">
        <f t="shared" si="142"/>
        <v>0</v>
      </c>
      <c r="H230" s="70">
        <f t="shared" si="143"/>
        <v>4</v>
      </c>
      <c r="I230" s="15">
        <v>17.72</v>
      </c>
      <c r="J230" s="10">
        <f t="shared" si="124"/>
        <v>70.88</v>
      </c>
      <c r="K230" s="10">
        <f t="shared" si="125"/>
        <v>0</v>
      </c>
      <c r="L230" s="10">
        <f t="shared" si="126"/>
        <v>0</v>
      </c>
      <c r="M230" s="10">
        <f t="shared" si="127"/>
        <v>0</v>
      </c>
      <c r="N230" s="10">
        <f t="shared" si="128"/>
        <v>70.88</v>
      </c>
      <c r="O230" s="90">
        <f t="shared" si="129"/>
        <v>0</v>
      </c>
      <c r="P230" s="3">
        <f t="shared" si="144"/>
        <v>0</v>
      </c>
    </row>
    <row r="231" spans="1:16" ht="25.5">
      <c r="A231" s="12" t="s">
        <v>451</v>
      </c>
      <c r="B231" s="92" t="s">
        <v>36</v>
      </c>
      <c r="C231" s="1" t="s">
        <v>7</v>
      </c>
      <c r="D231" s="65">
        <v>7.76</v>
      </c>
      <c r="E231" s="67">
        <v>0</v>
      </c>
      <c r="F231" s="67">
        <v>0</v>
      </c>
      <c r="G231" s="67">
        <f t="shared" si="142"/>
        <v>0</v>
      </c>
      <c r="H231" s="70">
        <f t="shared" si="143"/>
        <v>7.76</v>
      </c>
      <c r="I231" s="15">
        <v>27.52</v>
      </c>
      <c r="J231" s="10">
        <f t="shared" si="124"/>
        <v>213.56</v>
      </c>
      <c r="K231" s="10">
        <f t="shared" si="125"/>
        <v>0</v>
      </c>
      <c r="L231" s="10">
        <f t="shared" si="126"/>
        <v>0</v>
      </c>
      <c r="M231" s="10">
        <f t="shared" si="127"/>
        <v>0</v>
      </c>
      <c r="N231" s="10">
        <f t="shared" si="128"/>
        <v>213.56</v>
      </c>
      <c r="O231" s="90">
        <f t="shared" si="129"/>
        <v>0</v>
      </c>
      <c r="P231" s="3">
        <f t="shared" si="144"/>
        <v>0</v>
      </c>
    </row>
    <row r="232" spans="1:16" ht="25.5">
      <c r="A232" s="12" t="s">
        <v>452</v>
      </c>
      <c r="B232" s="92" t="s">
        <v>37</v>
      </c>
      <c r="C232" s="1" t="s">
        <v>7</v>
      </c>
      <c r="D232" s="65">
        <v>9.18</v>
      </c>
      <c r="E232" s="67">
        <v>0</v>
      </c>
      <c r="F232" s="67">
        <v>0</v>
      </c>
      <c r="G232" s="67">
        <f t="shared" si="142"/>
        <v>0</v>
      </c>
      <c r="H232" s="70">
        <f t="shared" si="143"/>
        <v>9.18</v>
      </c>
      <c r="I232" s="15">
        <v>34.19</v>
      </c>
      <c r="J232" s="10">
        <f t="shared" si="124"/>
        <v>313.86</v>
      </c>
      <c r="K232" s="10">
        <f t="shared" si="125"/>
        <v>0</v>
      </c>
      <c r="L232" s="10">
        <f t="shared" si="126"/>
        <v>0</v>
      </c>
      <c r="M232" s="10">
        <f t="shared" si="127"/>
        <v>0</v>
      </c>
      <c r="N232" s="10">
        <f t="shared" si="128"/>
        <v>313.86</v>
      </c>
      <c r="O232" s="90">
        <f t="shared" si="129"/>
        <v>0</v>
      </c>
      <c r="P232" s="3">
        <f t="shared" si="144"/>
        <v>0</v>
      </c>
    </row>
    <row r="233" spans="1:16" ht="25.5">
      <c r="A233" s="12" t="s">
        <v>453</v>
      </c>
      <c r="B233" s="92" t="s">
        <v>454</v>
      </c>
      <c r="C233" s="1" t="s">
        <v>12</v>
      </c>
      <c r="D233" s="65">
        <v>5</v>
      </c>
      <c r="E233" s="67">
        <v>0</v>
      </c>
      <c r="F233" s="67">
        <v>0</v>
      </c>
      <c r="G233" s="67">
        <f t="shared" si="142"/>
        <v>0</v>
      </c>
      <c r="H233" s="70">
        <f t="shared" si="143"/>
        <v>5</v>
      </c>
      <c r="I233" s="15">
        <v>556.78</v>
      </c>
      <c r="J233" s="10">
        <f t="shared" si="124"/>
        <v>2783.9</v>
      </c>
      <c r="K233" s="10">
        <f t="shared" si="125"/>
        <v>0</v>
      </c>
      <c r="L233" s="10">
        <f t="shared" si="126"/>
        <v>0</v>
      </c>
      <c r="M233" s="10">
        <f t="shared" si="127"/>
        <v>0</v>
      </c>
      <c r="N233" s="10">
        <f t="shared" si="128"/>
        <v>2783.9</v>
      </c>
      <c r="O233" s="90">
        <f t="shared" si="129"/>
        <v>0</v>
      </c>
      <c r="P233" s="3">
        <f t="shared" si="144"/>
        <v>0</v>
      </c>
    </row>
    <row r="234" spans="1:16" ht="25.5">
      <c r="A234" s="12" t="s">
        <v>455</v>
      </c>
      <c r="B234" s="92" t="s">
        <v>456</v>
      </c>
      <c r="C234" s="1" t="s">
        <v>12</v>
      </c>
      <c r="D234" s="65">
        <v>2</v>
      </c>
      <c r="E234" s="67">
        <v>0</v>
      </c>
      <c r="F234" s="67">
        <v>0</v>
      </c>
      <c r="G234" s="67">
        <f t="shared" si="142"/>
        <v>0</v>
      </c>
      <c r="H234" s="70">
        <f t="shared" si="143"/>
        <v>2</v>
      </c>
      <c r="I234" s="15">
        <v>69.58</v>
      </c>
      <c r="J234" s="10">
        <f t="shared" si="124"/>
        <v>139.16</v>
      </c>
      <c r="K234" s="10">
        <f t="shared" si="125"/>
        <v>0</v>
      </c>
      <c r="L234" s="10">
        <f t="shared" si="126"/>
        <v>0</v>
      </c>
      <c r="M234" s="10">
        <f t="shared" si="127"/>
        <v>0</v>
      </c>
      <c r="N234" s="10">
        <f t="shared" si="128"/>
        <v>139.16</v>
      </c>
      <c r="O234" s="90">
        <f t="shared" si="129"/>
        <v>0</v>
      </c>
      <c r="P234" s="3">
        <f t="shared" si="144"/>
        <v>0</v>
      </c>
    </row>
    <row r="235" spans="1:16" ht="25.5">
      <c r="A235" s="12" t="s">
        <v>457</v>
      </c>
      <c r="B235" s="92" t="s">
        <v>458</v>
      </c>
      <c r="C235" s="1" t="s">
        <v>12</v>
      </c>
      <c r="D235" s="65">
        <v>2</v>
      </c>
      <c r="E235" s="67">
        <v>0</v>
      </c>
      <c r="F235" s="67">
        <v>0</v>
      </c>
      <c r="G235" s="67">
        <f t="shared" si="142"/>
        <v>0</v>
      </c>
      <c r="H235" s="70">
        <f t="shared" si="143"/>
        <v>2</v>
      </c>
      <c r="I235" s="15">
        <v>43.34</v>
      </c>
      <c r="J235" s="10">
        <f t="shared" si="124"/>
        <v>86.68</v>
      </c>
      <c r="K235" s="10">
        <f t="shared" si="125"/>
        <v>0</v>
      </c>
      <c r="L235" s="10">
        <f t="shared" si="126"/>
        <v>0</v>
      </c>
      <c r="M235" s="10">
        <f t="shared" si="127"/>
        <v>0</v>
      </c>
      <c r="N235" s="10">
        <f t="shared" si="128"/>
        <v>86.68</v>
      </c>
      <c r="O235" s="90">
        <f t="shared" si="129"/>
        <v>0</v>
      </c>
      <c r="P235" s="3">
        <f t="shared" si="144"/>
        <v>0</v>
      </c>
    </row>
    <row r="236" spans="1:16" ht="25.5">
      <c r="A236" s="12" t="s">
        <v>459</v>
      </c>
      <c r="B236" s="92" t="s">
        <v>460</v>
      </c>
      <c r="C236" s="1" t="s">
        <v>12</v>
      </c>
      <c r="D236" s="65">
        <v>2</v>
      </c>
      <c r="E236" s="67">
        <v>0</v>
      </c>
      <c r="F236" s="67">
        <v>0</v>
      </c>
      <c r="G236" s="67">
        <f t="shared" si="142"/>
        <v>0</v>
      </c>
      <c r="H236" s="70">
        <f t="shared" si="143"/>
        <v>2</v>
      </c>
      <c r="I236" s="15">
        <v>13.2</v>
      </c>
      <c r="J236" s="10">
        <f t="shared" si="124"/>
        <v>26.4</v>
      </c>
      <c r="K236" s="10">
        <f t="shared" si="125"/>
        <v>0</v>
      </c>
      <c r="L236" s="10">
        <f t="shared" si="126"/>
        <v>0</v>
      </c>
      <c r="M236" s="10">
        <f t="shared" si="127"/>
        <v>0</v>
      </c>
      <c r="N236" s="10">
        <f t="shared" si="128"/>
        <v>26.4</v>
      </c>
      <c r="O236" s="90">
        <f t="shared" si="129"/>
        <v>0</v>
      </c>
      <c r="P236" s="3">
        <f t="shared" si="144"/>
        <v>0</v>
      </c>
    </row>
    <row r="237" spans="1:16" ht="25.5">
      <c r="A237" s="12" t="s">
        <v>461</v>
      </c>
      <c r="B237" s="92" t="s">
        <v>38</v>
      </c>
      <c r="C237" s="1" t="s">
        <v>12</v>
      </c>
      <c r="D237" s="65">
        <v>6</v>
      </c>
      <c r="E237" s="67">
        <v>0</v>
      </c>
      <c r="F237" s="67">
        <v>0</v>
      </c>
      <c r="G237" s="67">
        <f t="shared" si="142"/>
        <v>0</v>
      </c>
      <c r="H237" s="70">
        <f t="shared" si="143"/>
        <v>6</v>
      </c>
      <c r="I237" s="15">
        <v>10.48</v>
      </c>
      <c r="J237" s="10">
        <f t="shared" si="124"/>
        <v>62.88</v>
      </c>
      <c r="K237" s="10">
        <f t="shared" si="125"/>
        <v>0</v>
      </c>
      <c r="L237" s="10">
        <f t="shared" si="126"/>
        <v>0</v>
      </c>
      <c r="M237" s="10">
        <f t="shared" si="127"/>
        <v>0</v>
      </c>
      <c r="N237" s="10">
        <f t="shared" si="128"/>
        <v>62.88</v>
      </c>
      <c r="O237" s="90">
        <f t="shared" si="129"/>
        <v>0</v>
      </c>
      <c r="P237" s="3">
        <f t="shared" si="144"/>
        <v>0</v>
      </c>
    </row>
    <row r="238" spans="1:16" ht="38.25">
      <c r="A238" s="12" t="s">
        <v>462</v>
      </c>
      <c r="B238" s="92" t="s">
        <v>463</v>
      </c>
      <c r="C238" s="1" t="s">
        <v>12</v>
      </c>
      <c r="D238" s="65">
        <v>2</v>
      </c>
      <c r="E238" s="67">
        <v>0</v>
      </c>
      <c r="F238" s="67">
        <v>0</v>
      </c>
      <c r="G238" s="67">
        <f t="shared" si="142"/>
        <v>0</v>
      </c>
      <c r="H238" s="70">
        <f t="shared" si="143"/>
        <v>2</v>
      </c>
      <c r="I238" s="15">
        <v>44.45</v>
      </c>
      <c r="J238" s="10">
        <f t="shared" si="124"/>
        <v>88.9</v>
      </c>
      <c r="K238" s="10">
        <f t="shared" si="125"/>
        <v>0</v>
      </c>
      <c r="L238" s="10">
        <f t="shared" si="126"/>
        <v>0</v>
      </c>
      <c r="M238" s="10">
        <f t="shared" si="127"/>
        <v>0</v>
      </c>
      <c r="N238" s="10">
        <f t="shared" si="128"/>
        <v>88.9</v>
      </c>
      <c r="O238" s="90">
        <f t="shared" si="129"/>
        <v>0</v>
      </c>
      <c r="P238" s="3">
        <f t="shared" si="144"/>
        <v>0</v>
      </c>
    </row>
    <row r="239" spans="1:16" ht="25.5">
      <c r="A239" s="12" t="s">
        <v>464</v>
      </c>
      <c r="B239" s="92" t="s">
        <v>465</v>
      </c>
      <c r="C239" s="1" t="s">
        <v>12</v>
      </c>
      <c r="D239" s="65">
        <v>6</v>
      </c>
      <c r="E239" s="67">
        <v>0</v>
      </c>
      <c r="F239" s="67">
        <v>0</v>
      </c>
      <c r="G239" s="67">
        <f t="shared" si="142"/>
        <v>0</v>
      </c>
      <c r="H239" s="70">
        <f t="shared" si="143"/>
        <v>6</v>
      </c>
      <c r="I239" s="15">
        <v>17.53</v>
      </c>
      <c r="J239" s="10">
        <f t="shared" si="124"/>
        <v>105.18</v>
      </c>
      <c r="K239" s="10">
        <f t="shared" si="125"/>
        <v>0</v>
      </c>
      <c r="L239" s="10">
        <f t="shared" si="126"/>
        <v>0</v>
      </c>
      <c r="M239" s="10">
        <f t="shared" si="127"/>
        <v>0</v>
      </c>
      <c r="N239" s="10">
        <f t="shared" si="128"/>
        <v>105.18</v>
      </c>
      <c r="O239" s="90">
        <f t="shared" si="129"/>
        <v>0</v>
      </c>
      <c r="P239" s="3">
        <f t="shared" si="144"/>
        <v>0</v>
      </c>
    </row>
    <row r="240" spans="1:16" ht="25.5">
      <c r="A240" s="12" t="s">
        <v>466</v>
      </c>
      <c r="B240" s="92" t="s">
        <v>34</v>
      </c>
      <c r="C240" s="1" t="s">
        <v>7</v>
      </c>
      <c r="D240" s="65">
        <v>11.56</v>
      </c>
      <c r="E240" s="67">
        <v>0</v>
      </c>
      <c r="F240" s="67">
        <v>0</v>
      </c>
      <c r="G240" s="67">
        <f t="shared" si="142"/>
        <v>0</v>
      </c>
      <c r="H240" s="70">
        <f t="shared" si="143"/>
        <v>11.56</v>
      </c>
      <c r="I240" s="15">
        <v>38.31</v>
      </c>
      <c r="J240" s="10">
        <f t="shared" si="124"/>
        <v>442.86</v>
      </c>
      <c r="K240" s="10">
        <f t="shared" si="125"/>
        <v>0</v>
      </c>
      <c r="L240" s="10">
        <f t="shared" si="126"/>
        <v>0</v>
      </c>
      <c r="M240" s="10">
        <f t="shared" si="127"/>
        <v>0</v>
      </c>
      <c r="N240" s="10">
        <f t="shared" si="128"/>
        <v>442.86</v>
      </c>
      <c r="O240" s="90">
        <f t="shared" si="129"/>
        <v>0</v>
      </c>
      <c r="P240" s="3">
        <f t="shared" si="144"/>
        <v>0</v>
      </c>
    </row>
    <row r="241" spans="1:16" ht="25.5">
      <c r="A241" s="12" t="s">
        <v>467</v>
      </c>
      <c r="B241" s="92" t="s">
        <v>35</v>
      </c>
      <c r="C241" s="1" t="s">
        <v>7</v>
      </c>
      <c r="D241" s="65">
        <v>3.94</v>
      </c>
      <c r="E241" s="67">
        <v>0</v>
      </c>
      <c r="F241" s="67">
        <v>0</v>
      </c>
      <c r="G241" s="67">
        <f t="shared" si="142"/>
        <v>0</v>
      </c>
      <c r="H241" s="70">
        <f t="shared" si="143"/>
        <v>3.94</v>
      </c>
      <c r="I241" s="15">
        <v>21.96</v>
      </c>
      <c r="J241" s="10">
        <f t="shared" si="124"/>
        <v>86.52</v>
      </c>
      <c r="K241" s="10">
        <f t="shared" si="125"/>
        <v>0</v>
      </c>
      <c r="L241" s="10">
        <f t="shared" si="126"/>
        <v>0</v>
      </c>
      <c r="M241" s="10">
        <f t="shared" si="127"/>
        <v>0</v>
      </c>
      <c r="N241" s="10">
        <f t="shared" si="128"/>
        <v>86.52</v>
      </c>
      <c r="O241" s="90">
        <f t="shared" si="129"/>
        <v>0</v>
      </c>
      <c r="P241" s="3">
        <f t="shared" si="144"/>
        <v>0</v>
      </c>
    </row>
    <row r="242" spans="1:16" ht="25.5">
      <c r="A242" s="12" t="s">
        <v>468</v>
      </c>
      <c r="B242" s="92" t="s">
        <v>469</v>
      </c>
      <c r="C242" s="1" t="s">
        <v>12</v>
      </c>
      <c r="D242" s="65">
        <v>2</v>
      </c>
      <c r="E242" s="67">
        <v>0</v>
      </c>
      <c r="F242" s="67">
        <v>0</v>
      </c>
      <c r="G242" s="67">
        <f t="shared" si="142"/>
        <v>0</v>
      </c>
      <c r="H242" s="70">
        <f t="shared" si="143"/>
        <v>2</v>
      </c>
      <c r="I242" s="15">
        <v>42.51</v>
      </c>
      <c r="J242" s="10">
        <f t="shared" si="124"/>
        <v>85.02</v>
      </c>
      <c r="K242" s="10">
        <f t="shared" si="125"/>
        <v>0</v>
      </c>
      <c r="L242" s="10">
        <f t="shared" si="126"/>
        <v>0</v>
      </c>
      <c r="M242" s="10">
        <f t="shared" si="127"/>
        <v>0</v>
      </c>
      <c r="N242" s="10">
        <f t="shared" si="128"/>
        <v>85.02</v>
      </c>
      <c r="O242" s="90">
        <f t="shared" si="129"/>
        <v>0</v>
      </c>
      <c r="P242" s="3">
        <f t="shared" si="144"/>
        <v>0</v>
      </c>
    </row>
    <row r="243" spans="1:16">
      <c r="A243" s="12" t="s">
        <v>470</v>
      </c>
      <c r="B243" s="92" t="s">
        <v>471</v>
      </c>
      <c r="C243" s="1" t="s">
        <v>12</v>
      </c>
      <c r="D243" s="65">
        <v>1</v>
      </c>
      <c r="E243" s="67">
        <v>0</v>
      </c>
      <c r="F243" s="67">
        <v>0</v>
      </c>
      <c r="G243" s="67">
        <f t="shared" si="142"/>
        <v>0</v>
      </c>
      <c r="H243" s="70">
        <f t="shared" si="143"/>
        <v>1</v>
      </c>
      <c r="I243" s="15">
        <v>1354.13</v>
      </c>
      <c r="J243" s="10">
        <f t="shared" si="124"/>
        <v>1354.13</v>
      </c>
      <c r="K243" s="10">
        <f t="shared" si="125"/>
        <v>0</v>
      </c>
      <c r="L243" s="10">
        <f t="shared" si="126"/>
        <v>0</v>
      </c>
      <c r="M243" s="10">
        <f t="shared" si="127"/>
        <v>0</v>
      </c>
      <c r="N243" s="10">
        <f t="shared" si="128"/>
        <v>1354.13</v>
      </c>
      <c r="O243" s="90">
        <f t="shared" si="129"/>
        <v>0</v>
      </c>
      <c r="P243" s="3">
        <f t="shared" si="144"/>
        <v>0</v>
      </c>
    </row>
    <row r="244" spans="1:16" ht="25.5">
      <c r="A244" s="12" t="s">
        <v>472</v>
      </c>
      <c r="B244" s="92" t="s">
        <v>473</v>
      </c>
      <c r="C244" s="1" t="s">
        <v>12</v>
      </c>
      <c r="D244" s="65">
        <v>1</v>
      </c>
      <c r="E244" s="67">
        <v>0</v>
      </c>
      <c r="F244" s="67">
        <v>0</v>
      </c>
      <c r="G244" s="67">
        <f t="shared" si="142"/>
        <v>0</v>
      </c>
      <c r="H244" s="70">
        <f t="shared" si="143"/>
        <v>1</v>
      </c>
      <c r="I244" s="15">
        <v>2102.9899999999998</v>
      </c>
      <c r="J244" s="10">
        <f t="shared" si="124"/>
        <v>2102.9899999999998</v>
      </c>
      <c r="K244" s="10">
        <f t="shared" si="125"/>
        <v>0</v>
      </c>
      <c r="L244" s="10">
        <f t="shared" si="126"/>
        <v>0</v>
      </c>
      <c r="M244" s="10">
        <f t="shared" si="127"/>
        <v>0</v>
      </c>
      <c r="N244" s="10">
        <f t="shared" si="128"/>
        <v>2102.9899999999998</v>
      </c>
      <c r="O244" s="90">
        <f t="shared" si="129"/>
        <v>0</v>
      </c>
      <c r="P244" s="3">
        <f t="shared" si="144"/>
        <v>0</v>
      </c>
    </row>
    <row r="245" spans="1:16">
      <c r="A245" s="2" t="s">
        <v>474</v>
      </c>
      <c r="B245" s="91" t="s">
        <v>475</v>
      </c>
      <c r="C245" s="13"/>
      <c r="D245" s="68"/>
      <c r="E245" s="5"/>
      <c r="F245" s="5"/>
      <c r="G245" s="69"/>
      <c r="H245" s="5"/>
      <c r="I245" s="8"/>
      <c r="J245" s="9">
        <f>SUM(J246:J271)</f>
        <v>4324.7899999999991</v>
      </c>
      <c r="K245" s="9">
        <f t="shared" ref="K245:N245" si="145">SUM(K246:K271)</f>
        <v>0</v>
      </c>
      <c r="L245" s="9">
        <f t="shared" si="145"/>
        <v>0</v>
      </c>
      <c r="M245" s="9">
        <f t="shared" si="145"/>
        <v>0</v>
      </c>
      <c r="N245" s="9">
        <f t="shared" si="145"/>
        <v>4324.7899999999991</v>
      </c>
      <c r="O245" s="71">
        <f t="shared" si="129"/>
        <v>0</v>
      </c>
      <c r="P245" s="6">
        <f>IF(M245="",0/J245,M245/J245)</f>
        <v>0</v>
      </c>
    </row>
    <row r="246" spans="1:16" ht="25.5">
      <c r="A246" s="12" t="s">
        <v>476</v>
      </c>
      <c r="B246" s="92" t="s">
        <v>477</v>
      </c>
      <c r="C246" s="1" t="s">
        <v>12</v>
      </c>
      <c r="D246" s="65">
        <v>2</v>
      </c>
      <c r="E246" s="67">
        <v>0</v>
      </c>
      <c r="F246" s="67">
        <v>0</v>
      </c>
      <c r="G246" s="67">
        <f t="shared" ref="G246:G267" si="146">E246+F246</f>
        <v>0</v>
      </c>
      <c r="H246" s="70">
        <f t="shared" ref="H246:H267" si="147">IF(G246="",D246-0,D246-G246)</f>
        <v>2</v>
      </c>
      <c r="I246" s="15">
        <v>19.2</v>
      </c>
      <c r="J246" s="10">
        <f t="shared" si="124"/>
        <v>38.4</v>
      </c>
      <c r="K246" s="10">
        <f t="shared" si="125"/>
        <v>0</v>
      </c>
      <c r="L246" s="10">
        <f t="shared" si="126"/>
        <v>0</v>
      </c>
      <c r="M246" s="10">
        <f t="shared" si="127"/>
        <v>0</v>
      </c>
      <c r="N246" s="10">
        <f t="shared" si="128"/>
        <v>38.4</v>
      </c>
      <c r="O246" s="90">
        <f t="shared" si="129"/>
        <v>0</v>
      </c>
      <c r="P246" s="3">
        <f t="shared" ref="P246:P271" si="148">IF(M246="",0/J246,M246/J246)</f>
        <v>0</v>
      </c>
    </row>
    <row r="247" spans="1:16">
      <c r="A247" s="12" t="s">
        <v>478</v>
      </c>
      <c r="B247" s="92" t="s">
        <v>479</v>
      </c>
      <c r="C247" s="1" t="s">
        <v>12</v>
      </c>
      <c r="D247" s="65">
        <v>6</v>
      </c>
      <c r="E247" s="67">
        <v>0</v>
      </c>
      <c r="F247" s="67">
        <v>0</v>
      </c>
      <c r="G247" s="67">
        <f t="shared" si="146"/>
        <v>0</v>
      </c>
      <c r="H247" s="70">
        <f t="shared" si="147"/>
        <v>6</v>
      </c>
      <c r="I247" s="15">
        <v>17.989999999999998</v>
      </c>
      <c r="J247" s="10">
        <f t="shared" si="124"/>
        <v>107.94</v>
      </c>
      <c r="K247" s="10">
        <f t="shared" si="125"/>
        <v>0</v>
      </c>
      <c r="L247" s="10">
        <f t="shared" si="126"/>
        <v>0</v>
      </c>
      <c r="M247" s="10">
        <f t="shared" si="127"/>
        <v>0</v>
      </c>
      <c r="N247" s="10">
        <f t="shared" si="128"/>
        <v>107.94</v>
      </c>
      <c r="O247" s="90">
        <f t="shared" si="129"/>
        <v>0</v>
      </c>
      <c r="P247" s="3">
        <f t="shared" si="148"/>
        <v>0</v>
      </c>
    </row>
    <row r="248" spans="1:16">
      <c r="A248" s="12" t="s">
        <v>480</v>
      </c>
      <c r="B248" s="92" t="s">
        <v>481</v>
      </c>
      <c r="C248" s="1" t="s">
        <v>7</v>
      </c>
      <c r="D248" s="65">
        <v>0.56000000000000005</v>
      </c>
      <c r="E248" s="67">
        <v>0</v>
      </c>
      <c r="F248" s="67">
        <v>0</v>
      </c>
      <c r="G248" s="67">
        <f t="shared" si="146"/>
        <v>0</v>
      </c>
      <c r="H248" s="70">
        <f t="shared" si="147"/>
        <v>0.56000000000000005</v>
      </c>
      <c r="I248" s="15">
        <v>19.059999999999999</v>
      </c>
      <c r="J248" s="10">
        <f t="shared" si="124"/>
        <v>10.67</v>
      </c>
      <c r="K248" s="10">
        <f t="shared" si="125"/>
        <v>0</v>
      </c>
      <c r="L248" s="10">
        <f t="shared" si="126"/>
        <v>0</v>
      </c>
      <c r="M248" s="10">
        <f t="shared" si="127"/>
        <v>0</v>
      </c>
      <c r="N248" s="10">
        <f t="shared" si="128"/>
        <v>10.67</v>
      </c>
      <c r="O248" s="90">
        <f t="shared" si="129"/>
        <v>0</v>
      </c>
      <c r="P248" s="3">
        <f t="shared" si="148"/>
        <v>0</v>
      </c>
    </row>
    <row r="249" spans="1:16" ht="25.5">
      <c r="A249" s="12" t="s">
        <v>482</v>
      </c>
      <c r="B249" s="92" t="s">
        <v>483</v>
      </c>
      <c r="C249" s="1" t="s">
        <v>7</v>
      </c>
      <c r="D249" s="65">
        <v>27.25</v>
      </c>
      <c r="E249" s="67">
        <v>0</v>
      </c>
      <c r="F249" s="67">
        <v>0</v>
      </c>
      <c r="G249" s="67">
        <f t="shared" si="146"/>
        <v>0</v>
      </c>
      <c r="H249" s="70">
        <f t="shared" si="147"/>
        <v>27.25</v>
      </c>
      <c r="I249" s="15">
        <v>11.18</v>
      </c>
      <c r="J249" s="10">
        <f t="shared" si="124"/>
        <v>304.66000000000003</v>
      </c>
      <c r="K249" s="10">
        <f t="shared" si="125"/>
        <v>0</v>
      </c>
      <c r="L249" s="10">
        <f t="shared" si="126"/>
        <v>0</v>
      </c>
      <c r="M249" s="10">
        <f t="shared" si="127"/>
        <v>0</v>
      </c>
      <c r="N249" s="10">
        <f t="shared" si="128"/>
        <v>304.66000000000003</v>
      </c>
      <c r="O249" s="90">
        <f t="shared" si="129"/>
        <v>0</v>
      </c>
      <c r="P249" s="3">
        <f t="shared" si="148"/>
        <v>0</v>
      </c>
    </row>
    <row r="250" spans="1:16" ht="25.5">
      <c r="A250" s="12" t="s">
        <v>484</v>
      </c>
      <c r="B250" s="92" t="s">
        <v>485</v>
      </c>
      <c r="C250" s="1" t="s">
        <v>12</v>
      </c>
      <c r="D250" s="65">
        <v>2</v>
      </c>
      <c r="E250" s="67">
        <v>0</v>
      </c>
      <c r="F250" s="67">
        <v>0</v>
      </c>
      <c r="G250" s="67">
        <f t="shared" si="146"/>
        <v>0</v>
      </c>
      <c r="H250" s="70">
        <f t="shared" si="147"/>
        <v>2</v>
      </c>
      <c r="I250" s="15">
        <v>7.62</v>
      </c>
      <c r="J250" s="10">
        <f t="shared" si="124"/>
        <v>15.24</v>
      </c>
      <c r="K250" s="10">
        <f t="shared" si="125"/>
        <v>0</v>
      </c>
      <c r="L250" s="10">
        <f t="shared" si="126"/>
        <v>0</v>
      </c>
      <c r="M250" s="10">
        <f t="shared" si="127"/>
        <v>0</v>
      </c>
      <c r="N250" s="10">
        <f t="shared" si="128"/>
        <v>15.24</v>
      </c>
      <c r="O250" s="90">
        <f t="shared" si="129"/>
        <v>0</v>
      </c>
      <c r="P250" s="3">
        <f t="shared" si="148"/>
        <v>0</v>
      </c>
    </row>
    <row r="251" spans="1:16" ht="25.5">
      <c r="A251" s="12" t="s">
        <v>486</v>
      </c>
      <c r="B251" s="92" t="s">
        <v>32</v>
      </c>
      <c r="C251" s="1" t="s">
        <v>12</v>
      </c>
      <c r="D251" s="65">
        <v>2</v>
      </c>
      <c r="E251" s="67">
        <v>0</v>
      </c>
      <c r="F251" s="67">
        <v>0</v>
      </c>
      <c r="G251" s="67">
        <f t="shared" si="146"/>
        <v>0</v>
      </c>
      <c r="H251" s="70">
        <f t="shared" si="147"/>
        <v>2</v>
      </c>
      <c r="I251" s="15">
        <v>5.92</v>
      </c>
      <c r="J251" s="10">
        <f t="shared" si="124"/>
        <v>11.84</v>
      </c>
      <c r="K251" s="10">
        <f t="shared" si="125"/>
        <v>0</v>
      </c>
      <c r="L251" s="10">
        <f t="shared" si="126"/>
        <v>0</v>
      </c>
      <c r="M251" s="10">
        <f t="shared" si="127"/>
        <v>0</v>
      </c>
      <c r="N251" s="10">
        <f t="shared" si="128"/>
        <v>11.84</v>
      </c>
      <c r="O251" s="90">
        <f t="shared" si="129"/>
        <v>0</v>
      </c>
      <c r="P251" s="3">
        <f t="shared" si="148"/>
        <v>0</v>
      </c>
    </row>
    <row r="252" spans="1:16">
      <c r="A252" s="12" t="s">
        <v>487</v>
      </c>
      <c r="B252" s="92" t="s">
        <v>488</v>
      </c>
      <c r="C252" s="1" t="s">
        <v>12</v>
      </c>
      <c r="D252" s="65">
        <v>4</v>
      </c>
      <c r="E252" s="67">
        <v>0</v>
      </c>
      <c r="F252" s="67">
        <v>0</v>
      </c>
      <c r="G252" s="67">
        <f t="shared" si="146"/>
        <v>0</v>
      </c>
      <c r="H252" s="70">
        <f t="shared" si="147"/>
        <v>4</v>
      </c>
      <c r="I252" s="15">
        <v>126.43</v>
      </c>
      <c r="J252" s="10">
        <f t="shared" si="124"/>
        <v>505.72</v>
      </c>
      <c r="K252" s="10">
        <f t="shared" si="125"/>
        <v>0</v>
      </c>
      <c r="L252" s="10">
        <f t="shared" si="126"/>
        <v>0</v>
      </c>
      <c r="M252" s="10">
        <f t="shared" si="127"/>
        <v>0</v>
      </c>
      <c r="N252" s="10">
        <f t="shared" si="128"/>
        <v>505.72</v>
      </c>
      <c r="O252" s="90">
        <f t="shared" si="129"/>
        <v>0</v>
      </c>
      <c r="P252" s="3">
        <f t="shared" si="148"/>
        <v>0</v>
      </c>
    </row>
    <row r="253" spans="1:16" ht="25.5">
      <c r="A253" s="12" t="s">
        <v>489</v>
      </c>
      <c r="B253" s="92" t="s">
        <v>490</v>
      </c>
      <c r="C253" s="1" t="s">
        <v>12</v>
      </c>
      <c r="D253" s="65">
        <v>12</v>
      </c>
      <c r="E253" s="67">
        <v>0</v>
      </c>
      <c r="F253" s="67">
        <v>0</v>
      </c>
      <c r="G253" s="67">
        <f t="shared" si="146"/>
        <v>0</v>
      </c>
      <c r="H253" s="70">
        <f t="shared" si="147"/>
        <v>12</v>
      </c>
      <c r="I253" s="15">
        <v>6.35</v>
      </c>
      <c r="J253" s="10">
        <f t="shared" si="124"/>
        <v>76.2</v>
      </c>
      <c r="K253" s="10">
        <f t="shared" si="125"/>
        <v>0</v>
      </c>
      <c r="L253" s="10">
        <f t="shared" si="126"/>
        <v>0</v>
      </c>
      <c r="M253" s="10">
        <f t="shared" si="127"/>
        <v>0</v>
      </c>
      <c r="N253" s="10">
        <f t="shared" si="128"/>
        <v>76.2</v>
      </c>
      <c r="O253" s="90">
        <f t="shared" si="129"/>
        <v>0</v>
      </c>
      <c r="P253" s="3">
        <f t="shared" si="148"/>
        <v>0</v>
      </c>
    </row>
    <row r="254" spans="1:16" ht="25.5">
      <c r="A254" s="12" t="s">
        <v>491</v>
      </c>
      <c r="B254" s="92" t="s">
        <v>492</v>
      </c>
      <c r="C254" s="1" t="s">
        <v>7</v>
      </c>
      <c r="D254" s="65">
        <v>21.58</v>
      </c>
      <c r="E254" s="67">
        <v>0</v>
      </c>
      <c r="F254" s="67">
        <v>0</v>
      </c>
      <c r="G254" s="67">
        <f t="shared" si="146"/>
        <v>0</v>
      </c>
      <c r="H254" s="70">
        <f t="shared" si="147"/>
        <v>21.58</v>
      </c>
      <c r="I254" s="15">
        <v>12.86</v>
      </c>
      <c r="J254" s="10">
        <f t="shared" si="124"/>
        <v>277.52</v>
      </c>
      <c r="K254" s="10">
        <f t="shared" si="125"/>
        <v>0</v>
      </c>
      <c r="L254" s="10">
        <f t="shared" si="126"/>
        <v>0</v>
      </c>
      <c r="M254" s="10">
        <f t="shared" si="127"/>
        <v>0</v>
      </c>
      <c r="N254" s="10">
        <f t="shared" si="128"/>
        <v>277.52</v>
      </c>
      <c r="O254" s="90">
        <f t="shared" si="129"/>
        <v>0</v>
      </c>
      <c r="P254" s="3">
        <f t="shared" si="148"/>
        <v>0</v>
      </c>
    </row>
    <row r="255" spans="1:16" ht="25.5">
      <c r="A255" s="12" t="s">
        <v>493</v>
      </c>
      <c r="B255" s="92" t="s">
        <v>33</v>
      </c>
      <c r="C255" s="1" t="s">
        <v>12</v>
      </c>
      <c r="D255" s="65">
        <v>8</v>
      </c>
      <c r="E255" s="67">
        <v>0</v>
      </c>
      <c r="F255" s="67">
        <v>0</v>
      </c>
      <c r="G255" s="67">
        <f t="shared" si="146"/>
        <v>0</v>
      </c>
      <c r="H255" s="70">
        <f t="shared" si="147"/>
        <v>8</v>
      </c>
      <c r="I255" s="15">
        <v>13.31</v>
      </c>
      <c r="J255" s="10">
        <f t="shared" si="124"/>
        <v>106.48</v>
      </c>
      <c r="K255" s="10">
        <f t="shared" si="125"/>
        <v>0</v>
      </c>
      <c r="L255" s="10">
        <f t="shared" si="126"/>
        <v>0</v>
      </c>
      <c r="M255" s="10">
        <f t="shared" si="127"/>
        <v>0</v>
      </c>
      <c r="N255" s="10">
        <f t="shared" si="128"/>
        <v>106.48</v>
      </c>
      <c r="O255" s="90">
        <f t="shared" si="129"/>
        <v>0</v>
      </c>
      <c r="P255" s="3">
        <f t="shared" si="148"/>
        <v>0</v>
      </c>
    </row>
    <row r="256" spans="1:16" ht="25.5">
      <c r="A256" s="12" t="s">
        <v>494</v>
      </c>
      <c r="B256" s="92" t="s">
        <v>495</v>
      </c>
      <c r="C256" s="1" t="s">
        <v>12</v>
      </c>
      <c r="D256" s="65">
        <v>2</v>
      </c>
      <c r="E256" s="67">
        <v>0</v>
      </c>
      <c r="F256" s="67">
        <v>0</v>
      </c>
      <c r="G256" s="67">
        <f t="shared" si="146"/>
        <v>0</v>
      </c>
      <c r="H256" s="70">
        <f t="shared" si="147"/>
        <v>2</v>
      </c>
      <c r="I256" s="15">
        <v>833.08</v>
      </c>
      <c r="J256" s="10">
        <f t="shared" si="124"/>
        <v>1666.16</v>
      </c>
      <c r="K256" s="10">
        <f t="shared" si="125"/>
        <v>0</v>
      </c>
      <c r="L256" s="10">
        <f t="shared" si="126"/>
        <v>0</v>
      </c>
      <c r="M256" s="10">
        <f t="shared" si="127"/>
        <v>0</v>
      </c>
      <c r="N256" s="10">
        <f t="shared" si="128"/>
        <v>1666.16</v>
      </c>
      <c r="O256" s="90">
        <f t="shared" si="129"/>
        <v>0</v>
      </c>
      <c r="P256" s="3">
        <f t="shared" si="148"/>
        <v>0</v>
      </c>
    </row>
    <row r="257" spans="1:16">
      <c r="A257" s="12" t="s">
        <v>496</v>
      </c>
      <c r="B257" s="92" t="s">
        <v>497</v>
      </c>
      <c r="C257" s="1" t="s">
        <v>12</v>
      </c>
      <c r="D257" s="65">
        <v>2</v>
      </c>
      <c r="E257" s="67">
        <v>0</v>
      </c>
      <c r="F257" s="67">
        <v>0</v>
      </c>
      <c r="G257" s="67">
        <f t="shared" si="146"/>
        <v>0</v>
      </c>
      <c r="H257" s="70">
        <f t="shared" si="147"/>
        <v>2</v>
      </c>
      <c r="I257" s="15">
        <v>140.76</v>
      </c>
      <c r="J257" s="10">
        <f t="shared" si="124"/>
        <v>281.52</v>
      </c>
      <c r="K257" s="10">
        <f t="shared" si="125"/>
        <v>0</v>
      </c>
      <c r="L257" s="10">
        <f t="shared" si="126"/>
        <v>0</v>
      </c>
      <c r="M257" s="10">
        <f t="shared" si="127"/>
        <v>0</v>
      </c>
      <c r="N257" s="10">
        <f t="shared" si="128"/>
        <v>281.52</v>
      </c>
      <c r="O257" s="90">
        <f t="shared" si="129"/>
        <v>0</v>
      </c>
      <c r="P257" s="3">
        <f t="shared" si="148"/>
        <v>0</v>
      </c>
    </row>
    <row r="258" spans="1:16" ht="25.5">
      <c r="A258" s="12" t="s">
        <v>498</v>
      </c>
      <c r="B258" s="92" t="s">
        <v>499</v>
      </c>
      <c r="C258" s="1" t="s">
        <v>12</v>
      </c>
      <c r="D258" s="65">
        <v>2</v>
      </c>
      <c r="E258" s="67">
        <v>0</v>
      </c>
      <c r="F258" s="67">
        <v>0</v>
      </c>
      <c r="G258" s="67">
        <f t="shared" si="146"/>
        <v>0</v>
      </c>
      <c r="H258" s="70">
        <f t="shared" si="147"/>
        <v>2</v>
      </c>
      <c r="I258" s="15">
        <v>18.62</v>
      </c>
      <c r="J258" s="10">
        <f t="shared" si="124"/>
        <v>37.24</v>
      </c>
      <c r="K258" s="10">
        <f t="shared" si="125"/>
        <v>0</v>
      </c>
      <c r="L258" s="10">
        <f t="shared" si="126"/>
        <v>0</v>
      </c>
      <c r="M258" s="10">
        <f t="shared" si="127"/>
        <v>0</v>
      </c>
      <c r="N258" s="10">
        <f t="shared" si="128"/>
        <v>37.24</v>
      </c>
      <c r="O258" s="90">
        <f t="shared" si="129"/>
        <v>0</v>
      </c>
      <c r="P258" s="3">
        <f t="shared" si="148"/>
        <v>0</v>
      </c>
    </row>
    <row r="259" spans="1:16" ht="25.5">
      <c r="A259" s="12" t="s">
        <v>500</v>
      </c>
      <c r="B259" s="92" t="s">
        <v>501</v>
      </c>
      <c r="C259" s="1" t="s">
        <v>12</v>
      </c>
      <c r="D259" s="65">
        <v>4</v>
      </c>
      <c r="E259" s="67">
        <v>0</v>
      </c>
      <c r="F259" s="67">
        <v>0</v>
      </c>
      <c r="G259" s="67">
        <f t="shared" si="146"/>
        <v>0</v>
      </c>
      <c r="H259" s="70">
        <f t="shared" si="147"/>
        <v>4</v>
      </c>
      <c r="I259" s="15">
        <v>19.89</v>
      </c>
      <c r="J259" s="10">
        <f t="shared" si="124"/>
        <v>79.56</v>
      </c>
      <c r="K259" s="10">
        <f t="shared" si="125"/>
        <v>0</v>
      </c>
      <c r="L259" s="10">
        <f t="shared" si="126"/>
        <v>0</v>
      </c>
      <c r="M259" s="10">
        <f t="shared" si="127"/>
        <v>0</v>
      </c>
      <c r="N259" s="10">
        <f t="shared" si="128"/>
        <v>79.56</v>
      </c>
      <c r="O259" s="90">
        <f t="shared" si="129"/>
        <v>0</v>
      </c>
      <c r="P259" s="3">
        <f t="shared" si="148"/>
        <v>0</v>
      </c>
    </row>
    <row r="260" spans="1:16" ht="25.5">
      <c r="A260" s="12" t="s">
        <v>502</v>
      </c>
      <c r="B260" s="92" t="s">
        <v>503</v>
      </c>
      <c r="C260" s="1" t="s">
        <v>12</v>
      </c>
      <c r="D260" s="65">
        <v>2</v>
      </c>
      <c r="E260" s="67">
        <v>0</v>
      </c>
      <c r="F260" s="67">
        <v>0</v>
      </c>
      <c r="G260" s="67">
        <f t="shared" si="146"/>
        <v>0</v>
      </c>
      <c r="H260" s="70">
        <f t="shared" si="147"/>
        <v>2</v>
      </c>
      <c r="I260" s="15">
        <v>26.51</v>
      </c>
      <c r="J260" s="10">
        <f t="shared" si="124"/>
        <v>53.02</v>
      </c>
      <c r="K260" s="10">
        <f t="shared" si="125"/>
        <v>0</v>
      </c>
      <c r="L260" s="10">
        <f t="shared" si="126"/>
        <v>0</v>
      </c>
      <c r="M260" s="10">
        <f t="shared" si="127"/>
        <v>0</v>
      </c>
      <c r="N260" s="10">
        <f t="shared" si="128"/>
        <v>53.02</v>
      </c>
      <c r="O260" s="90">
        <f t="shared" si="129"/>
        <v>0</v>
      </c>
      <c r="P260" s="3">
        <f t="shared" si="148"/>
        <v>0</v>
      </c>
    </row>
    <row r="261" spans="1:16" ht="25.5">
      <c r="A261" s="12" t="s">
        <v>504</v>
      </c>
      <c r="B261" s="92" t="s">
        <v>505</v>
      </c>
      <c r="C261" s="1" t="s">
        <v>12</v>
      </c>
      <c r="D261" s="65">
        <v>4</v>
      </c>
      <c r="E261" s="67">
        <v>0</v>
      </c>
      <c r="F261" s="67">
        <v>0</v>
      </c>
      <c r="G261" s="67">
        <f t="shared" si="146"/>
        <v>0</v>
      </c>
      <c r="H261" s="70">
        <f t="shared" si="147"/>
        <v>4</v>
      </c>
      <c r="I261" s="15">
        <v>5.25</v>
      </c>
      <c r="J261" s="10">
        <f t="shared" si="124"/>
        <v>21</v>
      </c>
      <c r="K261" s="10">
        <f t="shared" si="125"/>
        <v>0</v>
      </c>
      <c r="L261" s="10">
        <f t="shared" si="126"/>
        <v>0</v>
      </c>
      <c r="M261" s="10">
        <f t="shared" si="127"/>
        <v>0</v>
      </c>
      <c r="N261" s="10">
        <f t="shared" si="128"/>
        <v>21</v>
      </c>
      <c r="O261" s="90">
        <f t="shared" si="129"/>
        <v>0</v>
      </c>
      <c r="P261" s="3">
        <f t="shared" si="148"/>
        <v>0</v>
      </c>
    </row>
    <row r="262" spans="1:16" ht="25.5">
      <c r="A262" s="12" t="s">
        <v>506</v>
      </c>
      <c r="B262" s="92" t="s">
        <v>507</v>
      </c>
      <c r="C262" s="1" t="s">
        <v>12</v>
      </c>
      <c r="D262" s="65">
        <v>8</v>
      </c>
      <c r="E262" s="67">
        <v>0</v>
      </c>
      <c r="F262" s="67">
        <v>0</v>
      </c>
      <c r="G262" s="67">
        <f t="shared" si="146"/>
        <v>0</v>
      </c>
      <c r="H262" s="70">
        <f t="shared" si="147"/>
        <v>8</v>
      </c>
      <c r="I262" s="15">
        <v>9.15</v>
      </c>
      <c r="J262" s="10">
        <f t="shared" si="124"/>
        <v>73.2</v>
      </c>
      <c r="K262" s="10">
        <f t="shared" si="125"/>
        <v>0</v>
      </c>
      <c r="L262" s="10">
        <f t="shared" si="126"/>
        <v>0</v>
      </c>
      <c r="M262" s="10">
        <f t="shared" si="127"/>
        <v>0</v>
      </c>
      <c r="N262" s="10">
        <f t="shared" si="128"/>
        <v>73.2</v>
      </c>
      <c r="O262" s="90">
        <f t="shared" si="129"/>
        <v>0</v>
      </c>
      <c r="P262" s="3">
        <f t="shared" si="148"/>
        <v>0</v>
      </c>
    </row>
    <row r="263" spans="1:16" ht="25.5">
      <c r="A263" s="12" t="s">
        <v>508</v>
      </c>
      <c r="B263" s="92" t="s">
        <v>509</v>
      </c>
      <c r="C263" s="1" t="s">
        <v>12</v>
      </c>
      <c r="D263" s="65">
        <v>4</v>
      </c>
      <c r="E263" s="67">
        <v>0</v>
      </c>
      <c r="F263" s="67">
        <v>0</v>
      </c>
      <c r="G263" s="67">
        <f t="shared" si="146"/>
        <v>0</v>
      </c>
      <c r="H263" s="70">
        <f t="shared" si="147"/>
        <v>4</v>
      </c>
      <c r="I263" s="15">
        <v>11.89</v>
      </c>
      <c r="J263" s="10">
        <f t="shared" si="124"/>
        <v>47.56</v>
      </c>
      <c r="K263" s="10">
        <f t="shared" si="125"/>
        <v>0</v>
      </c>
      <c r="L263" s="10">
        <f t="shared" si="126"/>
        <v>0</v>
      </c>
      <c r="M263" s="10">
        <f t="shared" si="127"/>
        <v>0</v>
      </c>
      <c r="N263" s="10">
        <f t="shared" si="128"/>
        <v>47.56</v>
      </c>
      <c r="O263" s="90">
        <f t="shared" si="129"/>
        <v>0</v>
      </c>
      <c r="P263" s="3">
        <f t="shared" si="148"/>
        <v>0</v>
      </c>
    </row>
    <row r="264" spans="1:16" ht="25.5">
      <c r="A264" s="12" t="s">
        <v>510</v>
      </c>
      <c r="B264" s="92" t="s">
        <v>511</v>
      </c>
      <c r="C264" s="1" t="s">
        <v>12</v>
      </c>
      <c r="D264" s="65">
        <v>2</v>
      </c>
      <c r="E264" s="67">
        <v>0</v>
      </c>
      <c r="F264" s="67">
        <v>0</v>
      </c>
      <c r="G264" s="67">
        <f t="shared" si="146"/>
        <v>0</v>
      </c>
      <c r="H264" s="70">
        <f t="shared" si="147"/>
        <v>2</v>
      </c>
      <c r="I264" s="15">
        <v>11.32</v>
      </c>
      <c r="J264" s="10">
        <f t="shared" si="124"/>
        <v>22.64</v>
      </c>
      <c r="K264" s="10">
        <f t="shared" si="125"/>
        <v>0</v>
      </c>
      <c r="L264" s="10">
        <f t="shared" si="126"/>
        <v>0</v>
      </c>
      <c r="M264" s="10">
        <f t="shared" si="127"/>
        <v>0</v>
      </c>
      <c r="N264" s="10">
        <f t="shared" si="128"/>
        <v>22.64</v>
      </c>
      <c r="O264" s="90">
        <f t="shared" si="129"/>
        <v>0</v>
      </c>
      <c r="P264" s="3">
        <f t="shared" si="148"/>
        <v>0</v>
      </c>
    </row>
    <row r="265" spans="1:16" ht="25.5">
      <c r="A265" s="12" t="s">
        <v>512</v>
      </c>
      <c r="B265" s="92" t="s">
        <v>513</v>
      </c>
      <c r="C265" s="1" t="s">
        <v>12</v>
      </c>
      <c r="D265" s="65">
        <v>3</v>
      </c>
      <c r="E265" s="67">
        <v>0</v>
      </c>
      <c r="F265" s="67">
        <v>0</v>
      </c>
      <c r="G265" s="67">
        <f t="shared" si="146"/>
        <v>0</v>
      </c>
      <c r="H265" s="70">
        <f t="shared" si="147"/>
        <v>3</v>
      </c>
      <c r="I265" s="15">
        <v>7.55</v>
      </c>
      <c r="J265" s="10">
        <f t="shared" ref="J265:J327" si="149">ROUND(D265*$I265,2)</f>
        <v>22.65</v>
      </c>
      <c r="K265" s="10">
        <f t="shared" ref="K265:K327" si="150">ROUND(E265*$I265,2)</f>
        <v>0</v>
      </c>
      <c r="L265" s="10">
        <f t="shared" ref="L265:L327" si="151">ROUND(F265*$I265,2)</f>
        <v>0</v>
      </c>
      <c r="M265" s="10">
        <f t="shared" ref="M265:M327" si="152">ROUND(G265*$I265,2)</f>
        <v>0</v>
      </c>
      <c r="N265" s="10">
        <f t="shared" ref="N265:N327" si="153">ROUND(H265*$I265,2)</f>
        <v>22.65</v>
      </c>
      <c r="O265" s="90">
        <f t="shared" ref="O265:O328" si="154">SUM(L265/J265)</f>
        <v>0</v>
      </c>
      <c r="P265" s="3">
        <f t="shared" si="148"/>
        <v>0</v>
      </c>
    </row>
    <row r="266" spans="1:16" ht="25.5">
      <c r="A266" s="12" t="s">
        <v>514</v>
      </c>
      <c r="B266" s="92" t="s">
        <v>515</v>
      </c>
      <c r="C266" s="1" t="s">
        <v>12</v>
      </c>
      <c r="D266" s="65">
        <v>1</v>
      </c>
      <c r="E266" s="67">
        <v>0</v>
      </c>
      <c r="F266" s="67">
        <v>0</v>
      </c>
      <c r="G266" s="67">
        <f t="shared" si="146"/>
        <v>0</v>
      </c>
      <c r="H266" s="70">
        <f t="shared" si="147"/>
        <v>1</v>
      </c>
      <c r="I266" s="15">
        <v>7.16</v>
      </c>
      <c r="J266" s="10">
        <f t="shared" si="149"/>
        <v>7.16</v>
      </c>
      <c r="K266" s="10">
        <f t="shared" si="150"/>
        <v>0</v>
      </c>
      <c r="L266" s="10">
        <f t="shared" si="151"/>
        <v>0</v>
      </c>
      <c r="M266" s="10">
        <f t="shared" si="152"/>
        <v>0</v>
      </c>
      <c r="N266" s="10">
        <f t="shared" si="153"/>
        <v>7.16</v>
      </c>
      <c r="O266" s="90">
        <f t="shared" si="154"/>
        <v>0</v>
      </c>
      <c r="P266" s="3">
        <f t="shared" si="148"/>
        <v>0</v>
      </c>
    </row>
    <row r="267" spans="1:16" ht="25.5">
      <c r="A267" s="12" t="s">
        <v>516</v>
      </c>
      <c r="B267" s="92" t="s">
        <v>517</v>
      </c>
      <c r="C267" s="1" t="s">
        <v>7</v>
      </c>
      <c r="D267" s="65">
        <v>14.15</v>
      </c>
      <c r="E267" s="67">
        <v>0</v>
      </c>
      <c r="F267" s="67">
        <v>0</v>
      </c>
      <c r="G267" s="67">
        <f t="shared" si="146"/>
        <v>0</v>
      </c>
      <c r="H267" s="70">
        <f t="shared" si="147"/>
        <v>14.15</v>
      </c>
      <c r="I267" s="15">
        <v>19.55</v>
      </c>
      <c r="J267" s="10">
        <f t="shared" si="149"/>
        <v>276.63</v>
      </c>
      <c r="K267" s="10">
        <f t="shared" si="150"/>
        <v>0</v>
      </c>
      <c r="L267" s="10">
        <f t="shared" si="151"/>
        <v>0</v>
      </c>
      <c r="M267" s="10">
        <f t="shared" si="152"/>
        <v>0</v>
      </c>
      <c r="N267" s="10">
        <f t="shared" si="153"/>
        <v>276.63</v>
      </c>
      <c r="O267" s="90">
        <f t="shared" si="154"/>
        <v>0</v>
      </c>
      <c r="P267" s="3">
        <f t="shared" si="148"/>
        <v>0</v>
      </c>
    </row>
    <row r="268" spans="1:16" ht="25.5">
      <c r="A268" s="12" t="s">
        <v>518</v>
      </c>
      <c r="B268" s="92" t="s">
        <v>519</v>
      </c>
      <c r="C268" s="1" t="s">
        <v>12</v>
      </c>
      <c r="D268" s="65">
        <v>2</v>
      </c>
      <c r="E268" s="67">
        <v>0</v>
      </c>
      <c r="F268" s="67">
        <v>0</v>
      </c>
      <c r="G268" s="67">
        <f>E268+F268</f>
        <v>0</v>
      </c>
      <c r="H268" s="70">
        <f>IF(G268="",D268-0,D268-G268)</f>
        <v>2</v>
      </c>
      <c r="I268" s="15">
        <v>12.5</v>
      </c>
      <c r="J268" s="10">
        <f t="shared" si="149"/>
        <v>25</v>
      </c>
      <c r="K268" s="10">
        <f t="shared" si="150"/>
        <v>0</v>
      </c>
      <c r="L268" s="10">
        <f t="shared" si="151"/>
        <v>0</v>
      </c>
      <c r="M268" s="10">
        <f t="shared" si="152"/>
        <v>0</v>
      </c>
      <c r="N268" s="10">
        <f t="shared" si="153"/>
        <v>25</v>
      </c>
      <c r="O268" s="90">
        <f t="shared" si="154"/>
        <v>0</v>
      </c>
      <c r="P268" s="3">
        <f t="shared" si="148"/>
        <v>0</v>
      </c>
    </row>
    <row r="269" spans="1:16" ht="25.5">
      <c r="A269" s="12" t="s">
        <v>520</v>
      </c>
      <c r="B269" s="92" t="s">
        <v>521</v>
      </c>
      <c r="C269" s="1" t="s">
        <v>12</v>
      </c>
      <c r="D269" s="65">
        <v>2</v>
      </c>
      <c r="E269" s="67">
        <v>0</v>
      </c>
      <c r="F269" s="67">
        <v>0</v>
      </c>
      <c r="G269" s="67">
        <f>E269+F269</f>
        <v>0</v>
      </c>
      <c r="H269" s="70">
        <f>IF(G269="",D269-0,D269-G269)</f>
        <v>2</v>
      </c>
      <c r="I269" s="15">
        <v>12.08</v>
      </c>
      <c r="J269" s="10">
        <f t="shared" si="149"/>
        <v>24.16</v>
      </c>
      <c r="K269" s="10">
        <f t="shared" si="150"/>
        <v>0</v>
      </c>
      <c r="L269" s="10">
        <f t="shared" si="151"/>
        <v>0</v>
      </c>
      <c r="M269" s="10">
        <f t="shared" si="152"/>
        <v>0</v>
      </c>
      <c r="N269" s="10">
        <f t="shared" si="153"/>
        <v>24.16</v>
      </c>
      <c r="O269" s="90">
        <f t="shared" si="154"/>
        <v>0</v>
      </c>
      <c r="P269" s="3">
        <f t="shared" si="148"/>
        <v>0</v>
      </c>
    </row>
    <row r="270" spans="1:16">
      <c r="A270" s="12" t="s">
        <v>522</v>
      </c>
      <c r="B270" s="92" t="s">
        <v>523</v>
      </c>
      <c r="C270" s="1" t="s">
        <v>12</v>
      </c>
      <c r="D270" s="65">
        <v>2</v>
      </c>
      <c r="E270" s="67">
        <v>0</v>
      </c>
      <c r="F270" s="67">
        <v>0</v>
      </c>
      <c r="G270" s="67">
        <f t="shared" ref="G270:G271" si="155">E270+F270</f>
        <v>0</v>
      </c>
      <c r="H270" s="70">
        <f t="shared" ref="H270:H271" si="156">IF(G270="",D270-0,D270-G270)</f>
        <v>2</v>
      </c>
      <c r="I270" s="15">
        <v>70.66</v>
      </c>
      <c r="J270" s="10">
        <f t="shared" si="149"/>
        <v>141.32</v>
      </c>
      <c r="K270" s="10">
        <f t="shared" si="150"/>
        <v>0</v>
      </c>
      <c r="L270" s="10">
        <f t="shared" si="151"/>
        <v>0</v>
      </c>
      <c r="M270" s="10">
        <f t="shared" si="152"/>
        <v>0</v>
      </c>
      <c r="N270" s="10">
        <f t="shared" si="153"/>
        <v>141.32</v>
      </c>
      <c r="O270" s="90">
        <f t="shared" si="154"/>
        <v>0</v>
      </c>
      <c r="P270" s="3">
        <f t="shared" si="148"/>
        <v>0</v>
      </c>
    </row>
    <row r="271" spans="1:16">
      <c r="A271" s="12" t="s">
        <v>524</v>
      </c>
      <c r="B271" s="92" t="s">
        <v>525</v>
      </c>
      <c r="C271" s="1" t="s">
        <v>12</v>
      </c>
      <c r="D271" s="65">
        <v>2</v>
      </c>
      <c r="E271" s="67">
        <v>0</v>
      </c>
      <c r="F271" s="67">
        <v>0</v>
      </c>
      <c r="G271" s="67">
        <f t="shared" si="155"/>
        <v>0</v>
      </c>
      <c r="H271" s="70">
        <f t="shared" si="156"/>
        <v>2</v>
      </c>
      <c r="I271" s="15">
        <v>45.65</v>
      </c>
      <c r="J271" s="10">
        <f t="shared" si="149"/>
        <v>91.3</v>
      </c>
      <c r="K271" s="10">
        <f t="shared" si="150"/>
        <v>0</v>
      </c>
      <c r="L271" s="10">
        <f t="shared" si="151"/>
        <v>0</v>
      </c>
      <c r="M271" s="10">
        <f t="shared" si="152"/>
        <v>0</v>
      </c>
      <c r="N271" s="10">
        <f t="shared" si="153"/>
        <v>91.3</v>
      </c>
      <c r="O271" s="90">
        <f t="shared" si="154"/>
        <v>0</v>
      </c>
      <c r="P271" s="3">
        <f t="shared" si="148"/>
        <v>0</v>
      </c>
    </row>
    <row r="272" spans="1:16">
      <c r="A272" s="2" t="s">
        <v>526</v>
      </c>
      <c r="B272" s="91" t="s">
        <v>527</v>
      </c>
      <c r="C272" s="13"/>
      <c r="D272" s="68"/>
      <c r="E272" s="5"/>
      <c r="F272" s="5"/>
      <c r="G272" s="69"/>
      <c r="H272" s="5"/>
      <c r="I272" s="8"/>
      <c r="J272" s="9">
        <f>SUM(J273:J278)</f>
        <v>2530.8199999999997</v>
      </c>
      <c r="K272" s="9">
        <f t="shared" ref="K272:N272" si="157">SUM(K273:K278)</f>
        <v>0</v>
      </c>
      <c r="L272" s="9">
        <f t="shared" si="157"/>
        <v>0</v>
      </c>
      <c r="M272" s="9">
        <f t="shared" si="157"/>
        <v>0</v>
      </c>
      <c r="N272" s="9">
        <f t="shared" si="157"/>
        <v>2530.8199999999997</v>
      </c>
      <c r="O272" s="71">
        <f t="shared" si="154"/>
        <v>0</v>
      </c>
      <c r="P272" s="6">
        <f>IF(M272="",0/J272,M272/J272)</f>
        <v>0</v>
      </c>
    </row>
    <row r="273" spans="1:16" ht="25.5">
      <c r="A273" s="12" t="s">
        <v>528</v>
      </c>
      <c r="B273" s="92" t="s">
        <v>529</v>
      </c>
      <c r="C273" s="1" t="s">
        <v>12</v>
      </c>
      <c r="D273" s="65">
        <v>2</v>
      </c>
      <c r="E273" s="67">
        <v>0</v>
      </c>
      <c r="F273" s="67">
        <v>0</v>
      </c>
      <c r="G273" s="67">
        <f t="shared" ref="G273:G278" si="158">E273+F273</f>
        <v>0</v>
      </c>
      <c r="H273" s="70">
        <f t="shared" ref="H273:H278" si="159">IF(G273="",D273-0,D273-G273)</f>
        <v>2</v>
      </c>
      <c r="I273" s="15">
        <v>412.53</v>
      </c>
      <c r="J273" s="10">
        <f t="shared" si="149"/>
        <v>825.06</v>
      </c>
      <c r="K273" s="10">
        <f t="shared" si="150"/>
        <v>0</v>
      </c>
      <c r="L273" s="10">
        <f t="shared" si="151"/>
        <v>0</v>
      </c>
      <c r="M273" s="10">
        <f t="shared" si="152"/>
        <v>0</v>
      </c>
      <c r="N273" s="10">
        <f t="shared" si="153"/>
        <v>825.06</v>
      </c>
      <c r="O273" s="90">
        <f t="shared" si="154"/>
        <v>0</v>
      </c>
      <c r="P273" s="3">
        <f t="shared" ref="P273:P278" si="160">IF(M273="",0/J273,M273/J273)</f>
        <v>0</v>
      </c>
    </row>
    <row r="274" spans="1:16" ht="25.5">
      <c r="A274" s="12" t="s">
        <v>530</v>
      </c>
      <c r="B274" s="92" t="s">
        <v>531</v>
      </c>
      <c r="C274" s="1" t="s">
        <v>12</v>
      </c>
      <c r="D274" s="65">
        <v>4</v>
      </c>
      <c r="E274" s="67">
        <v>0</v>
      </c>
      <c r="F274" s="67">
        <v>0</v>
      </c>
      <c r="G274" s="67">
        <f t="shared" si="158"/>
        <v>0</v>
      </c>
      <c r="H274" s="70">
        <f t="shared" si="159"/>
        <v>4</v>
      </c>
      <c r="I274" s="15">
        <v>20.02</v>
      </c>
      <c r="J274" s="10">
        <f t="shared" si="149"/>
        <v>80.08</v>
      </c>
      <c r="K274" s="10">
        <f t="shared" si="150"/>
        <v>0</v>
      </c>
      <c r="L274" s="10">
        <f t="shared" si="151"/>
        <v>0</v>
      </c>
      <c r="M274" s="10">
        <f t="shared" si="152"/>
        <v>0</v>
      </c>
      <c r="N274" s="10">
        <f t="shared" si="153"/>
        <v>80.08</v>
      </c>
      <c r="O274" s="90">
        <f t="shared" si="154"/>
        <v>0</v>
      </c>
      <c r="P274" s="3">
        <f t="shared" si="160"/>
        <v>0</v>
      </c>
    </row>
    <row r="275" spans="1:16">
      <c r="A275" s="12" t="s">
        <v>532</v>
      </c>
      <c r="B275" s="92" t="s">
        <v>533</v>
      </c>
      <c r="C275" s="1" t="s">
        <v>12</v>
      </c>
      <c r="D275" s="65">
        <v>2</v>
      </c>
      <c r="E275" s="67">
        <v>0</v>
      </c>
      <c r="F275" s="67">
        <v>0</v>
      </c>
      <c r="G275" s="67">
        <f t="shared" si="158"/>
        <v>0</v>
      </c>
      <c r="H275" s="70">
        <f t="shared" si="159"/>
        <v>2</v>
      </c>
      <c r="I275" s="15">
        <v>70.36</v>
      </c>
      <c r="J275" s="10">
        <f t="shared" si="149"/>
        <v>140.72</v>
      </c>
      <c r="K275" s="10">
        <f t="shared" si="150"/>
        <v>0</v>
      </c>
      <c r="L275" s="10">
        <f t="shared" si="151"/>
        <v>0</v>
      </c>
      <c r="M275" s="10">
        <f t="shared" si="152"/>
        <v>0</v>
      </c>
      <c r="N275" s="10">
        <f t="shared" si="153"/>
        <v>140.72</v>
      </c>
      <c r="O275" s="90">
        <f t="shared" si="154"/>
        <v>0</v>
      </c>
      <c r="P275" s="3">
        <f t="shared" si="160"/>
        <v>0</v>
      </c>
    </row>
    <row r="276" spans="1:16" ht="25.5">
      <c r="A276" s="12" t="s">
        <v>534</v>
      </c>
      <c r="B276" s="92" t="s">
        <v>535</v>
      </c>
      <c r="C276" s="1" t="s">
        <v>12</v>
      </c>
      <c r="D276" s="65">
        <v>6</v>
      </c>
      <c r="E276" s="67">
        <v>0</v>
      </c>
      <c r="F276" s="67">
        <v>0</v>
      </c>
      <c r="G276" s="67">
        <f t="shared" si="158"/>
        <v>0</v>
      </c>
      <c r="H276" s="70">
        <f t="shared" si="159"/>
        <v>6</v>
      </c>
      <c r="I276" s="15">
        <v>28.33</v>
      </c>
      <c r="J276" s="10">
        <f t="shared" si="149"/>
        <v>169.98</v>
      </c>
      <c r="K276" s="10">
        <f t="shared" si="150"/>
        <v>0</v>
      </c>
      <c r="L276" s="10">
        <f t="shared" si="151"/>
        <v>0</v>
      </c>
      <c r="M276" s="10">
        <f t="shared" si="152"/>
        <v>0</v>
      </c>
      <c r="N276" s="10">
        <f t="shared" si="153"/>
        <v>169.98</v>
      </c>
      <c r="O276" s="90">
        <f t="shared" si="154"/>
        <v>0</v>
      </c>
      <c r="P276" s="3">
        <f t="shared" si="160"/>
        <v>0</v>
      </c>
    </row>
    <row r="277" spans="1:16" ht="25.5">
      <c r="A277" s="12" t="s">
        <v>536</v>
      </c>
      <c r="B277" s="92" t="s">
        <v>537</v>
      </c>
      <c r="C277" s="1" t="s">
        <v>12</v>
      </c>
      <c r="D277" s="65">
        <v>2</v>
      </c>
      <c r="E277" s="67">
        <v>0</v>
      </c>
      <c r="F277" s="67">
        <v>0</v>
      </c>
      <c r="G277" s="67">
        <f t="shared" si="158"/>
        <v>0</v>
      </c>
      <c r="H277" s="70">
        <f t="shared" si="159"/>
        <v>2</v>
      </c>
      <c r="I277" s="15">
        <v>19.77</v>
      </c>
      <c r="J277" s="10">
        <f t="shared" si="149"/>
        <v>39.54</v>
      </c>
      <c r="K277" s="10">
        <f t="shared" si="150"/>
        <v>0</v>
      </c>
      <c r="L277" s="10">
        <f t="shared" si="151"/>
        <v>0</v>
      </c>
      <c r="M277" s="10">
        <f t="shared" si="152"/>
        <v>0</v>
      </c>
      <c r="N277" s="10">
        <f t="shared" si="153"/>
        <v>39.54</v>
      </c>
      <c r="O277" s="90">
        <f t="shared" si="154"/>
        <v>0</v>
      </c>
      <c r="P277" s="3">
        <f t="shared" si="160"/>
        <v>0</v>
      </c>
    </row>
    <row r="278" spans="1:16">
      <c r="A278" s="12" t="s">
        <v>538</v>
      </c>
      <c r="B278" s="92" t="s">
        <v>539</v>
      </c>
      <c r="C278" s="1" t="s">
        <v>12</v>
      </c>
      <c r="D278" s="65">
        <v>4</v>
      </c>
      <c r="E278" s="67">
        <v>0</v>
      </c>
      <c r="F278" s="67">
        <v>0</v>
      </c>
      <c r="G278" s="67">
        <f t="shared" si="158"/>
        <v>0</v>
      </c>
      <c r="H278" s="70">
        <f t="shared" si="159"/>
        <v>4</v>
      </c>
      <c r="I278" s="15">
        <v>318.86</v>
      </c>
      <c r="J278" s="10">
        <f t="shared" si="149"/>
        <v>1275.44</v>
      </c>
      <c r="K278" s="10">
        <f t="shared" si="150"/>
        <v>0</v>
      </c>
      <c r="L278" s="10">
        <f t="shared" si="151"/>
        <v>0</v>
      </c>
      <c r="M278" s="10">
        <f t="shared" si="152"/>
        <v>0</v>
      </c>
      <c r="N278" s="10">
        <f t="shared" si="153"/>
        <v>1275.44</v>
      </c>
      <c r="O278" s="90">
        <f t="shared" si="154"/>
        <v>0</v>
      </c>
      <c r="P278" s="3">
        <f t="shared" si="160"/>
        <v>0</v>
      </c>
    </row>
    <row r="279" spans="1:16">
      <c r="A279" s="2" t="s">
        <v>540</v>
      </c>
      <c r="B279" s="91" t="s">
        <v>287</v>
      </c>
      <c r="C279" s="13"/>
      <c r="D279" s="68"/>
      <c r="E279" s="5"/>
      <c r="F279" s="5"/>
      <c r="G279" s="69"/>
      <c r="H279" s="5"/>
      <c r="I279" s="8"/>
      <c r="J279" s="9">
        <f>SUM(J280:J280)</f>
        <v>117.11</v>
      </c>
      <c r="K279" s="9">
        <f>SUM(K280:K280)</f>
        <v>0</v>
      </c>
      <c r="L279" s="9">
        <f>SUM(L280:L280)</f>
        <v>0</v>
      </c>
      <c r="M279" s="9">
        <f>SUM(M280:M280)</f>
        <v>0</v>
      </c>
      <c r="N279" s="9">
        <f>SUM(N280:N280)</f>
        <v>117.11</v>
      </c>
      <c r="O279" s="71">
        <f t="shared" si="154"/>
        <v>0</v>
      </c>
      <c r="P279" s="6">
        <f>IF(M279="",0/J279,M279/J279)</f>
        <v>0</v>
      </c>
    </row>
    <row r="280" spans="1:16">
      <c r="A280" s="12" t="s">
        <v>541</v>
      </c>
      <c r="B280" s="92" t="s">
        <v>542</v>
      </c>
      <c r="C280" s="1" t="s">
        <v>8</v>
      </c>
      <c r="D280" s="65">
        <v>41.38</v>
      </c>
      <c r="E280" s="67">
        <v>0</v>
      </c>
      <c r="F280" s="67">
        <v>0</v>
      </c>
      <c r="G280" s="67">
        <f t="shared" ref="G280" si="161">E280+F280</f>
        <v>0</v>
      </c>
      <c r="H280" s="70">
        <f t="shared" ref="H280" si="162">IF(G280="",D280-0,D280-G280)</f>
        <v>41.38</v>
      </c>
      <c r="I280" s="15">
        <v>2.83</v>
      </c>
      <c r="J280" s="10">
        <f t="shared" si="149"/>
        <v>117.11</v>
      </c>
      <c r="K280" s="10">
        <f t="shared" si="150"/>
        <v>0</v>
      </c>
      <c r="L280" s="10">
        <f t="shared" si="151"/>
        <v>0</v>
      </c>
      <c r="M280" s="10">
        <f t="shared" si="152"/>
        <v>0</v>
      </c>
      <c r="N280" s="10">
        <f t="shared" si="153"/>
        <v>117.11</v>
      </c>
      <c r="O280" s="90">
        <f t="shared" si="154"/>
        <v>0</v>
      </c>
      <c r="P280" s="3">
        <f t="shared" ref="P280" si="163">IF(M280="",0/J280,M280/J280)</f>
        <v>0</v>
      </c>
    </row>
    <row r="281" spans="1:16">
      <c r="A281" s="2">
        <v>3</v>
      </c>
      <c r="B281" s="93" t="s">
        <v>543</v>
      </c>
      <c r="C281" s="4" t="s">
        <v>1</v>
      </c>
      <c r="D281" s="5"/>
      <c r="E281" s="5"/>
      <c r="F281" s="5"/>
      <c r="G281" s="69"/>
      <c r="H281" s="5"/>
      <c r="I281" s="8"/>
      <c r="J281" s="9">
        <f>J282+J289+J294+J296+J314+J325</f>
        <v>175357.58</v>
      </c>
      <c r="K281" s="9">
        <f t="shared" ref="K281:N281" si="164">K282+K289+K294+K296+K314+K325</f>
        <v>75287.56</v>
      </c>
      <c r="L281" s="9">
        <f t="shared" si="164"/>
        <v>36442.33</v>
      </c>
      <c r="M281" s="9">
        <f t="shared" si="164"/>
        <v>111729.89</v>
      </c>
      <c r="N281" s="9">
        <f t="shared" si="164"/>
        <v>63627.69</v>
      </c>
      <c r="O281" s="71">
        <f t="shared" si="154"/>
        <v>0.20781724975903526</v>
      </c>
      <c r="P281" s="6">
        <f>IF(M281="",0/J281,M281/J281)</f>
        <v>0.63715460717466565</v>
      </c>
    </row>
    <row r="282" spans="1:16">
      <c r="A282" s="2" t="s">
        <v>544</v>
      </c>
      <c r="B282" s="91" t="s">
        <v>545</v>
      </c>
      <c r="C282" s="13"/>
      <c r="D282" s="68"/>
      <c r="E282" s="5"/>
      <c r="F282" s="5"/>
      <c r="G282" s="69"/>
      <c r="H282" s="5"/>
      <c r="I282" s="8"/>
      <c r="J282" s="9">
        <f>SUM(J283:J288)</f>
        <v>19358.560000000001</v>
      </c>
      <c r="K282" s="9">
        <f t="shared" ref="K282:N282" si="165">SUM(K283:K288)</f>
        <v>19358.560000000001</v>
      </c>
      <c r="L282" s="9">
        <f t="shared" si="165"/>
        <v>0</v>
      </c>
      <c r="M282" s="9">
        <f t="shared" si="165"/>
        <v>19358.560000000001</v>
      </c>
      <c r="N282" s="9">
        <f t="shared" si="165"/>
        <v>0</v>
      </c>
      <c r="O282" s="71">
        <f t="shared" si="154"/>
        <v>0</v>
      </c>
      <c r="P282" s="6">
        <f>IF(M282="",0/J282,M282/J282)</f>
        <v>1</v>
      </c>
    </row>
    <row r="283" spans="1:16">
      <c r="A283" s="12" t="s">
        <v>546</v>
      </c>
      <c r="B283" s="92" t="s">
        <v>122</v>
      </c>
      <c r="C283" s="1" t="s">
        <v>10</v>
      </c>
      <c r="D283" s="65">
        <v>14.72</v>
      </c>
      <c r="E283" s="67">
        <v>14.72</v>
      </c>
      <c r="F283" s="67">
        <v>0</v>
      </c>
      <c r="G283" s="67">
        <f t="shared" ref="G283:G293" si="166">E283+F283</f>
        <v>14.72</v>
      </c>
      <c r="H283" s="70">
        <f t="shared" ref="H283:H288" si="167">IF(G283="",D283-0,D283-G283)</f>
        <v>0</v>
      </c>
      <c r="I283" s="15">
        <v>91.16</v>
      </c>
      <c r="J283" s="10">
        <f t="shared" si="149"/>
        <v>1341.88</v>
      </c>
      <c r="K283" s="10">
        <f t="shared" si="150"/>
        <v>1341.88</v>
      </c>
      <c r="L283" s="10">
        <f t="shared" si="151"/>
        <v>0</v>
      </c>
      <c r="M283" s="10">
        <f t="shared" si="152"/>
        <v>1341.88</v>
      </c>
      <c r="N283" s="10">
        <f t="shared" si="153"/>
        <v>0</v>
      </c>
      <c r="O283" s="90">
        <f t="shared" si="154"/>
        <v>0</v>
      </c>
      <c r="P283" s="3">
        <f t="shared" ref="P283:P288" si="168">IF(M283="",0/J283,M283/J283)</f>
        <v>1</v>
      </c>
    </row>
    <row r="284" spans="1:16" ht="25.5">
      <c r="A284" s="12" t="s">
        <v>547</v>
      </c>
      <c r="B284" s="92" t="s">
        <v>277</v>
      </c>
      <c r="C284" s="1" t="s">
        <v>10</v>
      </c>
      <c r="D284" s="65">
        <v>11.77</v>
      </c>
      <c r="E284" s="67">
        <v>11.77</v>
      </c>
      <c r="F284" s="67">
        <v>0</v>
      </c>
      <c r="G284" s="67">
        <f t="shared" si="166"/>
        <v>11.77</v>
      </c>
      <c r="H284" s="70">
        <f t="shared" si="167"/>
        <v>0</v>
      </c>
      <c r="I284" s="15">
        <v>483.75</v>
      </c>
      <c r="J284" s="10">
        <f t="shared" si="149"/>
        <v>5693.74</v>
      </c>
      <c r="K284" s="10">
        <f t="shared" si="150"/>
        <v>5693.74</v>
      </c>
      <c r="L284" s="10">
        <f t="shared" si="151"/>
        <v>0</v>
      </c>
      <c r="M284" s="10">
        <f t="shared" si="152"/>
        <v>5693.74</v>
      </c>
      <c r="N284" s="10">
        <f t="shared" si="153"/>
        <v>0</v>
      </c>
      <c r="O284" s="90">
        <f t="shared" si="154"/>
        <v>0</v>
      </c>
      <c r="P284" s="3">
        <f t="shared" si="168"/>
        <v>1</v>
      </c>
    </row>
    <row r="285" spans="1:16" ht="25.5">
      <c r="A285" s="12" t="s">
        <v>548</v>
      </c>
      <c r="B285" s="92" t="s">
        <v>549</v>
      </c>
      <c r="C285" s="1" t="s">
        <v>10</v>
      </c>
      <c r="D285" s="65">
        <v>2.94</v>
      </c>
      <c r="E285" s="67">
        <v>2.94</v>
      </c>
      <c r="F285" s="67">
        <v>0</v>
      </c>
      <c r="G285" s="67">
        <f t="shared" si="166"/>
        <v>2.94</v>
      </c>
      <c r="H285" s="70">
        <f t="shared" si="167"/>
        <v>0</v>
      </c>
      <c r="I285" s="15">
        <v>2660.76</v>
      </c>
      <c r="J285" s="10">
        <f t="shared" si="149"/>
        <v>7822.63</v>
      </c>
      <c r="K285" s="10">
        <f t="shared" si="150"/>
        <v>7822.63</v>
      </c>
      <c r="L285" s="10">
        <f t="shared" si="151"/>
        <v>0</v>
      </c>
      <c r="M285" s="10">
        <f t="shared" si="152"/>
        <v>7822.63</v>
      </c>
      <c r="N285" s="10">
        <f t="shared" si="153"/>
        <v>0</v>
      </c>
      <c r="O285" s="90">
        <f t="shared" si="154"/>
        <v>0</v>
      </c>
      <c r="P285" s="3">
        <f t="shared" si="168"/>
        <v>1</v>
      </c>
    </row>
    <row r="286" spans="1:16" ht="25.5">
      <c r="A286" s="12" t="s">
        <v>550</v>
      </c>
      <c r="B286" s="92" t="s">
        <v>338</v>
      </c>
      <c r="C286" s="1" t="s">
        <v>8</v>
      </c>
      <c r="D286" s="65">
        <v>28.98</v>
      </c>
      <c r="E286" s="67">
        <v>28.98</v>
      </c>
      <c r="F286" s="67">
        <v>0</v>
      </c>
      <c r="G286" s="67">
        <f t="shared" si="166"/>
        <v>28.98</v>
      </c>
      <c r="H286" s="70">
        <f t="shared" si="167"/>
        <v>0</v>
      </c>
      <c r="I286" s="15">
        <v>49.19</v>
      </c>
      <c r="J286" s="10">
        <f t="shared" si="149"/>
        <v>1425.53</v>
      </c>
      <c r="K286" s="10">
        <f t="shared" si="150"/>
        <v>1425.53</v>
      </c>
      <c r="L286" s="10">
        <f t="shared" si="151"/>
        <v>0</v>
      </c>
      <c r="M286" s="10">
        <f t="shared" si="152"/>
        <v>1425.53</v>
      </c>
      <c r="N286" s="10">
        <f t="shared" si="153"/>
        <v>0</v>
      </c>
      <c r="O286" s="90">
        <f t="shared" si="154"/>
        <v>0</v>
      </c>
      <c r="P286" s="3">
        <f t="shared" si="168"/>
        <v>1</v>
      </c>
    </row>
    <row r="287" spans="1:16" ht="25.5">
      <c r="A287" s="12" t="s">
        <v>551</v>
      </c>
      <c r="B287" s="92" t="s">
        <v>125</v>
      </c>
      <c r="C287" s="1" t="s">
        <v>8</v>
      </c>
      <c r="D287" s="65">
        <v>96.6</v>
      </c>
      <c r="E287" s="67">
        <v>96.6</v>
      </c>
      <c r="F287" s="67">
        <v>0</v>
      </c>
      <c r="G287" s="67">
        <f t="shared" si="166"/>
        <v>96.6</v>
      </c>
      <c r="H287" s="70">
        <f t="shared" si="167"/>
        <v>0</v>
      </c>
      <c r="I287" s="15">
        <v>4.57</v>
      </c>
      <c r="J287" s="10">
        <f t="shared" si="149"/>
        <v>441.46</v>
      </c>
      <c r="K287" s="10">
        <f t="shared" si="150"/>
        <v>441.46</v>
      </c>
      <c r="L287" s="10">
        <f t="shared" si="151"/>
        <v>0</v>
      </c>
      <c r="M287" s="10">
        <f t="shared" si="152"/>
        <v>441.46</v>
      </c>
      <c r="N287" s="10">
        <f t="shared" si="153"/>
        <v>0</v>
      </c>
      <c r="O287" s="90">
        <f t="shared" si="154"/>
        <v>0</v>
      </c>
      <c r="P287" s="3">
        <f t="shared" si="168"/>
        <v>1</v>
      </c>
    </row>
    <row r="288" spans="1:16" ht="38.25">
      <c r="A288" s="12" t="s">
        <v>552</v>
      </c>
      <c r="B288" s="92" t="s">
        <v>127</v>
      </c>
      <c r="C288" s="1" t="s">
        <v>8</v>
      </c>
      <c r="D288" s="65">
        <v>96.6</v>
      </c>
      <c r="E288" s="67">
        <v>96.6</v>
      </c>
      <c r="F288" s="67">
        <v>0</v>
      </c>
      <c r="G288" s="67">
        <f t="shared" si="166"/>
        <v>96.6</v>
      </c>
      <c r="H288" s="70">
        <f t="shared" si="167"/>
        <v>0</v>
      </c>
      <c r="I288" s="15">
        <v>27.26</v>
      </c>
      <c r="J288" s="10">
        <f t="shared" si="149"/>
        <v>2633.32</v>
      </c>
      <c r="K288" s="10">
        <f t="shared" si="150"/>
        <v>2633.32</v>
      </c>
      <c r="L288" s="10">
        <f t="shared" si="151"/>
        <v>0</v>
      </c>
      <c r="M288" s="10">
        <f t="shared" si="152"/>
        <v>2633.32</v>
      </c>
      <c r="N288" s="10">
        <f t="shared" si="153"/>
        <v>0</v>
      </c>
      <c r="O288" s="90">
        <f t="shared" si="154"/>
        <v>0</v>
      </c>
      <c r="P288" s="3">
        <f t="shared" si="168"/>
        <v>1</v>
      </c>
    </row>
    <row r="289" spans="1:16">
      <c r="A289" s="2" t="s">
        <v>553</v>
      </c>
      <c r="B289" s="91" t="s">
        <v>90</v>
      </c>
      <c r="C289" s="13"/>
      <c r="D289" s="68"/>
      <c r="E289" s="5"/>
      <c r="F289" s="5"/>
      <c r="G289" s="69"/>
      <c r="H289" s="5"/>
      <c r="I289" s="8"/>
      <c r="J289" s="9">
        <f>SUM(J290:J293)</f>
        <v>33650.15</v>
      </c>
      <c r="K289" s="9">
        <f t="shared" ref="K289:N289" si="169">SUM(K290:K293)</f>
        <v>0</v>
      </c>
      <c r="L289" s="9">
        <f t="shared" si="169"/>
        <v>3147</v>
      </c>
      <c r="M289" s="9">
        <f t="shared" si="169"/>
        <v>3147</v>
      </c>
      <c r="N289" s="9">
        <f t="shared" si="169"/>
        <v>30503.149999999998</v>
      </c>
      <c r="O289" s="71">
        <f t="shared" si="154"/>
        <v>9.3521128434791517E-2</v>
      </c>
      <c r="P289" s="6">
        <f>IF(M289="",0/J289,M289/J289)</f>
        <v>9.3521128434791517E-2</v>
      </c>
    </row>
    <row r="290" spans="1:16">
      <c r="A290" s="12" t="s">
        <v>554</v>
      </c>
      <c r="B290" s="92" t="s">
        <v>94</v>
      </c>
      <c r="C290" s="1" t="s">
        <v>8</v>
      </c>
      <c r="D290" s="65">
        <v>538.65</v>
      </c>
      <c r="E290" s="67">
        <v>0</v>
      </c>
      <c r="F290" s="67">
        <v>0</v>
      </c>
      <c r="G290" s="67">
        <f t="shared" si="166"/>
        <v>0</v>
      </c>
      <c r="H290" s="70">
        <f t="shared" ref="H290:H293" si="170">IF(G290="",D290-0,D290-G290)</f>
        <v>538.65</v>
      </c>
      <c r="I290" s="15">
        <v>3</v>
      </c>
      <c r="J290" s="10">
        <f t="shared" si="149"/>
        <v>1615.95</v>
      </c>
      <c r="K290" s="10">
        <f t="shared" si="150"/>
        <v>0</v>
      </c>
      <c r="L290" s="10">
        <f t="shared" si="151"/>
        <v>0</v>
      </c>
      <c r="M290" s="10">
        <f t="shared" si="152"/>
        <v>0</v>
      </c>
      <c r="N290" s="10">
        <f t="shared" si="153"/>
        <v>1615.95</v>
      </c>
      <c r="O290" s="90">
        <f t="shared" si="154"/>
        <v>0</v>
      </c>
      <c r="P290" s="3">
        <f t="shared" ref="P290:P293" si="171">IF(M290="",0/J290,M290/J290)</f>
        <v>0</v>
      </c>
    </row>
    <row r="291" spans="1:16">
      <c r="A291" s="12" t="s">
        <v>555</v>
      </c>
      <c r="B291" s="92" t="s">
        <v>88</v>
      </c>
      <c r="C291" s="1" t="s">
        <v>10</v>
      </c>
      <c r="D291" s="65">
        <v>32.32</v>
      </c>
      <c r="E291" s="67">
        <v>0</v>
      </c>
      <c r="F291" s="67">
        <v>32.32</v>
      </c>
      <c r="G291" s="67">
        <f t="shared" si="166"/>
        <v>32.32</v>
      </c>
      <c r="H291" s="70">
        <f t="shared" si="170"/>
        <v>0</v>
      </c>
      <c r="I291" s="15">
        <v>97.37</v>
      </c>
      <c r="J291" s="10">
        <f t="shared" si="149"/>
        <v>3147</v>
      </c>
      <c r="K291" s="10">
        <f t="shared" si="150"/>
        <v>0</v>
      </c>
      <c r="L291" s="10">
        <f t="shared" si="151"/>
        <v>3147</v>
      </c>
      <c r="M291" s="10">
        <f t="shared" si="152"/>
        <v>3147</v>
      </c>
      <c r="N291" s="10">
        <f t="shared" si="153"/>
        <v>0</v>
      </c>
      <c r="O291" s="90">
        <f t="shared" si="154"/>
        <v>1</v>
      </c>
      <c r="P291" s="3">
        <f t="shared" si="171"/>
        <v>1</v>
      </c>
    </row>
    <row r="292" spans="1:16" ht="25.5">
      <c r="A292" s="12" t="s">
        <v>556</v>
      </c>
      <c r="B292" s="92" t="s">
        <v>24</v>
      </c>
      <c r="C292" s="1" t="s">
        <v>10</v>
      </c>
      <c r="D292" s="65">
        <v>43.09</v>
      </c>
      <c r="E292" s="67">
        <v>0</v>
      </c>
      <c r="F292" s="67">
        <v>0</v>
      </c>
      <c r="G292" s="67">
        <f t="shared" si="166"/>
        <v>0</v>
      </c>
      <c r="H292" s="70">
        <f t="shared" si="170"/>
        <v>43.09</v>
      </c>
      <c r="I292" s="15">
        <v>623.14</v>
      </c>
      <c r="J292" s="10">
        <f t="shared" si="149"/>
        <v>26851.1</v>
      </c>
      <c r="K292" s="10">
        <f t="shared" si="150"/>
        <v>0</v>
      </c>
      <c r="L292" s="10">
        <f t="shared" si="151"/>
        <v>0</v>
      </c>
      <c r="M292" s="10">
        <f t="shared" si="152"/>
        <v>0</v>
      </c>
      <c r="N292" s="10">
        <f t="shared" si="153"/>
        <v>26851.1</v>
      </c>
      <c r="O292" s="90">
        <f t="shared" si="154"/>
        <v>0</v>
      </c>
      <c r="P292" s="3">
        <f t="shared" si="171"/>
        <v>0</v>
      </c>
    </row>
    <row r="293" spans="1:16" ht="25.5">
      <c r="A293" s="12" t="s">
        <v>557</v>
      </c>
      <c r="B293" s="92" t="s">
        <v>558</v>
      </c>
      <c r="C293" s="1" t="s">
        <v>8</v>
      </c>
      <c r="D293" s="65">
        <v>538.65</v>
      </c>
      <c r="E293" s="67">
        <v>0</v>
      </c>
      <c r="F293" s="67">
        <v>0</v>
      </c>
      <c r="G293" s="67">
        <f t="shared" si="166"/>
        <v>0</v>
      </c>
      <c r="H293" s="70">
        <f t="shared" si="170"/>
        <v>538.65</v>
      </c>
      <c r="I293" s="15">
        <v>3.78</v>
      </c>
      <c r="J293" s="10">
        <f t="shared" si="149"/>
        <v>2036.1</v>
      </c>
      <c r="K293" s="10">
        <f t="shared" si="150"/>
        <v>0</v>
      </c>
      <c r="L293" s="10">
        <f t="shared" si="151"/>
        <v>0</v>
      </c>
      <c r="M293" s="10">
        <f t="shared" si="152"/>
        <v>0</v>
      </c>
      <c r="N293" s="10">
        <f t="shared" si="153"/>
        <v>2036.1</v>
      </c>
      <c r="O293" s="90">
        <f t="shared" si="154"/>
        <v>0</v>
      </c>
      <c r="P293" s="3">
        <f t="shared" si="171"/>
        <v>0</v>
      </c>
    </row>
    <row r="294" spans="1:16">
      <c r="A294" s="2" t="s">
        <v>559</v>
      </c>
      <c r="B294" s="91" t="s">
        <v>560</v>
      </c>
      <c r="C294" s="13"/>
      <c r="D294" s="68"/>
      <c r="E294" s="5"/>
      <c r="F294" s="5"/>
      <c r="G294" s="69"/>
      <c r="H294" s="5"/>
      <c r="I294" s="8"/>
      <c r="J294" s="9">
        <f>SUM(J295:J295)</f>
        <v>51223.58</v>
      </c>
      <c r="K294" s="9">
        <f>SUM(K295:K295)</f>
        <v>17928.25</v>
      </c>
      <c r="L294" s="9">
        <f>SUM(L295:L295)</f>
        <v>33295.33</v>
      </c>
      <c r="M294" s="9">
        <f>SUM(M295:M295)</f>
        <v>51223.58</v>
      </c>
      <c r="N294" s="9">
        <f>SUM(N295:N295)</f>
        <v>0</v>
      </c>
      <c r="O294" s="71">
        <f t="shared" si="154"/>
        <v>0.65000005856677723</v>
      </c>
      <c r="P294" s="6">
        <f>IF(M294="",0/J294,M294/J294)</f>
        <v>1</v>
      </c>
    </row>
    <row r="295" spans="1:16" ht="25.5">
      <c r="A295" s="12" t="s">
        <v>561</v>
      </c>
      <c r="B295" s="92" t="s">
        <v>562</v>
      </c>
      <c r="C295" s="1" t="s">
        <v>8</v>
      </c>
      <c r="D295" s="65">
        <v>163.19999999999999</v>
      </c>
      <c r="E295" s="67">
        <v>57.12</v>
      </c>
      <c r="F295" s="67">
        <v>106.08</v>
      </c>
      <c r="G295" s="67">
        <f>E295+F295</f>
        <v>163.19999999999999</v>
      </c>
      <c r="H295" s="70">
        <f>IF(G295="",D295-0,D295-G295)</f>
        <v>0</v>
      </c>
      <c r="I295" s="15">
        <v>313.87</v>
      </c>
      <c r="J295" s="10">
        <f t="shared" si="149"/>
        <v>51223.58</v>
      </c>
      <c r="K295" s="10">
        <f t="shared" si="150"/>
        <v>17928.25</v>
      </c>
      <c r="L295" s="10">
        <f t="shared" si="151"/>
        <v>33295.33</v>
      </c>
      <c r="M295" s="10">
        <f t="shared" si="152"/>
        <v>51223.58</v>
      </c>
      <c r="N295" s="10">
        <f t="shared" si="153"/>
        <v>0</v>
      </c>
      <c r="O295" s="90">
        <f t="shared" si="154"/>
        <v>0.65000005856677723</v>
      </c>
      <c r="P295" s="3">
        <f t="shared" ref="P295" si="172">IF(M295="",0/J295,M295/J295)</f>
        <v>1</v>
      </c>
    </row>
    <row r="296" spans="1:16">
      <c r="A296" s="2" t="s">
        <v>563</v>
      </c>
      <c r="B296" s="91" t="s">
        <v>564</v>
      </c>
      <c r="C296" s="13"/>
      <c r="D296" s="68"/>
      <c r="E296" s="5"/>
      <c r="F296" s="5"/>
      <c r="G296" s="69"/>
      <c r="H296" s="5"/>
      <c r="I296" s="8"/>
      <c r="J296" s="9">
        <f>SUM(J297:J313)</f>
        <v>45392.03</v>
      </c>
      <c r="K296" s="9">
        <f t="shared" ref="K296:N296" si="173">SUM(K297:K313)</f>
        <v>38000.75</v>
      </c>
      <c r="L296" s="9">
        <f t="shared" si="173"/>
        <v>0</v>
      </c>
      <c r="M296" s="9">
        <f t="shared" si="173"/>
        <v>38000.75</v>
      </c>
      <c r="N296" s="9">
        <f t="shared" si="173"/>
        <v>7391.2800000000007</v>
      </c>
      <c r="O296" s="71">
        <f t="shared" si="154"/>
        <v>0</v>
      </c>
      <c r="P296" s="6">
        <f>IF(M296="",0/J296,M296/J296)</f>
        <v>0.83716789048650175</v>
      </c>
    </row>
    <row r="297" spans="1:16">
      <c r="A297" s="12" t="s">
        <v>565</v>
      </c>
      <c r="B297" s="92" t="s">
        <v>122</v>
      </c>
      <c r="C297" s="1" t="s">
        <v>10</v>
      </c>
      <c r="D297" s="65">
        <v>19.87</v>
      </c>
      <c r="E297" s="67">
        <v>19.87</v>
      </c>
      <c r="F297" s="67">
        <v>0</v>
      </c>
      <c r="G297" s="67">
        <f>E297+F297</f>
        <v>19.87</v>
      </c>
      <c r="H297" s="70">
        <f>IF(G297="",D297-0,D297-G297)</f>
        <v>0</v>
      </c>
      <c r="I297" s="15">
        <v>91.16</v>
      </c>
      <c r="J297" s="10">
        <f t="shared" si="149"/>
        <v>1811.35</v>
      </c>
      <c r="K297" s="10">
        <f t="shared" si="150"/>
        <v>1811.35</v>
      </c>
      <c r="L297" s="10">
        <f t="shared" si="151"/>
        <v>0</v>
      </c>
      <c r="M297" s="10">
        <f t="shared" si="152"/>
        <v>1811.35</v>
      </c>
      <c r="N297" s="10">
        <f t="shared" si="153"/>
        <v>0</v>
      </c>
      <c r="O297" s="90">
        <f t="shared" si="154"/>
        <v>0</v>
      </c>
      <c r="P297" s="3">
        <f t="shared" ref="P297:P313" si="174">IF(M297="",0/J297,M297/J297)</f>
        <v>1</v>
      </c>
    </row>
    <row r="298" spans="1:16" ht="25.5">
      <c r="A298" s="12" t="s">
        <v>566</v>
      </c>
      <c r="B298" s="92" t="s">
        <v>277</v>
      </c>
      <c r="C298" s="1" t="s">
        <v>10</v>
      </c>
      <c r="D298" s="65">
        <v>31.34</v>
      </c>
      <c r="E298" s="67">
        <v>31.34</v>
      </c>
      <c r="F298" s="67">
        <v>0</v>
      </c>
      <c r="G298" s="67">
        <f>E298+F298</f>
        <v>31.34</v>
      </c>
      <c r="H298" s="70">
        <f>IF(G298="",D298-0,D298-G298)</f>
        <v>0</v>
      </c>
      <c r="I298" s="15">
        <v>483.75</v>
      </c>
      <c r="J298" s="10">
        <f t="shared" si="149"/>
        <v>15160.73</v>
      </c>
      <c r="K298" s="10">
        <f t="shared" si="150"/>
        <v>15160.73</v>
      </c>
      <c r="L298" s="10">
        <f t="shared" si="151"/>
        <v>0</v>
      </c>
      <c r="M298" s="10">
        <f t="shared" si="152"/>
        <v>15160.73</v>
      </c>
      <c r="N298" s="10">
        <f t="shared" si="153"/>
        <v>0</v>
      </c>
      <c r="O298" s="90">
        <f t="shared" si="154"/>
        <v>0</v>
      </c>
      <c r="P298" s="3">
        <f t="shared" si="174"/>
        <v>1</v>
      </c>
    </row>
    <row r="299" spans="1:16" ht="25.5">
      <c r="A299" s="12" t="s">
        <v>567</v>
      </c>
      <c r="B299" s="92" t="s">
        <v>25</v>
      </c>
      <c r="C299" s="1" t="s">
        <v>8</v>
      </c>
      <c r="D299" s="65">
        <v>21.37</v>
      </c>
      <c r="E299" s="67">
        <v>21.37</v>
      </c>
      <c r="F299" s="67">
        <v>0</v>
      </c>
      <c r="G299" s="67">
        <f>E299+F299</f>
        <v>21.37</v>
      </c>
      <c r="H299" s="70">
        <f>IF(G299="",D299-0,D299-G299)</f>
        <v>0</v>
      </c>
      <c r="I299" s="15">
        <v>124.57</v>
      </c>
      <c r="J299" s="10">
        <f t="shared" si="149"/>
        <v>2662.06</v>
      </c>
      <c r="K299" s="10">
        <f t="shared" si="150"/>
        <v>2662.06</v>
      </c>
      <c r="L299" s="10">
        <f t="shared" si="151"/>
        <v>0</v>
      </c>
      <c r="M299" s="10">
        <f t="shared" si="152"/>
        <v>2662.06</v>
      </c>
      <c r="N299" s="10">
        <f t="shared" si="153"/>
        <v>0</v>
      </c>
      <c r="O299" s="90">
        <f t="shared" si="154"/>
        <v>0</v>
      </c>
      <c r="P299" s="3">
        <f t="shared" si="174"/>
        <v>1</v>
      </c>
    </row>
    <row r="300" spans="1:16" ht="25.5">
      <c r="A300" s="12" t="s">
        <v>568</v>
      </c>
      <c r="B300" s="92" t="s">
        <v>338</v>
      </c>
      <c r="C300" s="1" t="s">
        <v>8</v>
      </c>
      <c r="D300" s="65">
        <v>51.41</v>
      </c>
      <c r="E300" s="67">
        <v>51.41</v>
      </c>
      <c r="F300" s="67">
        <v>0</v>
      </c>
      <c r="G300" s="67">
        <f t="shared" ref="G300:G313" si="175">E300+F300</f>
        <v>51.41</v>
      </c>
      <c r="H300" s="70">
        <f t="shared" ref="H300:H313" si="176">IF(G300="",D300-0,D300-G300)</f>
        <v>0</v>
      </c>
      <c r="I300" s="15">
        <v>49.19</v>
      </c>
      <c r="J300" s="10">
        <f t="shared" si="149"/>
        <v>2528.86</v>
      </c>
      <c r="K300" s="10">
        <f t="shared" si="150"/>
        <v>2528.86</v>
      </c>
      <c r="L300" s="10">
        <f t="shared" si="151"/>
        <v>0</v>
      </c>
      <c r="M300" s="10">
        <f t="shared" si="152"/>
        <v>2528.86</v>
      </c>
      <c r="N300" s="10">
        <f t="shared" si="153"/>
        <v>0</v>
      </c>
      <c r="O300" s="90">
        <f t="shared" si="154"/>
        <v>0</v>
      </c>
      <c r="P300" s="3">
        <f t="shared" si="174"/>
        <v>1</v>
      </c>
    </row>
    <row r="301" spans="1:16" ht="25.5">
      <c r="A301" s="12" t="s">
        <v>569</v>
      </c>
      <c r="B301" s="92" t="s">
        <v>125</v>
      </c>
      <c r="C301" s="1" t="s">
        <v>8</v>
      </c>
      <c r="D301" s="65">
        <v>195.43</v>
      </c>
      <c r="E301" s="67">
        <v>195.43</v>
      </c>
      <c r="F301" s="67">
        <v>0</v>
      </c>
      <c r="G301" s="67">
        <f t="shared" si="175"/>
        <v>195.43</v>
      </c>
      <c r="H301" s="70">
        <f t="shared" si="176"/>
        <v>0</v>
      </c>
      <c r="I301" s="15">
        <v>4.57</v>
      </c>
      <c r="J301" s="10">
        <f t="shared" si="149"/>
        <v>893.12</v>
      </c>
      <c r="K301" s="10">
        <f t="shared" si="150"/>
        <v>893.12</v>
      </c>
      <c r="L301" s="10">
        <f t="shared" si="151"/>
        <v>0</v>
      </c>
      <c r="M301" s="10">
        <f t="shared" si="152"/>
        <v>893.12</v>
      </c>
      <c r="N301" s="10">
        <f t="shared" si="153"/>
        <v>0</v>
      </c>
      <c r="O301" s="90">
        <f t="shared" si="154"/>
        <v>0</v>
      </c>
      <c r="P301" s="3">
        <f t="shared" si="174"/>
        <v>1</v>
      </c>
    </row>
    <row r="302" spans="1:16" ht="38.25">
      <c r="A302" s="12" t="s">
        <v>570</v>
      </c>
      <c r="B302" s="92" t="s">
        <v>127</v>
      </c>
      <c r="C302" s="1" t="s">
        <v>8</v>
      </c>
      <c r="D302" s="65">
        <v>199.16</v>
      </c>
      <c r="E302" s="67">
        <v>199.16</v>
      </c>
      <c r="F302" s="67">
        <v>0</v>
      </c>
      <c r="G302" s="67">
        <f t="shared" si="175"/>
        <v>199.16</v>
      </c>
      <c r="H302" s="70">
        <f t="shared" si="176"/>
        <v>0</v>
      </c>
      <c r="I302" s="15">
        <v>27.26</v>
      </c>
      <c r="J302" s="10">
        <f t="shared" si="149"/>
        <v>5429.1</v>
      </c>
      <c r="K302" s="10">
        <f t="shared" si="150"/>
        <v>5429.1</v>
      </c>
      <c r="L302" s="10">
        <f t="shared" si="151"/>
        <v>0</v>
      </c>
      <c r="M302" s="10">
        <f t="shared" si="152"/>
        <v>5429.1</v>
      </c>
      <c r="N302" s="10">
        <f t="shared" si="153"/>
        <v>0</v>
      </c>
      <c r="O302" s="90">
        <f t="shared" si="154"/>
        <v>0</v>
      </c>
      <c r="P302" s="3">
        <f t="shared" si="174"/>
        <v>1</v>
      </c>
    </row>
    <row r="303" spans="1:16" ht="25.5">
      <c r="A303" s="12" t="s">
        <v>571</v>
      </c>
      <c r="B303" s="92" t="s">
        <v>24</v>
      </c>
      <c r="C303" s="1" t="s">
        <v>10</v>
      </c>
      <c r="D303" s="65">
        <v>4.7699999999999996</v>
      </c>
      <c r="E303" s="67">
        <v>4.7699999999999996</v>
      </c>
      <c r="F303" s="67">
        <v>0</v>
      </c>
      <c r="G303" s="67">
        <f t="shared" si="175"/>
        <v>4.7699999999999996</v>
      </c>
      <c r="H303" s="70">
        <f t="shared" si="176"/>
        <v>0</v>
      </c>
      <c r="I303" s="15">
        <v>623.14</v>
      </c>
      <c r="J303" s="10">
        <f t="shared" si="149"/>
        <v>2972.38</v>
      </c>
      <c r="K303" s="10">
        <f t="shared" si="150"/>
        <v>2972.38</v>
      </c>
      <c r="L303" s="10">
        <f t="shared" si="151"/>
        <v>0</v>
      </c>
      <c r="M303" s="10">
        <f t="shared" si="152"/>
        <v>2972.38</v>
      </c>
      <c r="N303" s="10">
        <f t="shared" si="153"/>
        <v>0</v>
      </c>
      <c r="O303" s="90">
        <f t="shared" si="154"/>
        <v>0</v>
      </c>
      <c r="P303" s="3">
        <f t="shared" si="174"/>
        <v>1</v>
      </c>
    </row>
    <row r="304" spans="1:16" ht="25.5">
      <c r="A304" s="12" t="s">
        <v>572</v>
      </c>
      <c r="B304" s="92" t="s">
        <v>549</v>
      </c>
      <c r="C304" s="1" t="s">
        <v>10</v>
      </c>
      <c r="D304" s="65">
        <v>0.66</v>
      </c>
      <c r="E304" s="67">
        <v>0.66</v>
      </c>
      <c r="F304" s="67">
        <v>0</v>
      </c>
      <c r="G304" s="67">
        <f t="shared" si="175"/>
        <v>0.66</v>
      </c>
      <c r="H304" s="70">
        <f t="shared" si="176"/>
        <v>0</v>
      </c>
      <c r="I304" s="15">
        <v>2660.76</v>
      </c>
      <c r="J304" s="10">
        <f t="shared" si="149"/>
        <v>1756.1</v>
      </c>
      <c r="K304" s="10">
        <f t="shared" si="150"/>
        <v>1756.1</v>
      </c>
      <c r="L304" s="10">
        <f t="shared" si="151"/>
        <v>0</v>
      </c>
      <c r="M304" s="10">
        <f t="shared" si="152"/>
        <v>1756.1</v>
      </c>
      <c r="N304" s="10">
        <f t="shared" si="153"/>
        <v>0</v>
      </c>
      <c r="O304" s="90">
        <f t="shared" si="154"/>
        <v>0</v>
      </c>
      <c r="P304" s="3">
        <f t="shared" si="174"/>
        <v>1</v>
      </c>
    </row>
    <row r="305" spans="1:16" ht="25.5">
      <c r="A305" s="12" t="s">
        <v>573</v>
      </c>
      <c r="B305" s="92" t="s">
        <v>574</v>
      </c>
      <c r="C305" s="1" t="s">
        <v>7</v>
      </c>
      <c r="D305" s="65">
        <v>4.0999999999999996</v>
      </c>
      <c r="E305" s="67">
        <v>4.0999999999999996</v>
      </c>
      <c r="F305" s="94">
        <v>0</v>
      </c>
      <c r="G305" s="67">
        <f t="shared" si="175"/>
        <v>4.0999999999999996</v>
      </c>
      <c r="H305" s="70">
        <f t="shared" si="176"/>
        <v>0</v>
      </c>
      <c r="I305" s="15">
        <v>222.61</v>
      </c>
      <c r="J305" s="10">
        <f t="shared" si="149"/>
        <v>912.7</v>
      </c>
      <c r="K305" s="10">
        <f t="shared" si="150"/>
        <v>912.7</v>
      </c>
      <c r="L305" s="10">
        <f t="shared" si="151"/>
        <v>0</v>
      </c>
      <c r="M305" s="10">
        <f t="shared" si="152"/>
        <v>912.7</v>
      </c>
      <c r="N305" s="10">
        <f t="shared" si="153"/>
        <v>0</v>
      </c>
      <c r="O305" s="90">
        <f t="shared" si="154"/>
        <v>0</v>
      </c>
      <c r="P305" s="3">
        <f t="shared" si="174"/>
        <v>1</v>
      </c>
    </row>
    <row r="306" spans="1:16" ht="25.5">
      <c r="A306" s="12" t="s">
        <v>575</v>
      </c>
      <c r="B306" s="92" t="s">
        <v>97</v>
      </c>
      <c r="C306" s="1" t="s">
        <v>8</v>
      </c>
      <c r="D306" s="65">
        <v>112.87</v>
      </c>
      <c r="E306" s="67">
        <v>0</v>
      </c>
      <c r="F306" s="67">
        <v>0</v>
      </c>
      <c r="G306" s="67">
        <f t="shared" si="175"/>
        <v>0</v>
      </c>
      <c r="H306" s="70">
        <f t="shared" si="176"/>
        <v>112.87</v>
      </c>
      <c r="I306" s="15">
        <v>8.06</v>
      </c>
      <c r="J306" s="10">
        <f t="shared" si="149"/>
        <v>909.73</v>
      </c>
      <c r="K306" s="10">
        <f t="shared" si="150"/>
        <v>0</v>
      </c>
      <c r="L306" s="10">
        <f t="shared" si="151"/>
        <v>0</v>
      </c>
      <c r="M306" s="10">
        <f t="shared" si="152"/>
        <v>0</v>
      </c>
      <c r="N306" s="10">
        <f t="shared" si="153"/>
        <v>909.73</v>
      </c>
      <c r="O306" s="90">
        <f t="shared" si="154"/>
        <v>0</v>
      </c>
      <c r="P306" s="3">
        <f t="shared" si="174"/>
        <v>0</v>
      </c>
    </row>
    <row r="307" spans="1:16" ht="25.5">
      <c r="A307" s="12" t="s">
        <v>576</v>
      </c>
      <c r="B307" s="92" t="s">
        <v>577</v>
      </c>
      <c r="C307" s="1" t="s">
        <v>8</v>
      </c>
      <c r="D307" s="65">
        <v>3.43</v>
      </c>
      <c r="E307" s="67">
        <v>0</v>
      </c>
      <c r="F307" s="67">
        <v>0</v>
      </c>
      <c r="G307" s="67">
        <f t="shared" si="175"/>
        <v>0</v>
      </c>
      <c r="H307" s="70">
        <f t="shared" si="176"/>
        <v>3.43</v>
      </c>
      <c r="I307" s="15">
        <v>50.79</v>
      </c>
      <c r="J307" s="10">
        <f t="shared" si="149"/>
        <v>174.21</v>
      </c>
      <c r="K307" s="10">
        <f t="shared" si="150"/>
        <v>0</v>
      </c>
      <c r="L307" s="10">
        <f t="shared" si="151"/>
        <v>0</v>
      </c>
      <c r="M307" s="10">
        <f t="shared" si="152"/>
        <v>0</v>
      </c>
      <c r="N307" s="10">
        <f t="shared" si="153"/>
        <v>174.21</v>
      </c>
      <c r="O307" s="90">
        <f t="shared" si="154"/>
        <v>0</v>
      </c>
      <c r="P307" s="3">
        <f t="shared" si="174"/>
        <v>0</v>
      </c>
    </row>
    <row r="308" spans="1:16">
      <c r="A308" s="12" t="s">
        <v>578</v>
      </c>
      <c r="B308" s="92" t="s">
        <v>393</v>
      </c>
      <c r="C308" s="1" t="s">
        <v>8</v>
      </c>
      <c r="D308" s="65">
        <v>153.53</v>
      </c>
      <c r="E308" s="67">
        <v>0</v>
      </c>
      <c r="F308" s="67">
        <v>0</v>
      </c>
      <c r="G308" s="67">
        <f t="shared" si="175"/>
        <v>0</v>
      </c>
      <c r="H308" s="70">
        <f t="shared" si="176"/>
        <v>153.53</v>
      </c>
      <c r="I308" s="15">
        <v>3.64</v>
      </c>
      <c r="J308" s="10">
        <f t="shared" si="149"/>
        <v>558.85</v>
      </c>
      <c r="K308" s="10">
        <f t="shared" si="150"/>
        <v>0</v>
      </c>
      <c r="L308" s="10">
        <f t="shared" si="151"/>
        <v>0</v>
      </c>
      <c r="M308" s="10">
        <f t="shared" si="152"/>
        <v>0</v>
      </c>
      <c r="N308" s="10">
        <f t="shared" si="153"/>
        <v>558.85</v>
      </c>
      <c r="O308" s="90">
        <f t="shared" si="154"/>
        <v>0</v>
      </c>
      <c r="P308" s="3">
        <f t="shared" si="174"/>
        <v>0</v>
      </c>
    </row>
    <row r="309" spans="1:16" ht="25.5">
      <c r="A309" s="12" t="s">
        <v>579</v>
      </c>
      <c r="B309" s="92" t="s">
        <v>411</v>
      </c>
      <c r="C309" s="1" t="s">
        <v>8</v>
      </c>
      <c r="D309" s="65">
        <v>153.53</v>
      </c>
      <c r="E309" s="67">
        <v>0</v>
      </c>
      <c r="F309" s="67">
        <v>0</v>
      </c>
      <c r="G309" s="67">
        <f t="shared" si="175"/>
        <v>0</v>
      </c>
      <c r="H309" s="70">
        <f t="shared" si="176"/>
        <v>153.53</v>
      </c>
      <c r="I309" s="15">
        <v>21.31</v>
      </c>
      <c r="J309" s="10">
        <f t="shared" si="149"/>
        <v>3271.72</v>
      </c>
      <c r="K309" s="10">
        <f t="shared" si="150"/>
        <v>0</v>
      </c>
      <c r="L309" s="10">
        <f t="shared" si="151"/>
        <v>0</v>
      </c>
      <c r="M309" s="10">
        <f t="shared" si="152"/>
        <v>0</v>
      </c>
      <c r="N309" s="10">
        <f t="shared" si="153"/>
        <v>3271.72</v>
      </c>
      <c r="O309" s="90">
        <f t="shared" si="154"/>
        <v>0</v>
      </c>
      <c r="P309" s="3">
        <f t="shared" si="174"/>
        <v>0</v>
      </c>
    </row>
    <row r="310" spans="1:16" ht="25.5">
      <c r="A310" s="12" t="s">
        <v>580</v>
      </c>
      <c r="B310" s="92" t="s">
        <v>413</v>
      </c>
      <c r="C310" s="1" t="s">
        <v>8</v>
      </c>
      <c r="D310" s="65">
        <v>153.53</v>
      </c>
      <c r="E310" s="67">
        <v>0</v>
      </c>
      <c r="F310" s="67">
        <v>0</v>
      </c>
      <c r="G310" s="67">
        <f t="shared" si="175"/>
        <v>0</v>
      </c>
      <c r="H310" s="70">
        <f t="shared" si="176"/>
        <v>153.53</v>
      </c>
      <c r="I310" s="15">
        <v>15.25</v>
      </c>
      <c r="J310" s="10">
        <f t="shared" si="149"/>
        <v>2341.33</v>
      </c>
      <c r="K310" s="10">
        <f t="shared" si="150"/>
        <v>0</v>
      </c>
      <c r="L310" s="10">
        <f t="shared" si="151"/>
        <v>0</v>
      </c>
      <c r="M310" s="10">
        <f t="shared" si="152"/>
        <v>0</v>
      </c>
      <c r="N310" s="10">
        <f t="shared" si="153"/>
        <v>2341.33</v>
      </c>
      <c r="O310" s="90">
        <f t="shared" si="154"/>
        <v>0</v>
      </c>
      <c r="P310" s="3">
        <f t="shared" si="174"/>
        <v>0</v>
      </c>
    </row>
    <row r="311" spans="1:16" ht="38.25">
      <c r="A311" s="12" t="s">
        <v>581</v>
      </c>
      <c r="B311" s="92" t="s">
        <v>582</v>
      </c>
      <c r="C311" s="1" t="s">
        <v>8</v>
      </c>
      <c r="D311" s="65">
        <v>2.37</v>
      </c>
      <c r="E311" s="67">
        <v>0</v>
      </c>
      <c r="F311" s="67">
        <v>0</v>
      </c>
      <c r="G311" s="67">
        <f t="shared" si="175"/>
        <v>0</v>
      </c>
      <c r="H311" s="70">
        <f t="shared" si="176"/>
        <v>2.37</v>
      </c>
      <c r="I311" s="15">
        <v>30.39</v>
      </c>
      <c r="J311" s="10">
        <f t="shared" si="149"/>
        <v>72.02</v>
      </c>
      <c r="K311" s="10">
        <f t="shared" si="150"/>
        <v>0</v>
      </c>
      <c r="L311" s="10">
        <f t="shared" si="151"/>
        <v>0</v>
      </c>
      <c r="M311" s="10">
        <f t="shared" si="152"/>
        <v>0</v>
      </c>
      <c r="N311" s="10">
        <f t="shared" si="153"/>
        <v>72.02</v>
      </c>
      <c r="O311" s="90">
        <f t="shared" si="154"/>
        <v>0</v>
      </c>
      <c r="P311" s="3">
        <f t="shared" si="174"/>
        <v>0</v>
      </c>
    </row>
    <row r="312" spans="1:16" ht="25.5">
      <c r="A312" s="12" t="s">
        <v>583</v>
      </c>
      <c r="B312" s="92" t="s">
        <v>584</v>
      </c>
      <c r="C312" s="1" t="s">
        <v>8</v>
      </c>
      <c r="D312" s="65">
        <v>2.37</v>
      </c>
      <c r="E312" s="67">
        <v>0</v>
      </c>
      <c r="F312" s="67">
        <v>0</v>
      </c>
      <c r="G312" s="67">
        <f t="shared" si="175"/>
        <v>0</v>
      </c>
      <c r="H312" s="70">
        <f t="shared" si="176"/>
        <v>2.37</v>
      </c>
      <c r="I312" s="15">
        <v>26.76</v>
      </c>
      <c r="J312" s="10">
        <f t="shared" si="149"/>
        <v>63.42</v>
      </c>
      <c r="K312" s="10">
        <f t="shared" si="150"/>
        <v>0</v>
      </c>
      <c r="L312" s="10">
        <f t="shared" si="151"/>
        <v>0</v>
      </c>
      <c r="M312" s="10">
        <f t="shared" si="152"/>
        <v>0</v>
      </c>
      <c r="N312" s="10">
        <f t="shared" si="153"/>
        <v>63.42</v>
      </c>
      <c r="O312" s="90">
        <f t="shared" si="154"/>
        <v>0</v>
      </c>
      <c r="P312" s="3">
        <f t="shared" si="174"/>
        <v>0</v>
      </c>
    </row>
    <row r="313" spans="1:16">
      <c r="A313" s="12" t="s">
        <v>585</v>
      </c>
      <c r="B313" s="92" t="s">
        <v>88</v>
      </c>
      <c r="C313" s="1" t="s">
        <v>10</v>
      </c>
      <c r="D313" s="65">
        <v>39.79</v>
      </c>
      <c r="E313" s="67">
        <v>39.79</v>
      </c>
      <c r="F313" s="67">
        <v>0</v>
      </c>
      <c r="G313" s="67">
        <f t="shared" si="175"/>
        <v>39.79</v>
      </c>
      <c r="H313" s="70">
        <f t="shared" si="176"/>
        <v>0</v>
      </c>
      <c r="I313" s="15">
        <v>97.37</v>
      </c>
      <c r="J313" s="10">
        <f t="shared" si="149"/>
        <v>3874.35</v>
      </c>
      <c r="K313" s="10">
        <f t="shared" si="150"/>
        <v>3874.35</v>
      </c>
      <c r="L313" s="10">
        <f t="shared" si="151"/>
        <v>0</v>
      </c>
      <c r="M313" s="10">
        <f t="shared" si="152"/>
        <v>3874.35</v>
      </c>
      <c r="N313" s="10">
        <f t="shared" si="153"/>
        <v>0</v>
      </c>
      <c r="O313" s="90">
        <f t="shared" si="154"/>
        <v>0</v>
      </c>
      <c r="P313" s="3">
        <f t="shared" si="174"/>
        <v>1</v>
      </c>
    </row>
    <row r="314" spans="1:16">
      <c r="A314" s="2" t="s">
        <v>725</v>
      </c>
      <c r="B314" s="93" t="s">
        <v>389</v>
      </c>
      <c r="C314" s="4" t="s">
        <v>1</v>
      </c>
      <c r="D314" s="5"/>
      <c r="E314" s="5"/>
      <c r="F314" s="5"/>
      <c r="G314" s="69"/>
      <c r="H314" s="5"/>
      <c r="I314" s="8"/>
      <c r="J314" s="9">
        <f>(J315)+J318+J321</f>
        <v>22083.43</v>
      </c>
      <c r="K314" s="9">
        <f t="shared" ref="K314:N314" si="177">(K315)+K318+K321</f>
        <v>0</v>
      </c>
      <c r="L314" s="9">
        <f t="shared" si="177"/>
        <v>0</v>
      </c>
      <c r="M314" s="9">
        <f t="shared" si="177"/>
        <v>0</v>
      </c>
      <c r="N314" s="9">
        <f t="shared" si="177"/>
        <v>22083.43</v>
      </c>
      <c r="O314" s="71">
        <f t="shared" si="154"/>
        <v>0</v>
      </c>
      <c r="P314" s="6">
        <f>IF(M314="",0/J314,M314/J314)</f>
        <v>0</v>
      </c>
    </row>
    <row r="315" spans="1:16">
      <c r="A315" s="2" t="s">
        <v>586</v>
      </c>
      <c r="B315" s="91" t="s">
        <v>560</v>
      </c>
      <c r="C315" s="13"/>
      <c r="D315" s="68"/>
      <c r="E315" s="5"/>
      <c r="F315" s="5"/>
      <c r="G315" s="69"/>
      <c r="H315" s="5"/>
      <c r="I315" s="8"/>
      <c r="J315" s="9">
        <f>SUM(J316:J317)</f>
        <v>3220.9700000000003</v>
      </c>
      <c r="K315" s="9">
        <f>SUM(K316:K317)</f>
        <v>0</v>
      </c>
      <c r="L315" s="9">
        <f>SUM(L316:L317)</f>
        <v>0</v>
      </c>
      <c r="M315" s="9">
        <f>SUM(M316:M317)</f>
        <v>0</v>
      </c>
      <c r="N315" s="9">
        <f>SUM(N316:N317)</f>
        <v>3220.9700000000003</v>
      </c>
      <c r="O315" s="71">
        <f t="shared" si="154"/>
        <v>0</v>
      </c>
      <c r="P315" s="6">
        <f>IF(M315="",0/J315,M315/J315)</f>
        <v>0</v>
      </c>
    </row>
    <row r="316" spans="1:16" ht="38.25">
      <c r="A316" s="12" t="s">
        <v>587</v>
      </c>
      <c r="B316" s="92" t="s">
        <v>582</v>
      </c>
      <c r="C316" s="1" t="s">
        <v>8</v>
      </c>
      <c r="D316" s="65">
        <v>56.36</v>
      </c>
      <c r="E316" s="67">
        <v>0</v>
      </c>
      <c r="F316" s="67">
        <v>0</v>
      </c>
      <c r="G316" s="67">
        <f t="shared" ref="G316:G317" si="178">E316+F316</f>
        <v>0</v>
      </c>
      <c r="H316" s="70">
        <f t="shared" ref="H316:H317" si="179">IF(G316="",D316-0,D316-G316)</f>
        <v>56.36</v>
      </c>
      <c r="I316" s="15">
        <v>30.39</v>
      </c>
      <c r="J316" s="10">
        <f t="shared" si="149"/>
        <v>1712.78</v>
      </c>
      <c r="K316" s="10">
        <f t="shared" si="150"/>
        <v>0</v>
      </c>
      <c r="L316" s="10">
        <f t="shared" si="151"/>
        <v>0</v>
      </c>
      <c r="M316" s="10">
        <f t="shared" si="152"/>
        <v>0</v>
      </c>
      <c r="N316" s="10">
        <f t="shared" si="153"/>
        <v>1712.78</v>
      </c>
      <c r="O316" s="90">
        <f t="shared" si="154"/>
        <v>0</v>
      </c>
      <c r="P316" s="3">
        <f t="shared" ref="P316:P317" si="180">IF(M316="",0/J316,M316/J316)</f>
        <v>0</v>
      </c>
    </row>
    <row r="317" spans="1:16" ht="25.5">
      <c r="A317" s="12" t="s">
        <v>588</v>
      </c>
      <c r="B317" s="92" t="s">
        <v>584</v>
      </c>
      <c r="C317" s="1" t="s">
        <v>8</v>
      </c>
      <c r="D317" s="65">
        <v>56.36</v>
      </c>
      <c r="E317" s="67">
        <v>0</v>
      </c>
      <c r="F317" s="67">
        <v>0</v>
      </c>
      <c r="G317" s="67">
        <f t="shared" si="178"/>
        <v>0</v>
      </c>
      <c r="H317" s="70">
        <f t="shared" si="179"/>
        <v>56.36</v>
      </c>
      <c r="I317" s="15">
        <v>26.76</v>
      </c>
      <c r="J317" s="10">
        <f t="shared" si="149"/>
        <v>1508.19</v>
      </c>
      <c r="K317" s="10">
        <f t="shared" si="150"/>
        <v>0</v>
      </c>
      <c r="L317" s="10">
        <f t="shared" si="151"/>
        <v>0</v>
      </c>
      <c r="M317" s="10">
        <f t="shared" si="152"/>
        <v>0</v>
      </c>
      <c r="N317" s="10">
        <f t="shared" si="153"/>
        <v>1508.19</v>
      </c>
      <c r="O317" s="90">
        <f t="shared" si="154"/>
        <v>0</v>
      </c>
      <c r="P317" s="3">
        <f t="shared" si="180"/>
        <v>0</v>
      </c>
    </row>
    <row r="318" spans="1:16">
      <c r="A318" s="2" t="s">
        <v>589</v>
      </c>
      <c r="B318" s="91" t="s">
        <v>590</v>
      </c>
      <c r="C318" s="13"/>
      <c r="D318" s="68"/>
      <c r="E318" s="5"/>
      <c r="F318" s="5"/>
      <c r="G318" s="69"/>
      <c r="H318" s="5"/>
      <c r="I318" s="8"/>
      <c r="J318" s="9">
        <f>SUM(J319:J320)</f>
        <v>14396.640000000001</v>
      </c>
      <c r="K318" s="9">
        <f t="shared" ref="K318:N318" si="181">SUM(K319:K320)</f>
        <v>0</v>
      </c>
      <c r="L318" s="9">
        <f t="shared" si="181"/>
        <v>0</v>
      </c>
      <c r="M318" s="9">
        <f t="shared" si="181"/>
        <v>0</v>
      </c>
      <c r="N318" s="9">
        <f t="shared" si="181"/>
        <v>14396.640000000001</v>
      </c>
      <c r="O318" s="71">
        <f t="shared" si="154"/>
        <v>0</v>
      </c>
      <c r="P318" s="6">
        <f>IF(M318="",0/J318,M318/J318)</f>
        <v>0</v>
      </c>
    </row>
    <row r="319" spans="1:16" ht="25.5">
      <c r="A319" s="12" t="s">
        <v>591</v>
      </c>
      <c r="B319" s="92" t="s">
        <v>592</v>
      </c>
      <c r="C319" s="1" t="s">
        <v>7</v>
      </c>
      <c r="D319" s="65">
        <v>379.88</v>
      </c>
      <c r="E319" s="67">
        <v>0</v>
      </c>
      <c r="F319" s="67">
        <v>0</v>
      </c>
      <c r="G319" s="67">
        <f>E319+F319</f>
        <v>0</v>
      </c>
      <c r="H319" s="70">
        <f>IF(G319="",D319-0,D319-G319)</f>
        <v>379.88</v>
      </c>
      <c r="I319" s="15">
        <v>10.73</v>
      </c>
      <c r="J319" s="10">
        <f t="shared" si="149"/>
        <v>4076.11</v>
      </c>
      <c r="K319" s="10">
        <f t="shared" si="150"/>
        <v>0</v>
      </c>
      <c r="L319" s="10">
        <f t="shared" si="151"/>
        <v>0</v>
      </c>
      <c r="M319" s="10">
        <f t="shared" si="152"/>
        <v>0</v>
      </c>
      <c r="N319" s="10">
        <f t="shared" si="153"/>
        <v>4076.11</v>
      </c>
      <c r="O319" s="90">
        <f t="shared" si="154"/>
        <v>0</v>
      </c>
      <c r="P319" s="3">
        <f t="shared" ref="P319:P320" si="182">IF(M319="",0/J319,M319/J319)</f>
        <v>0</v>
      </c>
    </row>
    <row r="320" spans="1:16" ht="25.5">
      <c r="A320" s="12" t="s">
        <v>593</v>
      </c>
      <c r="B320" s="92" t="s">
        <v>594</v>
      </c>
      <c r="C320" s="1" t="s">
        <v>8</v>
      </c>
      <c r="D320" s="65">
        <v>538.65</v>
      </c>
      <c r="E320" s="67">
        <v>0</v>
      </c>
      <c r="F320" s="67">
        <v>0</v>
      </c>
      <c r="G320" s="67">
        <f>E320+F320</f>
        <v>0</v>
      </c>
      <c r="H320" s="70">
        <f>IF(G320="",D320-0,D320-G320)</f>
        <v>538.65</v>
      </c>
      <c r="I320" s="15">
        <v>19.16</v>
      </c>
      <c r="J320" s="10">
        <f t="shared" si="149"/>
        <v>10320.530000000001</v>
      </c>
      <c r="K320" s="10">
        <f t="shared" si="150"/>
        <v>0</v>
      </c>
      <c r="L320" s="10">
        <f t="shared" si="151"/>
        <v>0</v>
      </c>
      <c r="M320" s="10">
        <f t="shared" si="152"/>
        <v>0</v>
      </c>
      <c r="N320" s="10">
        <f t="shared" si="153"/>
        <v>10320.530000000001</v>
      </c>
      <c r="O320" s="90">
        <f t="shared" si="154"/>
        <v>0</v>
      </c>
      <c r="P320" s="3">
        <f t="shared" si="182"/>
        <v>0</v>
      </c>
    </row>
    <row r="321" spans="1:16">
      <c r="A321" s="2" t="s">
        <v>595</v>
      </c>
      <c r="B321" s="91" t="s">
        <v>31</v>
      </c>
      <c r="C321" s="13"/>
      <c r="D321" s="68"/>
      <c r="E321" s="5"/>
      <c r="F321" s="5"/>
      <c r="G321" s="69"/>
      <c r="H321" s="5"/>
      <c r="I321" s="8"/>
      <c r="J321" s="9">
        <f>SUM(J322:J324)</f>
        <v>4465.82</v>
      </c>
      <c r="K321" s="9">
        <f t="shared" ref="K321:N321" si="183">SUM(K322:K324)</f>
        <v>0</v>
      </c>
      <c r="L321" s="9">
        <f t="shared" si="183"/>
        <v>0</v>
      </c>
      <c r="M321" s="9">
        <f t="shared" si="183"/>
        <v>0</v>
      </c>
      <c r="N321" s="9">
        <f t="shared" si="183"/>
        <v>4465.82</v>
      </c>
      <c r="O321" s="71">
        <f t="shared" si="154"/>
        <v>0</v>
      </c>
      <c r="P321" s="6">
        <f>IF(M321="",0/J321,M321/J321)</f>
        <v>0</v>
      </c>
    </row>
    <row r="322" spans="1:16" ht="25.5">
      <c r="A322" s="12" t="s">
        <v>596</v>
      </c>
      <c r="B322" s="92" t="s">
        <v>411</v>
      </c>
      <c r="C322" s="1" t="s">
        <v>8</v>
      </c>
      <c r="D322" s="65">
        <v>111.09</v>
      </c>
      <c r="E322" s="67">
        <v>0</v>
      </c>
      <c r="F322" s="67">
        <v>0</v>
      </c>
      <c r="G322" s="67">
        <f>E322+F322</f>
        <v>0</v>
      </c>
      <c r="H322" s="70">
        <f>IF(G322="",D322-0,D322-G322)</f>
        <v>111.09</v>
      </c>
      <c r="I322" s="15">
        <v>21.31</v>
      </c>
      <c r="J322" s="10">
        <f t="shared" si="149"/>
        <v>2367.33</v>
      </c>
      <c r="K322" s="10">
        <f t="shared" si="150"/>
        <v>0</v>
      </c>
      <c r="L322" s="10">
        <f t="shared" si="151"/>
        <v>0</v>
      </c>
      <c r="M322" s="10">
        <f t="shared" si="152"/>
        <v>0</v>
      </c>
      <c r="N322" s="10">
        <f t="shared" si="153"/>
        <v>2367.33</v>
      </c>
      <c r="O322" s="90">
        <f t="shared" si="154"/>
        <v>0</v>
      </c>
      <c r="P322" s="3">
        <f t="shared" ref="P322:P324" si="184">IF(M322="",0/J322,M322/J322)</f>
        <v>0</v>
      </c>
    </row>
    <row r="323" spans="1:16" ht="25.5">
      <c r="A323" s="12" t="s">
        <v>597</v>
      </c>
      <c r="B323" s="92" t="s">
        <v>393</v>
      </c>
      <c r="C323" s="1" t="s">
        <v>8</v>
      </c>
      <c r="D323" s="65">
        <v>111.09</v>
      </c>
      <c r="E323" s="67">
        <v>0</v>
      </c>
      <c r="F323" s="67">
        <v>0</v>
      </c>
      <c r="G323" s="67">
        <f>E323+F323</f>
        <v>0</v>
      </c>
      <c r="H323" s="70">
        <f>IF(G323="",D323-0,D323-G323)</f>
        <v>111.09</v>
      </c>
      <c r="I323" s="15">
        <v>3.64</v>
      </c>
      <c r="J323" s="10">
        <f t="shared" si="149"/>
        <v>404.37</v>
      </c>
      <c r="K323" s="10">
        <f t="shared" si="150"/>
        <v>0</v>
      </c>
      <c r="L323" s="10">
        <f t="shared" si="151"/>
        <v>0</v>
      </c>
      <c r="M323" s="10">
        <f t="shared" si="152"/>
        <v>0</v>
      </c>
      <c r="N323" s="10">
        <f t="shared" si="153"/>
        <v>404.37</v>
      </c>
      <c r="O323" s="90">
        <f t="shared" si="154"/>
        <v>0</v>
      </c>
      <c r="P323" s="3">
        <f t="shared" si="184"/>
        <v>0</v>
      </c>
    </row>
    <row r="324" spans="1:16" ht="25.5">
      <c r="A324" s="12" t="s">
        <v>598</v>
      </c>
      <c r="B324" s="92" t="s">
        <v>413</v>
      </c>
      <c r="C324" s="1" t="s">
        <v>8</v>
      </c>
      <c r="D324" s="65">
        <v>111.09</v>
      </c>
      <c r="E324" s="67">
        <v>0</v>
      </c>
      <c r="F324" s="67">
        <v>0</v>
      </c>
      <c r="G324" s="67">
        <f>E324+F324</f>
        <v>0</v>
      </c>
      <c r="H324" s="70">
        <f>IF(G324="",D324-0,D324-G324)</f>
        <v>111.09</v>
      </c>
      <c r="I324" s="15">
        <v>15.25</v>
      </c>
      <c r="J324" s="10">
        <f t="shared" si="149"/>
        <v>1694.12</v>
      </c>
      <c r="K324" s="10">
        <f t="shared" si="150"/>
        <v>0</v>
      </c>
      <c r="L324" s="10">
        <f t="shared" si="151"/>
        <v>0</v>
      </c>
      <c r="M324" s="10">
        <f t="shared" si="152"/>
        <v>0</v>
      </c>
      <c r="N324" s="10">
        <f t="shared" si="153"/>
        <v>1694.12</v>
      </c>
      <c r="O324" s="90">
        <f t="shared" si="154"/>
        <v>0</v>
      </c>
      <c r="P324" s="3">
        <f t="shared" si="184"/>
        <v>0</v>
      </c>
    </row>
    <row r="325" spans="1:16">
      <c r="A325" s="2" t="s">
        <v>599</v>
      </c>
      <c r="B325" s="91" t="s">
        <v>287</v>
      </c>
      <c r="C325" s="13"/>
      <c r="D325" s="68"/>
      <c r="E325" s="5"/>
      <c r="F325" s="5"/>
      <c r="G325" s="69"/>
      <c r="H325" s="5"/>
      <c r="I325" s="8"/>
      <c r="J325" s="9">
        <f>SUM(J326:J327)</f>
        <v>3649.83</v>
      </c>
      <c r="K325" s="9">
        <f t="shared" ref="K325:N325" si="185">SUM(K326:K327)</f>
        <v>0</v>
      </c>
      <c r="L325" s="9">
        <f t="shared" si="185"/>
        <v>0</v>
      </c>
      <c r="M325" s="9">
        <f t="shared" si="185"/>
        <v>0</v>
      </c>
      <c r="N325" s="9">
        <f t="shared" si="185"/>
        <v>3649.83</v>
      </c>
      <c r="O325" s="71">
        <f t="shared" si="154"/>
        <v>0</v>
      </c>
      <c r="P325" s="6">
        <f>IF(M325="",0/J325,M325/J325)</f>
        <v>0</v>
      </c>
    </row>
    <row r="326" spans="1:16" ht="25.5">
      <c r="A326" s="12" t="s">
        <v>600</v>
      </c>
      <c r="B326" s="92" t="s">
        <v>601</v>
      </c>
      <c r="C326" s="1" t="s">
        <v>602</v>
      </c>
      <c r="D326" s="65">
        <v>1</v>
      </c>
      <c r="E326" s="67">
        <v>0</v>
      </c>
      <c r="F326" s="67">
        <v>0</v>
      </c>
      <c r="G326" s="67">
        <f>E326+F326</f>
        <v>0</v>
      </c>
      <c r="H326" s="70">
        <f>IF(G326="",D326-0,D326-G326)</f>
        <v>1</v>
      </c>
      <c r="I326" s="15">
        <v>3299.71</v>
      </c>
      <c r="J326" s="10">
        <f t="shared" si="149"/>
        <v>3299.71</v>
      </c>
      <c r="K326" s="10">
        <f t="shared" si="150"/>
        <v>0</v>
      </c>
      <c r="L326" s="10">
        <f t="shared" si="151"/>
        <v>0</v>
      </c>
      <c r="M326" s="10">
        <f t="shared" si="152"/>
        <v>0</v>
      </c>
      <c r="N326" s="10">
        <f t="shared" si="153"/>
        <v>3299.71</v>
      </c>
      <c r="O326" s="90">
        <f t="shared" si="154"/>
        <v>0</v>
      </c>
      <c r="P326" s="3">
        <f t="shared" ref="P326:P327" si="186">IF(M326="",0/J326,M326/J326)</f>
        <v>0</v>
      </c>
    </row>
    <row r="327" spans="1:16">
      <c r="A327" s="12" t="s">
        <v>603</v>
      </c>
      <c r="B327" s="92" t="s">
        <v>289</v>
      </c>
      <c r="C327" s="1" t="s">
        <v>62</v>
      </c>
      <c r="D327" s="65">
        <v>538.65</v>
      </c>
      <c r="E327" s="67">
        <v>0</v>
      </c>
      <c r="F327" s="67">
        <v>0</v>
      </c>
      <c r="G327" s="67">
        <f>E327+F327</f>
        <v>0</v>
      </c>
      <c r="H327" s="70">
        <f>IF(G327="",D327-0,D327-G327)</f>
        <v>538.65</v>
      </c>
      <c r="I327" s="15">
        <v>0.65</v>
      </c>
      <c r="J327" s="10">
        <f t="shared" si="149"/>
        <v>350.12</v>
      </c>
      <c r="K327" s="10">
        <f t="shared" si="150"/>
        <v>0</v>
      </c>
      <c r="L327" s="10">
        <f t="shared" si="151"/>
        <v>0</v>
      </c>
      <c r="M327" s="10">
        <f t="shared" si="152"/>
        <v>0</v>
      </c>
      <c r="N327" s="10">
        <f t="shared" si="153"/>
        <v>350.12</v>
      </c>
      <c r="O327" s="90">
        <f t="shared" si="154"/>
        <v>0</v>
      </c>
      <c r="P327" s="3">
        <f t="shared" si="186"/>
        <v>0</v>
      </c>
    </row>
    <row r="328" spans="1:16">
      <c r="A328" s="2">
        <v>4</v>
      </c>
      <c r="B328" s="93" t="s">
        <v>604</v>
      </c>
      <c r="C328" s="4" t="s">
        <v>1</v>
      </c>
      <c r="D328" s="5"/>
      <c r="E328" s="5"/>
      <c r="F328" s="5"/>
      <c r="G328" s="69"/>
      <c r="H328" s="5"/>
      <c r="I328" s="8"/>
      <c r="J328" s="9">
        <f>J329+J338+J342+J346+J349</f>
        <v>96521.919999999998</v>
      </c>
      <c r="K328" s="9">
        <f t="shared" ref="K328:N328" si="187">K329+K338+K342+K346+K349</f>
        <v>88297.13</v>
      </c>
      <c r="L328" s="9">
        <f t="shared" si="187"/>
        <v>0</v>
      </c>
      <c r="M328" s="9">
        <f t="shared" si="187"/>
        <v>88297.13</v>
      </c>
      <c r="N328" s="9">
        <f t="shared" si="187"/>
        <v>8224.7900000000009</v>
      </c>
      <c r="O328" s="71">
        <f t="shared" si="154"/>
        <v>0</v>
      </c>
      <c r="P328" s="6">
        <f>IF(M328="",0/J328,M328/J328)</f>
        <v>0.91478837138755642</v>
      </c>
    </row>
    <row r="329" spans="1:16">
      <c r="A329" s="2" t="s">
        <v>605</v>
      </c>
      <c r="B329" s="91" t="s">
        <v>545</v>
      </c>
      <c r="C329" s="13"/>
      <c r="D329" s="68"/>
      <c r="E329" s="5"/>
      <c r="F329" s="5"/>
      <c r="G329" s="69"/>
      <c r="H329" s="5"/>
      <c r="I329" s="8"/>
      <c r="J329" s="9">
        <f>SUM(J330:J337)</f>
        <v>49354.43</v>
      </c>
      <c r="K329" s="9">
        <f t="shared" ref="K329:N329" si="188">SUM(K330:K337)</f>
        <v>49354.43</v>
      </c>
      <c r="L329" s="9">
        <f t="shared" si="188"/>
        <v>0</v>
      </c>
      <c r="M329" s="9">
        <f t="shared" si="188"/>
        <v>49354.43</v>
      </c>
      <c r="N329" s="9">
        <f t="shared" si="188"/>
        <v>0</v>
      </c>
      <c r="O329" s="71">
        <f t="shared" ref="O329:O392" si="189">SUM(L329/J329)</f>
        <v>0</v>
      </c>
      <c r="P329" s="6">
        <f>IF(M329="",0/J329,M329/J329)</f>
        <v>1</v>
      </c>
    </row>
    <row r="330" spans="1:16">
      <c r="A330" s="12" t="s">
        <v>606</v>
      </c>
      <c r="B330" s="92" t="s">
        <v>122</v>
      </c>
      <c r="C330" s="1" t="s">
        <v>10</v>
      </c>
      <c r="D330" s="65">
        <v>4.8099999999999996</v>
      </c>
      <c r="E330" s="67">
        <v>4.8099999999999996</v>
      </c>
      <c r="F330" s="67">
        <v>0</v>
      </c>
      <c r="G330" s="67">
        <f t="shared" ref="G330:G337" si="190">E330+F330</f>
        <v>4.8099999999999996</v>
      </c>
      <c r="H330" s="70">
        <f t="shared" ref="H330:H337" si="191">IF(G330="",D330-0,D330-G330)</f>
        <v>0</v>
      </c>
      <c r="I330" s="15">
        <v>91.16</v>
      </c>
      <c r="J330" s="10">
        <f t="shared" ref="J330:J392" si="192">ROUND(D330*$I330,2)</f>
        <v>438.48</v>
      </c>
      <c r="K330" s="10">
        <f t="shared" ref="K330:K392" si="193">ROUND(E330*$I330,2)</f>
        <v>438.48</v>
      </c>
      <c r="L330" s="10">
        <f t="shared" ref="L330:L392" si="194">ROUND(F330*$I330,2)</f>
        <v>0</v>
      </c>
      <c r="M330" s="10">
        <f t="shared" ref="M330:M392" si="195">ROUND(G330*$I330,2)</f>
        <v>438.48</v>
      </c>
      <c r="N330" s="10">
        <f t="shared" ref="N330:N392" si="196">ROUND(H330*$I330,2)</f>
        <v>0</v>
      </c>
      <c r="O330" s="90">
        <f t="shared" si="189"/>
        <v>0</v>
      </c>
      <c r="P330" s="3">
        <f t="shared" ref="P330:P337" si="197">IF(M330="",0/J330,M330/J330)</f>
        <v>1</v>
      </c>
    </row>
    <row r="331" spans="1:16" ht="25.5">
      <c r="A331" s="12" t="s">
        <v>607</v>
      </c>
      <c r="B331" s="92" t="s">
        <v>277</v>
      </c>
      <c r="C331" s="1" t="s">
        <v>10</v>
      </c>
      <c r="D331" s="65">
        <v>4.8099999999999996</v>
      </c>
      <c r="E331" s="67">
        <v>4.8099999999999996</v>
      </c>
      <c r="F331" s="67">
        <v>0</v>
      </c>
      <c r="G331" s="67">
        <f t="shared" si="190"/>
        <v>4.8099999999999996</v>
      </c>
      <c r="H331" s="70">
        <f t="shared" si="191"/>
        <v>0</v>
      </c>
      <c r="I331" s="15">
        <v>483.75</v>
      </c>
      <c r="J331" s="10">
        <f t="shared" si="192"/>
        <v>2326.84</v>
      </c>
      <c r="K331" s="10">
        <f t="shared" si="193"/>
        <v>2326.84</v>
      </c>
      <c r="L331" s="10">
        <f t="shared" si="194"/>
        <v>0</v>
      </c>
      <c r="M331" s="10">
        <f t="shared" si="195"/>
        <v>2326.84</v>
      </c>
      <c r="N331" s="10">
        <f t="shared" si="196"/>
        <v>0</v>
      </c>
      <c r="O331" s="90">
        <f t="shared" si="189"/>
        <v>0</v>
      </c>
      <c r="P331" s="3">
        <f t="shared" si="197"/>
        <v>1</v>
      </c>
    </row>
    <row r="332" spans="1:16" ht="25.5">
      <c r="A332" s="12" t="s">
        <v>608</v>
      </c>
      <c r="B332" s="92" t="s">
        <v>549</v>
      </c>
      <c r="C332" s="1" t="s">
        <v>10</v>
      </c>
      <c r="D332" s="65">
        <v>1.51</v>
      </c>
      <c r="E332" s="67">
        <v>1.51</v>
      </c>
      <c r="F332" s="67">
        <v>0</v>
      </c>
      <c r="G332" s="67">
        <f t="shared" si="190"/>
        <v>1.51</v>
      </c>
      <c r="H332" s="70">
        <f t="shared" si="191"/>
        <v>0</v>
      </c>
      <c r="I332" s="15">
        <v>2660.76</v>
      </c>
      <c r="J332" s="10">
        <f t="shared" si="192"/>
        <v>4017.75</v>
      </c>
      <c r="K332" s="10">
        <f t="shared" si="193"/>
        <v>4017.75</v>
      </c>
      <c r="L332" s="10">
        <f t="shared" si="194"/>
        <v>0</v>
      </c>
      <c r="M332" s="10">
        <f t="shared" si="195"/>
        <v>4017.75</v>
      </c>
      <c r="N332" s="10">
        <f t="shared" si="196"/>
        <v>0</v>
      </c>
      <c r="O332" s="90">
        <f t="shared" si="189"/>
        <v>0</v>
      </c>
      <c r="P332" s="3">
        <f t="shared" si="197"/>
        <v>1</v>
      </c>
    </row>
    <row r="333" spans="1:16" ht="25.5">
      <c r="A333" s="12" t="s">
        <v>609</v>
      </c>
      <c r="B333" s="92" t="s">
        <v>338</v>
      </c>
      <c r="C333" s="1" t="s">
        <v>8</v>
      </c>
      <c r="D333" s="65">
        <v>15.14</v>
      </c>
      <c r="E333" s="67">
        <v>15.14</v>
      </c>
      <c r="F333" s="67">
        <v>0</v>
      </c>
      <c r="G333" s="67">
        <f t="shared" si="190"/>
        <v>15.14</v>
      </c>
      <c r="H333" s="70">
        <f t="shared" si="191"/>
        <v>0</v>
      </c>
      <c r="I333" s="15">
        <v>49.19</v>
      </c>
      <c r="J333" s="10">
        <f t="shared" si="192"/>
        <v>744.74</v>
      </c>
      <c r="K333" s="10">
        <f t="shared" si="193"/>
        <v>744.74</v>
      </c>
      <c r="L333" s="10">
        <f t="shared" si="194"/>
        <v>0</v>
      </c>
      <c r="M333" s="10">
        <f t="shared" si="195"/>
        <v>744.74</v>
      </c>
      <c r="N333" s="10">
        <f t="shared" si="196"/>
        <v>0</v>
      </c>
      <c r="O333" s="90">
        <f t="shared" si="189"/>
        <v>0</v>
      </c>
      <c r="P333" s="3">
        <f t="shared" si="197"/>
        <v>1</v>
      </c>
    </row>
    <row r="334" spans="1:16" ht="25.5">
      <c r="A334" s="12" t="s">
        <v>610</v>
      </c>
      <c r="B334" s="92" t="s">
        <v>125</v>
      </c>
      <c r="C334" s="1" t="s">
        <v>8</v>
      </c>
      <c r="D334" s="65">
        <v>50.45</v>
      </c>
      <c r="E334" s="67">
        <v>50.449999999999996</v>
      </c>
      <c r="F334" s="67">
        <v>0</v>
      </c>
      <c r="G334" s="67">
        <f t="shared" si="190"/>
        <v>50.449999999999996</v>
      </c>
      <c r="H334" s="70">
        <f t="shared" si="191"/>
        <v>7.1054273576010019E-15</v>
      </c>
      <c r="I334" s="15">
        <v>4.57</v>
      </c>
      <c r="J334" s="10">
        <f t="shared" si="192"/>
        <v>230.56</v>
      </c>
      <c r="K334" s="10">
        <f t="shared" si="193"/>
        <v>230.56</v>
      </c>
      <c r="L334" s="10">
        <f t="shared" si="194"/>
        <v>0</v>
      </c>
      <c r="M334" s="10">
        <f t="shared" si="195"/>
        <v>230.56</v>
      </c>
      <c r="N334" s="10">
        <f t="shared" si="196"/>
        <v>0</v>
      </c>
      <c r="O334" s="90">
        <f t="shared" si="189"/>
        <v>0</v>
      </c>
      <c r="P334" s="3">
        <f t="shared" si="197"/>
        <v>1</v>
      </c>
    </row>
    <row r="335" spans="1:16" ht="38.25">
      <c r="A335" s="12" t="s">
        <v>611</v>
      </c>
      <c r="B335" s="92" t="s">
        <v>127</v>
      </c>
      <c r="C335" s="1" t="s">
        <v>8</v>
      </c>
      <c r="D335" s="65">
        <v>58.02</v>
      </c>
      <c r="E335" s="67">
        <v>58.02</v>
      </c>
      <c r="F335" s="67">
        <v>0</v>
      </c>
      <c r="G335" s="67">
        <f t="shared" si="190"/>
        <v>58.02</v>
      </c>
      <c r="H335" s="70">
        <f t="shared" si="191"/>
        <v>0</v>
      </c>
      <c r="I335" s="15">
        <v>27.26</v>
      </c>
      <c r="J335" s="10">
        <f t="shared" si="192"/>
        <v>1581.63</v>
      </c>
      <c r="K335" s="10">
        <f t="shared" si="193"/>
        <v>1581.63</v>
      </c>
      <c r="L335" s="10">
        <f t="shared" si="194"/>
        <v>0</v>
      </c>
      <c r="M335" s="10">
        <f t="shared" si="195"/>
        <v>1581.63</v>
      </c>
      <c r="N335" s="10">
        <f t="shared" si="196"/>
        <v>0</v>
      </c>
      <c r="O335" s="90">
        <f t="shared" si="189"/>
        <v>0</v>
      </c>
      <c r="P335" s="3">
        <f t="shared" si="197"/>
        <v>1</v>
      </c>
    </row>
    <row r="336" spans="1:16" ht="25.5">
      <c r="A336" s="12" t="s">
        <v>612</v>
      </c>
      <c r="B336" s="92" t="s">
        <v>613</v>
      </c>
      <c r="C336" s="1" t="s">
        <v>62</v>
      </c>
      <c r="D336" s="65">
        <v>71.400000000000006</v>
      </c>
      <c r="E336" s="67">
        <v>71.400000000000006</v>
      </c>
      <c r="F336" s="94">
        <v>0</v>
      </c>
      <c r="G336" s="67">
        <f t="shared" si="190"/>
        <v>71.400000000000006</v>
      </c>
      <c r="H336" s="70">
        <f t="shared" si="191"/>
        <v>0</v>
      </c>
      <c r="I336" s="15">
        <v>438.28</v>
      </c>
      <c r="J336" s="10">
        <f t="shared" si="192"/>
        <v>31293.19</v>
      </c>
      <c r="K336" s="10">
        <f t="shared" si="193"/>
        <v>31293.19</v>
      </c>
      <c r="L336" s="10">
        <f t="shared" si="194"/>
        <v>0</v>
      </c>
      <c r="M336" s="10">
        <f t="shared" si="195"/>
        <v>31293.19</v>
      </c>
      <c r="N336" s="10">
        <f t="shared" si="196"/>
        <v>0</v>
      </c>
      <c r="O336" s="90">
        <f t="shared" si="189"/>
        <v>0</v>
      </c>
      <c r="P336" s="3">
        <f t="shared" si="197"/>
        <v>1</v>
      </c>
    </row>
    <row r="337" spans="1:16">
      <c r="A337" s="12" t="s">
        <v>614</v>
      </c>
      <c r="B337" s="92" t="s">
        <v>615</v>
      </c>
      <c r="C337" s="1" t="s">
        <v>8</v>
      </c>
      <c r="D337" s="65">
        <v>12</v>
      </c>
      <c r="E337" s="67">
        <v>12</v>
      </c>
      <c r="F337" s="67">
        <v>0</v>
      </c>
      <c r="G337" s="67">
        <f t="shared" si="190"/>
        <v>12</v>
      </c>
      <c r="H337" s="70">
        <f t="shared" si="191"/>
        <v>0</v>
      </c>
      <c r="I337" s="15">
        <v>726.77</v>
      </c>
      <c r="J337" s="10">
        <f t="shared" si="192"/>
        <v>8721.24</v>
      </c>
      <c r="K337" s="10">
        <f t="shared" si="193"/>
        <v>8721.24</v>
      </c>
      <c r="L337" s="10">
        <f t="shared" si="194"/>
        <v>0</v>
      </c>
      <c r="M337" s="10">
        <f t="shared" si="195"/>
        <v>8721.24</v>
      </c>
      <c r="N337" s="10">
        <f t="shared" si="196"/>
        <v>0</v>
      </c>
      <c r="O337" s="90">
        <f t="shared" si="189"/>
        <v>0</v>
      </c>
      <c r="P337" s="3">
        <f t="shared" si="197"/>
        <v>1</v>
      </c>
    </row>
    <row r="338" spans="1:16">
      <c r="A338" s="2" t="s">
        <v>616</v>
      </c>
      <c r="B338" s="91" t="s">
        <v>617</v>
      </c>
      <c r="C338" s="13"/>
      <c r="D338" s="68"/>
      <c r="E338" s="5"/>
      <c r="F338" s="5"/>
      <c r="G338" s="69"/>
      <c r="H338" s="5"/>
      <c r="I338" s="8"/>
      <c r="J338" s="9">
        <f>SUM(J339:J341)</f>
        <v>2332.41</v>
      </c>
      <c r="K338" s="9">
        <f t="shared" ref="K338:N338" si="198">SUM(K339:K341)</f>
        <v>0</v>
      </c>
      <c r="L338" s="9">
        <f t="shared" si="198"/>
        <v>0</v>
      </c>
      <c r="M338" s="9">
        <f t="shared" si="198"/>
        <v>0</v>
      </c>
      <c r="N338" s="9">
        <f t="shared" si="198"/>
        <v>2332.41</v>
      </c>
      <c r="O338" s="71">
        <f t="shared" si="189"/>
        <v>0</v>
      </c>
      <c r="P338" s="6">
        <f>IF(M338="",0/J338,M338/J338)</f>
        <v>0</v>
      </c>
    </row>
    <row r="339" spans="1:16">
      <c r="A339" s="12" t="s">
        <v>618</v>
      </c>
      <c r="B339" s="92" t="s">
        <v>393</v>
      </c>
      <c r="C339" s="1" t="s">
        <v>8</v>
      </c>
      <c r="D339" s="65">
        <v>58.02</v>
      </c>
      <c r="E339" s="67">
        <v>0</v>
      </c>
      <c r="F339" s="67">
        <v>0</v>
      </c>
      <c r="G339" s="67">
        <f>E339+F339</f>
        <v>0</v>
      </c>
      <c r="H339" s="70">
        <f>IF(G339="",D339-0,D339-G339)</f>
        <v>58.02</v>
      </c>
      <c r="I339" s="15">
        <v>3.64</v>
      </c>
      <c r="J339" s="10">
        <f t="shared" si="192"/>
        <v>211.19</v>
      </c>
      <c r="K339" s="10">
        <f t="shared" si="193"/>
        <v>0</v>
      </c>
      <c r="L339" s="10">
        <f t="shared" si="194"/>
        <v>0</v>
      </c>
      <c r="M339" s="10">
        <f t="shared" si="195"/>
        <v>0</v>
      </c>
      <c r="N339" s="10">
        <f t="shared" si="196"/>
        <v>211.19</v>
      </c>
      <c r="O339" s="90">
        <f t="shared" si="189"/>
        <v>0</v>
      </c>
      <c r="P339" s="3">
        <f t="shared" ref="P339:P341" si="199">IF(M339="",0/J339,M339/J339)</f>
        <v>0</v>
      </c>
    </row>
    <row r="340" spans="1:16" ht="25.5">
      <c r="A340" s="12" t="s">
        <v>619</v>
      </c>
      <c r="B340" s="92" t="s">
        <v>411</v>
      </c>
      <c r="C340" s="1" t="s">
        <v>8</v>
      </c>
      <c r="D340" s="65">
        <v>58.02</v>
      </c>
      <c r="E340" s="67">
        <v>0</v>
      </c>
      <c r="F340" s="67">
        <v>0</v>
      </c>
      <c r="G340" s="67">
        <f>E340+F340</f>
        <v>0</v>
      </c>
      <c r="H340" s="70">
        <f>IF(G340="",D340-0,D340-G340)</f>
        <v>58.02</v>
      </c>
      <c r="I340" s="15">
        <v>21.31</v>
      </c>
      <c r="J340" s="10">
        <f t="shared" si="192"/>
        <v>1236.4100000000001</v>
      </c>
      <c r="K340" s="10">
        <f t="shared" si="193"/>
        <v>0</v>
      </c>
      <c r="L340" s="10">
        <f t="shared" si="194"/>
        <v>0</v>
      </c>
      <c r="M340" s="10">
        <f t="shared" si="195"/>
        <v>0</v>
      </c>
      <c r="N340" s="10">
        <f t="shared" si="196"/>
        <v>1236.4100000000001</v>
      </c>
      <c r="O340" s="90">
        <f t="shared" si="189"/>
        <v>0</v>
      </c>
      <c r="P340" s="3">
        <f t="shared" si="199"/>
        <v>0</v>
      </c>
    </row>
    <row r="341" spans="1:16" ht="25.5">
      <c r="A341" s="12" t="s">
        <v>620</v>
      </c>
      <c r="B341" s="92" t="s">
        <v>413</v>
      </c>
      <c r="C341" s="1" t="s">
        <v>8</v>
      </c>
      <c r="D341" s="65">
        <v>58.02</v>
      </c>
      <c r="E341" s="67">
        <v>0</v>
      </c>
      <c r="F341" s="67">
        <v>0</v>
      </c>
      <c r="G341" s="67">
        <f>E341+F341</f>
        <v>0</v>
      </c>
      <c r="H341" s="70">
        <f>IF(G341="",D341-0,D341-G341)</f>
        <v>58.02</v>
      </c>
      <c r="I341" s="15">
        <v>15.25</v>
      </c>
      <c r="J341" s="10">
        <f t="shared" si="192"/>
        <v>884.81</v>
      </c>
      <c r="K341" s="10">
        <f t="shared" si="193"/>
        <v>0</v>
      </c>
      <c r="L341" s="10">
        <f t="shared" si="194"/>
        <v>0</v>
      </c>
      <c r="M341" s="10">
        <f t="shared" si="195"/>
        <v>0</v>
      </c>
      <c r="N341" s="10">
        <f t="shared" si="196"/>
        <v>884.81</v>
      </c>
      <c r="O341" s="90">
        <f t="shared" si="189"/>
        <v>0</v>
      </c>
      <c r="P341" s="3">
        <f t="shared" si="199"/>
        <v>0</v>
      </c>
    </row>
    <row r="342" spans="1:16">
      <c r="A342" s="2" t="s">
        <v>621</v>
      </c>
      <c r="B342" s="91" t="s">
        <v>90</v>
      </c>
      <c r="C342" s="13"/>
      <c r="D342" s="68"/>
      <c r="E342" s="5"/>
      <c r="F342" s="5"/>
      <c r="G342" s="69"/>
      <c r="H342" s="5"/>
      <c r="I342" s="8"/>
      <c r="J342" s="9">
        <f>SUM(J343:J345)</f>
        <v>8380.74</v>
      </c>
      <c r="K342" s="9">
        <f t="shared" ref="K342:N342" si="200">SUM(K343:K345)</f>
        <v>8380.74</v>
      </c>
      <c r="L342" s="9">
        <f t="shared" si="200"/>
        <v>0</v>
      </c>
      <c r="M342" s="9">
        <f t="shared" si="200"/>
        <v>8380.74</v>
      </c>
      <c r="N342" s="9">
        <f t="shared" si="200"/>
        <v>0</v>
      </c>
      <c r="O342" s="71">
        <f t="shared" si="189"/>
        <v>0</v>
      </c>
      <c r="P342" s="6">
        <f>IF(M342="",0/J342,M342/J342)</f>
        <v>1</v>
      </c>
    </row>
    <row r="343" spans="1:16" ht="25.5">
      <c r="A343" s="12" t="s">
        <v>622</v>
      </c>
      <c r="B343" s="92" t="s">
        <v>24</v>
      </c>
      <c r="C343" s="1" t="s">
        <v>10</v>
      </c>
      <c r="D343" s="65">
        <v>0.42</v>
      </c>
      <c r="E343" s="67">
        <v>0.42000000000000004</v>
      </c>
      <c r="F343" s="67">
        <v>0</v>
      </c>
      <c r="G343" s="67">
        <f t="shared" ref="G343:G345" si="201">E343+F343</f>
        <v>0.42000000000000004</v>
      </c>
      <c r="H343" s="70">
        <f t="shared" ref="H343:H345" si="202">IF(G343="",D343-0,D343-G343)</f>
        <v>-5.5511151231257827E-17</v>
      </c>
      <c r="I343" s="15">
        <v>623.14</v>
      </c>
      <c r="J343" s="10">
        <f t="shared" si="192"/>
        <v>261.72000000000003</v>
      </c>
      <c r="K343" s="10">
        <f t="shared" si="193"/>
        <v>261.72000000000003</v>
      </c>
      <c r="L343" s="10">
        <f t="shared" si="194"/>
        <v>0</v>
      </c>
      <c r="M343" s="10">
        <f t="shared" si="195"/>
        <v>261.72000000000003</v>
      </c>
      <c r="N343" s="10">
        <f t="shared" si="196"/>
        <v>0</v>
      </c>
      <c r="O343" s="90">
        <f t="shared" si="189"/>
        <v>0</v>
      </c>
      <c r="P343" s="3">
        <f t="shared" ref="P343:P345" si="203">IF(M343="",0/J343,M343/J343)</f>
        <v>1</v>
      </c>
    </row>
    <row r="344" spans="1:16">
      <c r="A344" s="12" t="s">
        <v>623</v>
      </c>
      <c r="B344" s="92" t="s">
        <v>94</v>
      </c>
      <c r="C344" s="1" t="s">
        <v>8</v>
      </c>
      <c r="D344" s="65">
        <v>6</v>
      </c>
      <c r="E344" s="67">
        <v>6</v>
      </c>
      <c r="F344" s="67">
        <v>0</v>
      </c>
      <c r="G344" s="67">
        <f t="shared" si="201"/>
        <v>6</v>
      </c>
      <c r="H344" s="70">
        <f t="shared" si="202"/>
        <v>0</v>
      </c>
      <c r="I344" s="15">
        <v>3</v>
      </c>
      <c r="J344" s="10">
        <f t="shared" si="192"/>
        <v>18</v>
      </c>
      <c r="K344" s="10">
        <f t="shared" si="193"/>
        <v>18</v>
      </c>
      <c r="L344" s="10">
        <f t="shared" si="194"/>
        <v>0</v>
      </c>
      <c r="M344" s="10">
        <f t="shared" si="195"/>
        <v>18</v>
      </c>
      <c r="N344" s="10">
        <f t="shared" si="196"/>
        <v>0</v>
      </c>
      <c r="O344" s="90">
        <f t="shared" si="189"/>
        <v>0</v>
      </c>
      <c r="P344" s="3">
        <f t="shared" si="203"/>
        <v>1</v>
      </c>
    </row>
    <row r="345" spans="1:16">
      <c r="A345" s="12" t="s">
        <v>624</v>
      </c>
      <c r="B345" s="92" t="s">
        <v>625</v>
      </c>
      <c r="C345" s="1" t="s">
        <v>10</v>
      </c>
      <c r="D345" s="65">
        <v>61.6</v>
      </c>
      <c r="E345" s="67">
        <v>61.6</v>
      </c>
      <c r="F345" s="67">
        <v>0</v>
      </c>
      <c r="G345" s="67">
        <f t="shared" si="201"/>
        <v>61.6</v>
      </c>
      <c r="H345" s="70">
        <f t="shared" si="202"/>
        <v>0</v>
      </c>
      <c r="I345" s="15">
        <v>131.51</v>
      </c>
      <c r="J345" s="10">
        <f t="shared" si="192"/>
        <v>8101.02</v>
      </c>
      <c r="K345" s="10">
        <f t="shared" si="193"/>
        <v>8101.02</v>
      </c>
      <c r="L345" s="10">
        <f t="shared" si="194"/>
        <v>0</v>
      </c>
      <c r="M345" s="10">
        <f t="shared" si="195"/>
        <v>8101.02</v>
      </c>
      <c r="N345" s="10">
        <f t="shared" si="196"/>
        <v>0</v>
      </c>
      <c r="O345" s="90">
        <f t="shared" si="189"/>
        <v>0</v>
      </c>
      <c r="P345" s="3">
        <f t="shared" si="203"/>
        <v>1</v>
      </c>
    </row>
    <row r="346" spans="1:16">
      <c r="A346" s="2" t="s">
        <v>626</v>
      </c>
      <c r="B346" s="91" t="s">
        <v>627</v>
      </c>
      <c r="C346" s="13"/>
      <c r="D346" s="68"/>
      <c r="E346" s="5"/>
      <c r="F346" s="5"/>
      <c r="G346" s="69"/>
      <c r="H346" s="5"/>
      <c r="I346" s="8"/>
      <c r="J346" s="9">
        <f>SUM(J347:J348)</f>
        <v>1503.54</v>
      </c>
      <c r="K346" s="9">
        <f>SUM(K347:K348)</f>
        <v>0</v>
      </c>
      <c r="L346" s="9">
        <f>SUM(L347:L348)</f>
        <v>0</v>
      </c>
      <c r="M346" s="9">
        <f>SUM(M347:M348)</f>
        <v>0</v>
      </c>
      <c r="N346" s="9">
        <f>SUM(N347:N348)</f>
        <v>1503.54</v>
      </c>
      <c r="O346" s="71">
        <f t="shared" si="189"/>
        <v>0</v>
      </c>
      <c r="P346" s="6">
        <f>IF(M346="",0/J346,M346/J346)</f>
        <v>0</v>
      </c>
    </row>
    <row r="347" spans="1:16">
      <c r="A347" s="12" t="s">
        <v>628</v>
      </c>
      <c r="B347" s="92" t="s">
        <v>629</v>
      </c>
      <c r="C347" s="1" t="s">
        <v>602</v>
      </c>
      <c r="D347" s="65">
        <v>1</v>
      </c>
      <c r="E347" s="67">
        <v>0</v>
      </c>
      <c r="F347" s="67">
        <v>0</v>
      </c>
      <c r="G347" s="67">
        <f>E347+F347</f>
        <v>0</v>
      </c>
      <c r="H347" s="70">
        <f>IF(G347="",D347-0,D347-G347)</f>
        <v>1</v>
      </c>
      <c r="I347" s="15">
        <v>1207</v>
      </c>
      <c r="J347" s="10">
        <f t="shared" si="192"/>
        <v>1207</v>
      </c>
      <c r="K347" s="10">
        <f t="shared" si="193"/>
        <v>0</v>
      </c>
      <c r="L347" s="10">
        <f t="shared" si="194"/>
        <v>0</v>
      </c>
      <c r="M347" s="10">
        <f t="shared" si="195"/>
        <v>0</v>
      </c>
      <c r="N347" s="10">
        <f t="shared" si="196"/>
        <v>1207</v>
      </c>
      <c r="O347" s="90">
        <f t="shared" si="189"/>
        <v>0</v>
      </c>
      <c r="P347" s="3">
        <f t="shared" ref="P347:P348" si="204">IF(M347="",0/J347,M347/J347)</f>
        <v>0</v>
      </c>
    </row>
    <row r="348" spans="1:16">
      <c r="A348" s="12" t="s">
        <v>630</v>
      </c>
      <c r="B348" s="92" t="s">
        <v>631</v>
      </c>
      <c r="C348" s="1" t="s">
        <v>12</v>
      </c>
      <c r="D348" s="65">
        <v>1</v>
      </c>
      <c r="E348" s="67">
        <v>0</v>
      </c>
      <c r="F348" s="67">
        <v>0</v>
      </c>
      <c r="G348" s="67">
        <f>E348+F348</f>
        <v>0</v>
      </c>
      <c r="H348" s="70">
        <f>IF(G348="",D348-0,D348-G348)</f>
        <v>1</v>
      </c>
      <c r="I348" s="15">
        <v>296.54000000000002</v>
      </c>
      <c r="J348" s="10">
        <f t="shared" si="192"/>
        <v>296.54000000000002</v>
      </c>
      <c r="K348" s="10">
        <f t="shared" si="193"/>
        <v>0</v>
      </c>
      <c r="L348" s="10">
        <f t="shared" si="194"/>
        <v>0</v>
      </c>
      <c r="M348" s="10">
        <f t="shared" si="195"/>
        <v>0</v>
      </c>
      <c r="N348" s="10">
        <f t="shared" si="196"/>
        <v>296.54000000000002</v>
      </c>
      <c r="O348" s="90">
        <f t="shared" si="189"/>
        <v>0</v>
      </c>
      <c r="P348" s="3">
        <f t="shared" si="204"/>
        <v>0</v>
      </c>
    </row>
    <row r="349" spans="1:16">
      <c r="A349" s="2" t="s">
        <v>632</v>
      </c>
      <c r="B349" s="91" t="s">
        <v>564</v>
      </c>
      <c r="C349" s="13"/>
      <c r="D349" s="68"/>
      <c r="E349" s="5"/>
      <c r="F349" s="5"/>
      <c r="G349" s="69"/>
      <c r="H349" s="5"/>
      <c r="I349" s="8"/>
      <c r="J349" s="9">
        <f>SUM(J350:J367)</f>
        <v>34950.800000000003</v>
      </c>
      <c r="K349" s="9">
        <f t="shared" ref="K349:N349" si="205">SUM(K350:K367)</f>
        <v>30561.960000000003</v>
      </c>
      <c r="L349" s="9">
        <f t="shared" si="205"/>
        <v>0</v>
      </c>
      <c r="M349" s="9">
        <f t="shared" si="205"/>
        <v>30561.960000000003</v>
      </c>
      <c r="N349" s="9">
        <f t="shared" si="205"/>
        <v>4388.84</v>
      </c>
      <c r="O349" s="71">
        <f t="shared" si="189"/>
        <v>0</v>
      </c>
      <c r="P349" s="6">
        <f>IF(M349="",0/J349,M349/J349)</f>
        <v>0.87442805314899807</v>
      </c>
    </row>
    <row r="350" spans="1:16">
      <c r="A350" s="12" t="s">
        <v>633</v>
      </c>
      <c r="B350" s="92" t="s">
        <v>122</v>
      </c>
      <c r="C350" s="1" t="s">
        <v>10</v>
      </c>
      <c r="D350" s="65">
        <v>16.59</v>
      </c>
      <c r="E350" s="67">
        <v>16.59</v>
      </c>
      <c r="F350" s="67">
        <v>0</v>
      </c>
      <c r="G350" s="67">
        <f t="shared" ref="G350:G367" si="206">E350+F350</f>
        <v>16.59</v>
      </c>
      <c r="H350" s="70">
        <f t="shared" ref="H350:H367" si="207">IF(G350="",D350-0,D350-G350)</f>
        <v>0</v>
      </c>
      <c r="I350" s="15">
        <v>91.16</v>
      </c>
      <c r="J350" s="10">
        <f t="shared" si="192"/>
        <v>1512.34</v>
      </c>
      <c r="K350" s="10">
        <f t="shared" si="193"/>
        <v>1512.34</v>
      </c>
      <c r="L350" s="10">
        <f t="shared" si="194"/>
        <v>0</v>
      </c>
      <c r="M350" s="10">
        <f t="shared" si="195"/>
        <v>1512.34</v>
      </c>
      <c r="N350" s="10">
        <f t="shared" si="196"/>
        <v>0</v>
      </c>
      <c r="O350" s="90">
        <f t="shared" si="189"/>
        <v>0</v>
      </c>
      <c r="P350" s="3">
        <f t="shared" ref="P350:P367" si="208">IF(M350="",0/J350,M350/J350)</f>
        <v>1</v>
      </c>
    </row>
    <row r="351" spans="1:16" ht="25.5">
      <c r="A351" s="12" t="s">
        <v>634</v>
      </c>
      <c r="B351" s="92" t="s">
        <v>277</v>
      </c>
      <c r="C351" s="1" t="s">
        <v>10</v>
      </c>
      <c r="D351" s="65">
        <v>28.88</v>
      </c>
      <c r="E351" s="67">
        <v>28.88</v>
      </c>
      <c r="F351" s="67">
        <v>0</v>
      </c>
      <c r="G351" s="67">
        <f t="shared" si="206"/>
        <v>28.88</v>
      </c>
      <c r="H351" s="70">
        <f t="shared" si="207"/>
        <v>0</v>
      </c>
      <c r="I351" s="15">
        <v>483.75</v>
      </c>
      <c r="J351" s="10">
        <f t="shared" si="192"/>
        <v>13970.7</v>
      </c>
      <c r="K351" s="10">
        <f t="shared" si="193"/>
        <v>13970.7</v>
      </c>
      <c r="L351" s="10">
        <f t="shared" si="194"/>
        <v>0</v>
      </c>
      <c r="M351" s="10">
        <f t="shared" si="195"/>
        <v>13970.7</v>
      </c>
      <c r="N351" s="10">
        <f t="shared" si="196"/>
        <v>0</v>
      </c>
      <c r="O351" s="90">
        <f t="shared" si="189"/>
        <v>0</v>
      </c>
      <c r="P351" s="3">
        <f t="shared" si="208"/>
        <v>1</v>
      </c>
    </row>
    <row r="352" spans="1:16" ht="25.5">
      <c r="A352" s="12" t="s">
        <v>635</v>
      </c>
      <c r="B352" s="92" t="s">
        <v>25</v>
      </c>
      <c r="C352" s="1" t="s">
        <v>8</v>
      </c>
      <c r="D352" s="65">
        <v>23.44</v>
      </c>
      <c r="E352" s="67">
        <v>23.44</v>
      </c>
      <c r="F352" s="67">
        <v>0</v>
      </c>
      <c r="G352" s="67">
        <f t="shared" si="206"/>
        <v>23.44</v>
      </c>
      <c r="H352" s="70">
        <f t="shared" si="207"/>
        <v>0</v>
      </c>
      <c r="I352" s="15">
        <v>124.57</v>
      </c>
      <c r="J352" s="10">
        <f t="shared" si="192"/>
        <v>2919.92</v>
      </c>
      <c r="K352" s="10">
        <f t="shared" si="193"/>
        <v>2919.92</v>
      </c>
      <c r="L352" s="10">
        <f t="shared" si="194"/>
        <v>0</v>
      </c>
      <c r="M352" s="10">
        <f t="shared" si="195"/>
        <v>2919.92</v>
      </c>
      <c r="N352" s="10">
        <f t="shared" si="196"/>
        <v>0</v>
      </c>
      <c r="O352" s="90">
        <f t="shared" si="189"/>
        <v>0</v>
      </c>
      <c r="P352" s="3">
        <f t="shared" si="208"/>
        <v>1</v>
      </c>
    </row>
    <row r="353" spans="1:16" ht="25.5">
      <c r="A353" s="12" t="s">
        <v>636</v>
      </c>
      <c r="B353" s="92" t="s">
        <v>338</v>
      </c>
      <c r="C353" s="1" t="s">
        <v>8</v>
      </c>
      <c r="D353" s="65">
        <v>18.440000000000001</v>
      </c>
      <c r="E353" s="67">
        <v>18.440000000000001</v>
      </c>
      <c r="F353" s="67">
        <v>0</v>
      </c>
      <c r="G353" s="67">
        <f t="shared" si="206"/>
        <v>18.440000000000001</v>
      </c>
      <c r="H353" s="70">
        <f t="shared" si="207"/>
        <v>0</v>
      </c>
      <c r="I353" s="15">
        <v>49.19</v>
      </c>
      <c r="J353" s="10">
        <f t="shared" si="192"/>
        <v>907.06</v>
      </c>
      <c r="K353" s="10">
        <f t="shared" si="193"/>
        <v>907.06</v>
      </c>
      <c r="L353" s="10">
        <f t="shared" si="194"/>
        <v>0</v>
      </c>
      <c r="M353" s="10">
        <f t="shared" si="195"/>
        <v>907.06</v>
      </c>
      <c r="N353" s="10">
        <f t="shared" si="196"/>
        <v>0</v>
      </c>
      <c r="O353" s="90">
        <f t="shared" si="189"/>
        <v>0</v>
      </c>
      <c r="P353" s="3">
        <f t="shared" si="208"/>
        <v>1</v>
      </c>
    </row>
    <row r="354" spans="1:16" s="157" customFormat="1" ht="25.5">
      <c r="A354" s="158" t="s">
        <v>637</v>
      </c>
      <c r="B354" s="159" t="s">
        <v>125</v>
      </c>
      <c r="C354" s="160" t="s">
        <v>8</v>
      </c>
      <c r="D354" s="161">
        <v>108.26</v>
      </c>
      <c r="E354" s="70">
        <v>108.26</v>
      </c>
      <c r="F354" s="70">
        <v>0</v>
      </c>
      <c r="G354" s="70">
        <f t="shared" si="206"/>
        <v>108.26</v>
      </c>
      <c r="H354" s="70">
        <f t="shared" si="207"/>
        <v>0</v>
      </c>
      <c r="I354" s="162">
        <v>4.57</v>
      </c>
      <c r="J354" s="163">
        <f t="shared" si="192"/>
        <v>494.75</v>
      </c>
      <c r="K354" s="163">
        <f t="shared" si="193"/>
        <v>494.75</v>
      </c>
      <c r="L354" s="164">
        <f>ROUND(F354*$I354,2)</f>
        <v>0</v>
      </c>
      <c r="M354" s="163">
        <f t="shared" si="195"/>
        <v>494.75</v>
      </c>
      <c r="N354" s="163">
        <f t="shared" si="196"/>
        <v>0</v>
      </c>
      <c r="O354" s="165">
        <f t="shared" si="189"/>
        <v>0</v>
      </c>
      <c r="P354" s="166">
        <f t="shared" si="208"/>
        <v>1</v>
      </c>
    </row>
    <row r="355" spans="1:16" ht="38.25">
      <c r="A355" s="12" t="s">
        <v>638</v>
      </c>
      <c r="B355" s="92" t="s">
        <v>127</v>
      </c>
      <c r="C355" s="1" t="s">
        <v>8</v>
      </c>
      <c r="D355" s="65">
        <v>111.82</v>
      </c>
      <c r="E355" s="67">
        <v>111.82</v>
      </c>
      <c r="F355" s="67">
        <v>0</v>
      </c>
      <c r="G355" s="67">
        <f t="shared" si="206"/>
        <v>111.82</v>
      </c>
      <c r="H355" s="70">
        <f t="shared" si="207"/>
        <v>0</v>
      </c>
      <c r="I355" s="15">
        <v>27.26</v>
      </c>
      <c r="J355" s="10">
        <f t="shared" si="192"/>
        <v>3048.21</v>
      </c>
      <c r="K355" s="10">
        <f t="shared" si="193"/>
        <v>3048.21</v>
      </c>
      <c r="L355" s="10">
        <f t="shared" si="194"/>
        <v>0</v>
      </c>
      <c r="M355" s="10">
        <f t="shared" si="195"/>
        <v>3048.21</v>
      </c>
      <c r="N355" s="10">
        <f t="shared" si="196"/>
        <v>0</v>
      </c>
      <c r="O355" s="90">
        <f t="shared" si="189"/>
        <v>0</v>
      </c>
      <c r="P355" s="3">
        <f t="shared" si="208"/>
        <v>1</v>
      </c>
    </row>
    <row r="356" spans="1:16" ht="25.5">
      <c r="A356" s="12" t="s">
        <v>639</v>
      </c>
      <c r="B356" s="92" t="s">
        <v>24</v>
      </c>
      <c r="C356" s="1" t="s">
        <v>10</v>
      </c>
      <c r="D356" s="65">
        <v>3.06</v>
      </c>
      <c r="E356" s="67">
        <v>3.06</v>
      </c>
      <c r="F356" s="67">
        <v>0</v>
      </c>
      <c r="G356" s="67">
        <f t="shared" si="206"/>
        <v>3.06</v>
      </c>
      <c r="H356" s="70">
        <f t="shared" si="207"/>
        <v>0</v>
      </c>
      <c r="I356" s="15">
        <v>623.14</v>
      </c>
      <c r="J356" s="10">
        <f t="shared" si="192"/>
        <v>1906.81</v>
      </c>
      <c r="K356" s="10">
        <f t="shared" si="193"/>
        <v>1906.81</v>
      </c>
      <c r="L356" s="10">
        <f t="shared" si="194"/>
        <v>0</v>
      </c>
      <c r="M356" s="10">
        <f t="shared" si="195"/>
        <v>1906.81</v>
      </c>
      <c r="N356" s="10">
        <f t="shared" si="196"/>
        <v>0</v>
      </c>
      <c r="O356" s="90">
        <f t="shared" si="189"/>
        <v>0</v>
      </c>
      <c r="P356" s="3">
        <f t="shared" si="208"/>
        <v>1</v>
      </c>
    </row>
    <row r="357" spans="1:16" ht="25.5">
      <c r="A357" s="12" t="s">
        <v>640</v>
      </c>
      <c r="B357" s="92" t="s">
        <v>549</v>
      </c>
      <c r="C357" s="1" t="s">
        <v>10</v>
      </c>
      <c r="D357" s="65">
        <v>0.41</v>
      </c>
      <c r="E357" s="67">
        <v>0.41</v>
      </c>
      <c r="F357" s="67">
        <v>0</v>
      </c>
      <c r="G357" s="67">
        <f t="shared" si="206"/>
        <v>0.41</v>
      </c>
      <c r="H357" s="70">
        <f t="shared" si="207"/>
        <v>0</v>
      </c>
      <c r="I357" s="15">
        <v>2660.76</v>
      </c>
      <c r="J357" s="10">
        <f t="shared" si="192"/>
        <v>1090.9100000000001</v>
      </c>
      <c r="K357" s="10">
        <f t="shared" si="193"/>
        <v>1090.9100000000001</v>
      </c>
      <c r="L357" s="10">
        <f t="shared" si="194"/>
        <v>0</v>
      </c>
      <c r="M357" s="10">
        <f t="shared" si="195"/>
        <v>1090.9100000000001</v>
      </c>
      <c r="N357" s="10">
        <f t="shared" si="196"/>
        <v>0</v>
      </c>
      <c r="O357" s="90">
        <f t="shared" si="189"/>
        <v>0</v>
      </c>
      <c r="P357" s="3">
        <f t="shared" si="208"/>
        <v>1</v>
      </c>
    </row>
    <row r="358" spans="1:16" ht="25.5">
      <c r="A358" s="12" t="s">
        <v>641</v>
      </c>
      <c r="B358" s="92" t="s">
        <v>574</v>
      </c>
      <c r="C358" s="1" t="s">
        <v>7</v>
      </c>
      <c r="D358" s="65">
        <v>4.54</v>
      </c>
      <c r="E358" s="67">
        <v>4.54</v>
      </c>
      <c r="F358" s="94">
        <v>0</v>
      </c>
      <c r="G358" s="67">
        <f t="shared" si="206"/>
        <v>4.54</v>
      </c>
      <c r="H358" s="70">
        <f t="shared" si="207"/>
        <v>0</v>
      </c>
      <c r="I358" s="15">
        <v>222.61</v>
      </c>
      <c r="J358" s="10">
        <f t="shared" si="192"/>
        <v>1010.65</v>
      </c>
      <c r="K358" s="10">
        <f t="shared" si="193"/>
        <v>1010.65</v>
      </c>
      <c r="L358" s="10">
        <f t="shared" si="194"/>
        <v>0</v>
      </c>
      <c r="M358" s="10">
        <f t="shared" si="195"/>
        <v>1010.65</v>
      </c>
      <c r="N358" s="10">
        <f t="shared" si="196"/>
        <v>0</v>
      </c>
      <c r="O358" s="90">
        <f t="shared" si="189"/>
        <v>0</v>
      </c>
      <c r="P358" s="3">
        <f t="shared" si="208"/>
        <v>1</v>
      </c>
    </row>
    <row r="359" spans="1:16" ht="25.5">
      <c r="A359" s="12" t="s">
        <v>642</v>
      </c>
      <c r="B359" s="92" t="s">
        <v>643</v>
      </c>
      <c r="C359" s="1" t="s">
        <v>7</v>
      </c>
      <c r="D359" s="65">
        <v>3.92</v>
      </c>
      <c r="E359" s="67">
        <v>3.92</v>
      </c>
      <c r="F359" s="94">
        <v>0</v>
      </c>
      <c r="G359" s="67">
        <f t="shared" si="206"/>
        <v>3.92</v>
      </c>
      <c r="H359" s="70">
        <f t="shared" si="207"/>
        <v>0</v>
      </c>
      <c r="I359" s="15">
        <v>216.49</v>
      </c>
      <c r="J359" s="10">
        <f t="shared" si="192"/>
        <v>848.64</v>
      </c>
      <c r="K359" s="10">
        <f t="shared" si="193"/>
        <v>848.64</v>
      </c>
      <c r="L359" s="10">
        <f t="shared" si="194"/>
        <v>0</v>
      </c>
      <c r="M359" s="10">
        <f t="shared" si="195"/>
        <v>848.64</v>
      </c>
      <c r="N359" s="10">
        <f t="shared" si="196"/>
        <v>0</v>
      </c>
      <c r="O359" s="90">
        <f t="shared" si="189"/>
        <v>0</v>
      </c>
      <c r="P359" s="3">
        <f t="shared" si="208"/>
        <v>1</v>
      </c>
    </row>
    <row r="360" spans="1:16" ht="25.5">
      <c r="A360" s="12" t="s">
        <v>644</v>
      </c>
      <c r="B360" s="92" t="s">
        <v>97</v>
      </c>
      <c r="C360" s="1" t="s">
        <v>8</v>
      </c>
      <c r="D360" s="65">
        <v>72.05</v>
      </c>
      <c r="E360" s="67">
        <v>0</v>
      </c>
      <c r="F360" s="67">
        <v>0</v>
      </c>
      <c r="G360" s="67">
        <f t="shared" si="206"/>
        <v>0</v>
      </c>
      <c r="H360" s="70">
        <f t="shared" si="207"/>
        <v>72.05</v>
      </c>
      <c r="I360" s="15">
        <v>8.06</v>
      </c>
      <c r="J360" s="10">
        <f t="shared" si="192"/>
        <v>580.72</v>
      </c>
      <c r="K360" s="10">
        <f t="shared" si="193"/>
        <v>0</v>
      </c>
      <c r="L360" s="10">
        <f t="shared" si="194"/>
        <v>0</v>
      </c>
      <c r="M360" s="10">
        <f t="shared" si="195"/>
        <v>0</v>
      </c>
      <c r="N360" s="10">
        <f t="shared" si="196"/>
        <v>580.72</v>
      </c>
      <c r="O360" s="90">
        <f t="shared" si="189"/>
        <v>0</v>
      </c>
      <c r="P360" s="3">
        <f t="shared" si="208"/>
        <v>0</v>
      </c>
    </row>
    <row r="361" spans="1:16" ht="25.5">
      <c r="A361" s="12" t="s">
        <v>645</v>
      </c>
      <c r="B361" s="92" t="s">
        <v>577</v>
      </c>
      <c r="C361" s="1" t="s">
        <v>8</v>
      </c>
      <c r="D361" s="65">
        <v>3.43</v>
      </c>
      <c r="E361" s="67">
        <v>0</v>
      </c>
      <c r="F361" s="67">
        <v>0</v>
      </c>
      <c r="G361" s="67">
        <f t="shared" si="206"/>
        <v>0</v>
      </c>
      <c r="H361" s="70">
        <f t="shared" si="207"/>
        <v>3.43</v>
      </c>
      <c r="I361" s="15">
        <v>50.79</v>
      </c>
      <c r="J361" s="10">
        <f t="shared" si="192"/>
        <v>174.21</v>
      </c>
      <c r="K361" s="10">
        <f t="shared" si="193"/>
        <v>0</v>
      </c>
      <c r="L361" s="10">
        <f t="shared" si="194"/>
        <v>0</v>
      </c>
      <c r="M361" s="10">
        <f t="shared" si="195"/>
        <v>0</v>
      </c>
      <c r="N361" s="10">
        <f t="shared" si="196"/>
        <v>174.21</v>
      </c>
      <c r="O361" s="90">
        <f t="shared" si="189"/>
        <v>0</v>
      </c>
      <c r="P361" s="3">
        <f t="shared" si="208"/>
        <v>0</v>
      </c>
    </row>
    <row r="362" spans="1:16">
      <c r="A362" s="12" t="s">
        <v>646</v>
      </c>
      <c r="B362" s="92" t="s">
        <v>393</v>
      </c>
      <c r="C362" s="1" t="s">
        <v>8</v>
      </c>
      <c r="D362" s="65">
        <v>84.88</v>
      </c>
      <c r="E362" s="67">
        <v>0</v>
      </c>
      <c r="F362" s="67">
        <v>0</v>
      </c>
      <c r="G362" s="67">
        <f t="shared" si="206"/>
        <v>0</v>
      </c>
      <c r="H362" s="70">
        <f t="shared" si="207"/>
        <v>84.88</v>
      </c>
      <c r="I362" s="15">
        <v>3.64</v>
      </c>
      <c r="J362" s="10">
        <f t="shared" si="192"/>
        <v>308.95999999999998</v>
      </c>
      <c r="K362" s="10">
        <f t="shared" si="193"/>
        <v>0</v>
      </c>
      <c r="L362" s="10">
        <f t="shared" si="194"/>
        <v>0</v>
      </c>
      <c r="M362" s="10">
        <f t="shared" si="195"/>
        <v>0</v>
      </c>
      <c r="N362" s="10">
        <f t="shared" si="196"/>
        <v>308.95999999999998</v>
      </c>
      <c r="O362" s="90">
        <f t="shared" si="189"/>
        <v>0</v>
      </c>
      <c r="P362" s="3">
        <f t="shared" si="208"/>
        <v>0</v>
      </c>
    </row>
    <row r="363" spans="1:16" ht="25.5">
      <c r="A363" s="12" t="s">
        <v>647</v>
      </c>
      <c r="B363" s="92" t="s">
        <v>411</v>
      </c>
      <c r="C363" s="1" t="s">
        <v>8</v>
      </c>
      <c r="D363" s="65">
        <v>84.88</v>
      </c>
      <c r="E363" s="67">
        <v>0</v>
      </c>
      <c r="F363" s="67">
        <v>0</v>
      </c>
      <c r="G363" s="67">
        <f t="shared" si="206"/>
        <v>0</v>
      </c>
      <c r="H363" s="70">
        <f t="shared" si="207"/>
        <v>84.88</v>
      </c>
      <c r="I363" s="15">
        <v>21.31</v>
      </c>
      <c r="J363" s="10">
        <f t="shared" si="192"/>
        <v>1808.79</v>
      </c>
      <c r="K363" s="10">
        <f t="shared" si="193"/>
        <v>0</v>
      </c>
      <c r="L363" s="10">
        <f t="shared" si="194"/>
        <v>0</v>
      </c>
      <c r="M363" s="10">
        <f t="shared" si="195"/>
        <v>0</v>
      </c>
      <c r="N363" s="10">
        <f t="shared" si="196"/>
        <v>1808.79</v>
      </c>
      <c r="O363" s="90">
        <f t="shared" si="189"/>
        <v>0</v>
      </c>
      <c r="P363" s="3">
        <f t="shared" si="208"/>
        <v>0</v>
      </c>
    </row>
    <row r="364" spans="1:16" ht="25.5">
      <c r="A364" s="12" t="s">
        <v>648</v>
      </c>
      <c r="B364" s="92" t="s">
        <v>413</v>
      </c>
      <c r="C364" s="1" t="s">
        <v>8</v>
      </c>
      <c r="D364" s="65">
        <v>84.88</v>
      </c>
      <c r="E364" s="67">
        <v>0</v>
      </c>
      <c r="F364" s="67">
        <v>0</v>
      </c>
      <c r="G364" s="67">
        <f t="shared" si="206"/>
        <v>0</v>
      </c>
      <c r="H364" s="70">
        <f t="shared" si="207"/>
        <v>84.88</v>
      </c>
      <c r="I364" s="15">
        <v>15.25</v>
      </c>
      <c r="J364" s="10">
        <f t="shared" si="192"/>
        <v>1294.42</v>
      </c>
      <c r="K364" s="10">
        <f t="shared" si="193"/>
        <v>0</v>
      </c>
      <c r="L364" s="10">
        <f t="shared" si="194"/>
        <v>0</v>
      </c>
      <c r="M364" s="10">
        <f t="shared" si="195"/>
        <v>0</v>
      </c>
      <c r="N364" s="10">
        <f t="shared" si="196"/>
        <v>1294.42</v>
      </c>
      <c r="O364" s="90">
        <f t="shared" si="189"/>
        <v>0</v>
      </c>
      <c r="P364" s="3">
        <f t="shared" si="208"/>
        <v>0</v>
      </c>
    </row>
    <row r="365" spans="1:16" ht="38.25">
      <c r="A365" s="12" t="s">
        <v>649</v>
      </c>
      <c r="B365" s="92" t="s">
        <v>582</v>
      </c>
      <c r="C365" s="1" t="s">
        <v>8</v>
      </c>
      <c r="D365" s="65">
        <v>3.88</v>
      </c>
      <c r="E365" s="67">
        <v>0</v>
      </c>
      <c r="F365" s="67">
        <v>0</v>
      </c>
      <c r="G365" s="67">
        <f t="shared" si="206"/>
        <v>0</v>
      </c>
      <c r="H365" s="70">
        <f t="shared" si="207"/>
        <v>3.88</v>
      </c>
      <c r="I365" s="15">
        <v>30.39</v>
      </c>
      <c r="J365" s="10">
        <f t="shared" si="192"/>
        <v>117.91</v>
      </c>
      <c r="K365" s="10">
        <f t="shared" si="193"/>
        <v>0</v>
      </c>
      <c r="L365" s="10">
        <f t="shared" si="194"/>
        <v>0</v>
      </c>
      <c r="M365" s="10">
        <f t="shared" si="195"/>
        <v>0</v>
      </c>
      <c r="N365" s="10">
        <f t="shared" si="196"/>
        <v>117.91</v>
      </c>
      <c r="O365" s="90">
        <f t="shared" si="189"/>
        <v>0</v>
      </c>
      <c r="P365" s="3">
        <f t="shared" si="208"/>
        <v>0</v>
      </c>
    </row>
    <row r="366" spans="1:16" ht="25.5">
      <c r="A366" s="12" t="s">
        <v>650</v>
      </c>
      <c r="B366" s="92" t="s">
        <v>584</v>
      </c>
      <c r="C366" s="1" t="s">
        <v>8</v>
      </c>
      <c r="D366" s="65">
        <v>3.88</v>
      </c>
      <c r="E366" s="67">
        <v>0</v>
      </c>
      <c r="F366" s="67">
        <v>0</v>
      </c>
      <c r="G366" s="67">
        <f t="shared" si="206"/>
        <v>0</v>
      </c>
      <c r="H366" s="70">
        <f t="shared" si="207"/>
        <v>3.88</v>
      </c>
      <c r="I366" s="15">
        <v>26.76</v>
      </c>
      <c r="J366" s="10">
        <f t="shared" si="192"/>
        <v>103.83</v>
      </c>
      <c r="K366" s="10">
        <f t="shared" si="193"/>
        <v>0</v>
      </c>
      <c r="L366" s="10">
        <f t="shared" si="194"/>
        <v>0</v>
      </c>
      <c r="M366" s="10">
        <f t="shared" si="195"/>
        <v>0</v>
      </c>
      <c r="N366" s="10">
        <f t="shared" si="196"/>
        <v>103.83</v>
      </c>
      <c r="O366" s="90">
        <f t="shared" si="189"/>
        <v>0</v>
      </c>
      <c r="P366" s="3">
        <f t="shared" si="208"/>
        <v>0</v>
      </c>
    </row>
    <row r="367" spans="1:16">
      <c r="A367" s="12" t="s">
        <v>651</v>
      </c>
      <c r="B367" s="92" t="s">
        <v>88</v>
      </c>
      <c r="C367" s="1" t="s">
        <v>10</v>
      </c>
      <c r="D367" s="65">
        <v>29.29</v>
      </c>
      <c r="E367" s="67">
        <v>29.29</v>
      </c>
      <c r="F367" s="67">
        <v>0</v>
      </c>
      <c r="G367" s="67">
        <f t="shared" si="206"/>
        <v>29.29</v>
      </c>
      <c r="H367" s="70">
        <f t="shared" si="207"/>
        <v>0</v>
      </c>
      <c r="I367" s="15">
        <v>97.37</v>
      </c>
      <c r="J367" s="10">
        <f t="shared" si="192"/>
        <v>2851.97</v>
      </c>
      <c r="K367" s="10">
        <f t="shared" si="193"/>
        <v>2851.97</v>
      </c>
      <c r="L367" s="10">
        <f t="shared" si="194"/>
        <v>0</v>
      </c>
      <c r="M367" s="10">
        <f t="shared" si="195"/>
        <v>2851.97</v>
      </c>
      <c r="N367" s="10">
        <f t="shared" si="196"/>
        <v>0</v>
      </c>
      <c r="O367" s="90">
        <f t="shared" si="189"/>
        <v>0</v>
      </c>
      <c r="P367" s="3">
        <f t="shared" si="208"/>
        <v>1</v>
      </c>
    </row>
    <row r="368" spans="1:16">
      <c r="A368" s="2">
        <v>5</v>
      </c>
      <c r="B368" s="91" t="s">
        <v>652</v>
      </c>
      <c r="C368" s="13"/>
      <c r="D368" s="68"/>
      <c r="E368" s="5"/>
      <c r="F368" s="5"/>
      <c r="G368" s="69"/>
      <c r="H368" s="5"/>
      <c r="I368" s="8"/>
      <c r="J368" s="9">
        <f>J369+J381+J386</f>
        <v>95220.389999999985</v>
      </c>
      <c r="K368" s="9">
        <f t="shared" ref="K368:N368" si="209">K369+K381+K386</f>
        <v>0</v>
      </c>
      <c r="L368" s="9">
        <f t="shared" si="209"/>
        <v>0</v>
      </c>
      <c r="M368" s="9">
        <f t="shared" si="209"/>
        <v>0</v>
      </c>
      <c r="N368" s="9">
        <f t="shared" si="209"/>
        <v>95220.389999999985</v>
      </c>
      <c r="O368" s="71">
        <f t="shared" si="189"/>
        <v>0</v>
      </c>
      <c r="P368" s="6">
        <f>IF(M368="",0/J368,M368/J368)</f>
        <v>0</v>
      </c>
    </row>
    <row r="369" spans="1:16">
      <c r="A369" s="2" t="s">
        <v>653</v>
      </c>
      <c r="B369" s="91" t="s">
        <v>654</v>
      </c>
      <c r="C369" s="13"/>
      <c r="D369" s="68"/>
      <c r="E369" s="5"/>
      <c r="F369" s="5"/>
      <c r="G369" s="69"/>
      <c r="H369" s="5"/>
      <c r="I369" s="8"/>
      <c r="J369" s="9">
        <f>SUM(J370:J380)</f>
        <v>54100.340000000004</v>
      </c>
      <c r="K369" s="9">
        <f t="shared" ref="K369:N369" si="210">SUM(K370:K380)</f>
        <v>0</v>
      </c>
      <c r="L369" s="9">
        <f t="shared" si="210"/>
        <v>0</v>
      </c>
      <c r="M369" s="9">
        <f t="shared" si="210"/>
        <v>0</v>
      </c>
      <c r="N369" s="9">
        <f t="shared" si="210"/>
        <v>54100.340000000004</v>
      </c>
      <c r="O369" s="71">
        <f t="shared" si="189"/>
        <v>0</v>
      </c>
      <c r="P369" s="6">
        <f>IF(M369="",0/J369,M369/J369)</f>
        <v>0</v>
      </c>
    </row>
    <row r="370" spans="1:16">
      <c r="A370" s="12" t="s">
        <v>655</v>
      </c>
      <c r="B370" s="92" t="s">
        <v>656</v>
      </c>
      <c r="C370" s="1" t="s">
        <v>8</v>
      </c>
      <c r="D370" s="65">
        <v>800.07</v>
      </c>
      <c r="E370" s="67">
        <v>0</v>
      </c>
      <c r="F370" s="67">
        <v>0</v>
      </c>
      <c r="G370" s="67">
        <f t="shared" ref="G370:G379" si="211">E370+F370</f>
        <v>0</v>
      </c>
      <c r="H370" s="70">
        <f t="shared" ref="H370:H379" si="212">IF(G370="",D370-0,D370-G370)</f>
        <v>800.07</v>
      </c>
      <c r="I370" s="15">
        <v>20.52</v>
      </c>
      <c r="J370" s="10">
        <f t="shared" si="192"/>
        <v>16417.439999999999</v>
      </c>
      <c r="K370" s="10">
        <f t="shared" si="193"/>
        <v>0</v>
      </c>
      <c r="L370" s="10">
        <f t="shared" si="194"/>
        <v>0</v>
      </c>
      <c r="M370" s="10">
        <f t="shared" si="195"/>
        <v>0</v>
      </c>
      <c r="N370" s="10">
        <f t="shared" si="196"/>
        <v>16417.439999999999</v>
      </c>
      <c r="O370" s="90">
        <f t="shared" si="189"/>
        <v>0</v>
      </c>
      <c r="P370" s="3">
        <f t="shared" ref="P370:P380" si="213">IF(M370="",0/J370,M370/J370)</f>
        <v>0</v>
      </c>
    </row>
    <row r="371" spans="1:16">
      <c r="A371" s="12" t="s">
        <v>657</v>
      </c>
      <c r="B371" s="92" t="s">
        <v>658</v>
      </c>
      <c r="C371" s="1" t="s">
        <v>12</v>
      </c>
      <c r="D371" s="65">
        <v>2</v>
      </c>
      <c r="E371" s="67">
        <v>0</v>
      </c>
      <c r="F371" s="67">
        <v>0</v>
      </c>
      <c r="G371" s="67">
        <f t="shared" si="211"/>
        <v>0</v>
      </c>
      <c r="H371" s="70">
        <f t="shared" si="212"/>
        <v>2</v>
      </c>
      <c r="I371" s="15">
        <v>159.27000000000001</v>
      </c>
      <c r="J371" s="10">
        <f t="shared" si="192"/>
        <v>318.54000000000002</v>
      </c>
      <c r="K371" s="10">
        <f t="shared" si="193"/>
        <v>0</v>
      </c>
      <c r="L371" s="10">
        <f t="shared" si="194"/>
        <v>0</v>
      </c>
      <c r="M371" s="10">
        <f t="shared" si="195"/>
        <v>0</v>
      </c>
      <c r="N371" s="10">
        <f t="shared" si="196"/>
        <v>318.54000000000002</v>
      </c>
      <c r="O371" s="90">
        <f t="shared" si="189"/>
        <v>0</v>
      </c>
      <c r="P371" s="3">
        <f t="shared" si="213"/>
        <v>0</v>
      </c>
    </row>
    <row r="372" spans="1:16">
      <c r="A372" s="12" t="s">
        <v>659</v>
      </c>
      <c r="B372" s="92" t="s">
        <v>660</v>
      </c>
      <c r="C372" s="1" t="s">
        <v>12</v>
      </c>
      <c r="D372" s="65">
        <v>2</v>
      </c>
      <c r="E372" s="67">
        <v>0</v>
      </c>
      <c r="F372" s="67">
        <v>0</v>
      </c>
      <c r="G372" s="67">
        <f t="shared" si="211"/>
        <v>0</v>
      </c>
      <c r="H372" s="70">
        <f t="shared" si="212"/>
        <v>2</v>
      </c>
      <c r="I372" s="15">
        <v>93.07</v>
      </c>
      <c r="J372" s="10">
        <f t="shared" si="192"/>
        <v>186.14</v>
      </c>
      <c r="K372" s="10">
        <f t="shared" si="193"/>
        <v>0</v>
      </c>
      <c r="L372" s="10">
        <f t="shared" si="194"/>
        <v>0</v>
      </c>
      <c r="M372" s="10">
        <f t="shared" si="195"/>
        <v>0</v>
      </c>
      <c r="N372" s="10">
        <f t="shared" si="196"/>
        <v>186.14</v>
      </c>
      <c r="O372" s="90">
        <f t="shared" si="189"/>
        <v>0</v>
      </c>
      <c r="P372" s="3">
        <f t="shared" si="213"/>
        <v>0</v>
      </c>
    </row>
    <row r="373" spans="1:16">
      <c r="A373" s="12" t="s">
        <v>661</v>
      </c>
      <c r="B373" s="92" t="s">
        <v>662</v>
      </c>
      <c r="C373" s="1" t="s">
        <v>12</v>
      </c>
      <c r="D373" s="65">
        <v>2</v>
      </c>
      <c r="E373" s="67">
        <v>0</v>
      </c>
      <c r="F373" s="67">
        <v>0</v>
      </c>
      <c r="G373" s="67">
        <f t="shared" si="211"/>
        <v>0</v>
      </c>
      <c r="H373" s="70">
        <f t="shared" si="212"/>
        <v>2</v>
      </c>
      <c r="I373" s="15">
        <v>105.36</v>
      </c>
      <c r="J373" s="10">
        <f t="shared" si="192"/>
        <v>210.72</v>
      </c>
      <c r="K373" s="10">
        <f t="shared" si="193"/>
        <v>0</v>
      </c>
      <c r="L373" s="10">
        <f t="shared" si="194"/>
        <v>0</v>
      </c>
      <c r="M373" s="10">
        <f t="shared" si="195"/>
        <v>0</v>
      </c>
      <c r="N373" s="10">
        <f t="shared" si="196"/>
        <v>210.72</v>
      </c>
      <c r="O373" s="90">
        <f t="shared" si="189"/>
        <v>0</v>
      </c>
      <c r="P373" s="3">
        <f t="shared" si="213"/>
        <v>0</v>
      </c>
    </row>
    <row r="374" spans="1:16">
      <c r="A374" s="12" t="s">
        <v>663</v>
      </c>
      <c r="B374" s="92" t="s">
        <v>664</v>
      </c>
      <c r="C374" s="1" t="s">
        <v>12</v>
      </c>
      <c r="D374" s="65">
        <v>2</v>
      </c>
      <c r="E374" s="67">
        <v>0</v>
      </c>
      <c r="F374" s="67">
        <v>0</v>
      </c>
      <c r="G374" s="67">
        <f t="shared" si="211"/>
        <v>0</v>
      </c>
      <c r="H374" s="70">
        <f t="shared" si="212"/>
        <v>2</v>
      </c>
      <c r="I374" s="15">
        <v>108.52</v>
      </c>
      <c r="J374" s="10">
        <f t="shared" si="192"/>
        <v>217.04</v>
      </c>
      <c r="K374" s="10">
        <f t="shared" si="193"/>
        <v>0</v>
      </c>
      <c r="L374" s="10">
        <f t="shared" si="194"/>
        <v>0</v>
      </c>
      <c r="M374" s="10">
        <f t="shared" si="195"/>
        <v>0</v>
      </c>
      <c r="N374" s="10">
        <f t="shared" si="196"/>
        <v>217.04</v>
      </c>
      <c r="O374" s="90">
        <f t="shared" si="189"/>
        <v>0</v>
      </c>
      <c r="P374" s="3">
        <f t="shared" si="213"/>
        <v>0</v>
      </c>
    </row>
    <row r="375" spans="1:16">
      <c r="A375" s="12" t="s">
        <v>665</v>
      </c>
      <c r="B375" s="92" t="s">
        <v>666</v>
      </c>
      <c r="C375" s="1" t="s">
        <v>12</v>
      </c>
      <c r="D375" s="65">
        <v>14</v>
      </c>
      <c r="E375" s="67">
        <v>0</v>
      </c>
      <c r="F375" s="67">
        <v>0</v>
      </c>
      <c r="G375" s="67">
        <f t="shared" si="211"/>
        <v>0</v>
      </c>
      <c r="H375" s="70">
        <f t="shared" si="212"/>
        <v>14</v>
      </c>
      <c r="I375" s="15">
        <v>506.19</v>
      </c>
      <c r="J375" s="10">
        <f t="shared" si="192"/>
        <v>7086.66</v>
      </c>
      <c r="K375" s="10">
        <f t="shared" si="193"/>
        <v>0</v>
      </c>
      <c r="L375" s="10">
        <f t="shared" si="194"/>
        <v>0</v>
      </c>
      <c r="M375" s="10">
        <f t="shared" si="195"/>
        <v>0</v>
      </c>
      <c r="N375" s="10">
        <f t="shared" si="196"/>
        <v>7086.66</v>
      </c>
      <c r="O375" s="90">
        <f t="shared" si="189"/>
        <v>0</v>
      </c>
      <c r="P375" s="3">
        <f t="shared" si="213"/>
        <v>0</v>
      </c>
    </row>
    <row r="376" spans="1:16">
      <c r="A376" s="12" t="s">
        <v>667</v>
      </c>
      <c r="B376" s="92" t="s">
        <v>668</v>
      </c>
      <c r="C376" s="1" t="s">
        <v>12</v>
      </c>
      <c r="D376" s="65">
        <v>2</v>
      </c>
      <c r="E376" s="67">
        <v>0</v>
      </c>
      <c r="F376" s="67">
        <v>0</v>
      </c>
      <c r="G376" s="67">
        <f t="shared" si="211"/>
        <v>0</v>
      </c>
      <c r="H376" s="70">
        <f t="shared" si="212"/>
        <v>2</v>
      </c>
      <c r="I376" s="15">
        <v>677.85</v>
      </c>
      <c r="J376" s="10">
        <f t="shared" si="192"/>
        <v>1355.7</v>
      </c>
      <c r="K376" s="10">
        <f t="shared" si="193"/>
        <v>0</v>
      </c>
      <c r="L376" s="10">
        <f t="shared" si="194"/>
        <v>0</v>
      </c>
      <c r="M376" s="10">
        <f t="shared" si="195"/>
        <v>0</v>
      </c>
      <c r="N376" s="10">
        <f t="shared" si="196"/>
        <v>1355.7</v>
      </c>
      <c r="O376" s="90">
        <f t="shared" si="189"/>
        <v>0</v>
      </c>
      <c r="P376" s="3">
        <f t="shared" si="213"/>
        <v>0</v>
      </c>
    </row>
    <row r="377" spans="1:16">
      <c r="A377" s="12" t="s">
        <v>669</v>
      </c>
      <c r="B377" s="92" t="s">
        <v>670</v>
      </c>
      <c r="C377" s="1" t="s">
        <v>12</v>
      </c>
      <c r="D377" s="65">
        <v>200</v>
      </c>
      <c r="E377" s="67">
        <v>0</v>
      </c>
      <c r="F377" s="67">
        <v>0</v>
      </c>
      <c r="G377" s="67">
        <f t="shared" si="211"/>
        <v>0</v>
      </c>
      <c r="H377" s="70">
        <f t="shared" si="212"/>
        <v>200</v>
      </c>
      <c r="I377" s="15">
        <v>21.6</v>
      </c>
      <c r="J377" s="10">
        <f t="shared" si="192"/>
        <v>4320</v>
      </c>
      <c r="K377" s="10">
        <f t="shared" si="193"/>
        <v>0</v>
      </c>
      <c r="L377" s="10">
        <f t="shared" si="194"/>
        <v>0</v>
      </c>
      <c r="M377" s="10">
        <f t="shared" si="195"/>
        <v>0</v>
      </c>
      <c r="N377" s="10">
        <f t="shared" si="196"/>
        <v>4320</v>
      </c>
      <c r="O377" s="90">
        <f t="shared" si="189"/>
        <v>0</v>
      </c>
      <c r="P377" s="3">
        <f t="shared" si="213"/>
        <v>0</v>
      </c>
    </row>
    <row r="378" spans="1:16">
      <c r="A378" s="12" t="s">
        <v>671</v>
      </c>
      <c r="B378" s="92" t="s">
        <v>672</v>
      </c>
      <c r="C378" s="1" t="s">
        <v>12</v>
      </c>
      <c r="D378" s="65">
        <v>300</v>
      </c>
      <c r="E378" s="67">
        <v>0</v>
      </c>
      <c r="F378" s="67">
        <v>0</v>
      </c>
      <c r="G378" s="67">
        <f t="shared" si="211"/>
        <v>0</v>
      </c>
      <c r="H378" s="70">
        <f t="shared" si="212"/>
        <v>300</v>
      </c>
      <c r="I378" s="15">
        <v>64.64</v>
      </c>
      <c r="J378" s="10">
        <f t="shared" si="192"/>
        <v>19392</v>
      </c>
      <c r="K378" s="10">
        <f t="shared" si="193"/>
        <v>0</v>
      </c>
      <c r="L378" s="10">
        <f t="shared" si="194"/>
        <v>0</v>
      </c>
      <c r="M378" s="10">
        <f t="shared" si="195"/>
        <v>0</v>
      </c>
      <c r="N378" s="10">
        <f t="shared" si="196"/>
        <v>19392</v>
      </c>
      <c r="O378" s="90">
        <f t="shared" si="189"/>
        <v>0</v>
      </c>
      <c r="P378" s="3">
        <f t="shared" si="213"/>
        <v>0</v>
      </c>
    </row>
    <row r="379" spans="1:16">
      <c r="A379" s="12" t="s">
        <v>673</v>
      </c>
      <c r="B379" s="92" t="s">
        <v>674</v>
      </c>
      <c r="C379" s="1" t="s">
        <v>12</v>
      </c>
      <c r="D379" s="65">
        <v>30</v>
      </c>
      <c r="E379" s="67">
        <v>0</v>
      </c>
      <c r="F379" s="67">
        <v>0</v>
      </c>
      <c r="G379" s="67">
        <f t="shared" si="211"/>
        <v>0</v>
      </c>
      <c r="H379" s="70">
        <f t="shared" si="212"/>
        <v>30</v>
      </c>
      <c r="I379" s="15">
        <v>129.77000000000001</v>
      </c>
      <c r="J379" s="10">
        <f t="shared" si="192"/>
        <v>3893.1</v>
      </c>
      <c r="K379" s="10">
        <f t="shared" si="193"/>
        <v>0</v>
      </c>
      <c r="L379" s="10">
        <f t="shared" si="194"/>
        <v>0</v>
      </c>
      <c r="M379" s="10">
        <f t="shared" si="195"/>
        <v>0</v>
      </c>
      <c r="N379" s="10">
        <f t="shared" si="196"/>
        <v>3893.1</v>
      </c>
      <c r="O379" s="90">
        <f t="shared" si="189"/>
        <v>0</v>
      </c>
      <c r="P379" s="3">
        <f t="shared" si="213"/>
        <v>0</v>
      </c>
    </row>
    <row r="380" spans="1:16">
      <c r="A380" s="12" t="s">
        <v>675</v>
      </c>
      <c r="B380" s="92" t="s">
        <v>676</v>
      </c>
      <c r="C380" s="1" t="s">
        <v>12</v>
      </c>
      <c r="D380" s="65">
        <v>25</v>
      </c>
      <c r="E380" s="67">
        <v>0</v>
      </c>
      <c r="F380" s="67">
        <v>0</v>
      </c>
      <c r="G380" s="67">
        <f>E380+F380</f>
        <v>0</v>
      </c>
      <c r="H380" s="70">
        <f>IF(G380="",D380-0,D380-G380)</f>
        <v>25</v>
      </c>
      <c r="I380" s="15">
        <v>28.12</v>
      </c>
      <c r="J380" s="10">
        <f t="shared" si="192"/>
        <v>703</v>
      </c>
      <c r="K380" s="10">
        <f t="shared" si="193"/>
        <v>0</v>
      </c>
      <c r="L380" s="10">
        <f t="shared" si="194"/>
        <v>0</v>
      </c>
      <c r="M380" s="10">
        <f t="shared" si="195"/>
        <v>0</v>
      </c>
      <c r="N380" s="10">
        <f t="shared" si="196"/>
        <v>703</v>
      </c>
      <c r="O380" s="90">
        <f t="shared" si="189"/>
        <v>0</v>
      </c>
      <c r="P380" s="3">
        <f t="shared" si="213"/>
        <v>0</v>
      </c>
    </row>
    <row r="381" spans="1:16">
      <c r="A381" s="2" t="s">
        <v>677</v>
      </c>
      <c r="B381" s="91" t="s">
        <v>147</v>
      </c>
      <c r="C381" s="13"/>
      <c r="D381" s="68"/>
      <c r="E381" s="5"/>
      <c r="F381" s="5"/>
      <c r="G381" s="69"/>
      <c r="H381" s="5"/>
      <c r="I381" s="8"/>
      <c r="J381" s="9">
        <f>SUM(J382:J385)</f>
        <v>25637.869999999995</v>
      </c>
      <c r="K381" s="9">
        <f t="shared" ref="K381:N381" si="214">SUM(K382:K385)</f>
        <v>0</v>
      </c>
      <c r="L381" s="9">
        <f t="shared" si="214"/>
        <v>0</v>
      </c>
      <c r="M381" s="9">
        <f t="shared" si="214"/>
        <v>0</v>
      </c>
      <c r="N381" s="9">
        <f t="shared" si="214"/>
        <v>25637.869999999995</v>
      </c>
      <c r="O381" s="71">
        <f t="shared" si="189"/>
        <v>0</v>
      </c>
      <c r="P381" s="6">
        <f>IF(M381="",0/J381,M381/J381)</f>
        <v>0</v>
      </c>
    </row>
    <row r="382" spans="1:16" ht="25.5">
      <c r="A382" s="12" t="s">
        <v>678</v>
      </c>
      <c r="B382" s="92" t="s">
        <v>129</v>
      </c>
      <c r="C382" s="1" t="s">
        <v>10</v>
      </c>
      <c r="D382" s="65">
        <v>0.99</v>
      </c>
      <c r="E382" s="67">
        <v>0</v>
      </c>
      <c r="F382" s="67">
        <v>0</v>
      </c>
      <c r="G382" s="67">
        <f>E382+F382</f>
        <v>0</v>
      </c>
      <c r="H382" s="70">
        <f>IF(G382="",D382-0,D382-G382)</f>
        <v>0.99</v>
      </c>
      <c r="I382" s="15">
        <v>398.24</v>
      </c>
      <c r="J382" s="10">
        <f t="shared" si="192"/>
        <v>394.26</v>
      </c>
      <c r="K382" s="10">
        <f t="shared" si="193"/>
        <v>0</v>
      </c>
      <c r="L382" s="10">
        <f t="shared" si="194"/>
        <v>0</v>
      </c>
      <c r="M382" s="10">
        <f t="shared" si="195"/>
        <v>0</v>
      </c>
      <c r="N382" s="10">
        <f t="shared" si="196"/>
        <v>394.26</v>
      </c>
      <c r="O382" s="90">
        <f t="shared" si="189"/>
        <v>0</v>
      </c>
      <c r="P382" s="3">
        <f t="shared" ref="P382:P385" si="215">IF(M382="",0/J382,M382/J382)</f>
        <v>0</v>
      </c>
    </row>
    <row r="383" spans="1:16" ht="25.5">
      <c r="A383" s="12" t="s">
        <v>679</v>
      </c>
      <c r="B383" s="92" t="s">
        <v>150</v>
      </c>
      <c r="C383" s="1" t="s">
        <v>8</v>
      </c>
      <c r="D383" s="65">
        <v>62.63</v>
      </c>
      <c r="E383" s="67">
        <v>0</v>
      </c>
      <c r="F383" s="67">
        <v>0</v>
      </c>
      <c r="G383" s="67">
        <f>E383+F383</f>
        <v>0</v>
      </c>
      <c r="H383" s="70">
        <f>IF(G383="",D383-0,D383-G383)</f>
        <v>62.63</v>
      </c>
      <c r="I383" s="15">
        <v>271.3</v>
      </c>
      <c r="J383" s="10">
        <f t="shared" si="192"/>
        <v>16991.52</v>
      </c>
      <c r="K383" s="10">
        <f t="shared" si="193"/>
        <v>0</v>
      </c>
      <c r="L383" s="10">
        <f t="shared" si="194"/>
        <v>0</v>
      </c>
      <c r="M383" s="10">
        <f t="shared" si="195"/>
        <v>0</v>
      </c>
      <c r="N383" s="10">
        <f t="shared" si="196"/>
        <v>16991.52</v>
      </c>
      <c r="O383" s="90">
        <f t="shared" si="189"/>
        <v>0</v>
      </c>
      <c r="P383" s="3">
        <f t="shared" si="215"/>
        <v>0</v>
      </c>
    </row>
    <row r="384" spans="1:16" ht="25.5">
      <c r="A384" s="12" t="s">
        <v>680</v>
      </c>
      <c r="B384" s="92" t="s">
        <v>152</v>
      </c>
      <c r="C384" s="1" t="s">
        <v>8</v>
      </c>
      <c r="D384" s="65">
        <v>62.63</v>
      </c>
      <c r="E384" s="67">
        <v>0</v>
      </c>
      <c r="F384" s="67">
        <v>0</v>
      </c>
      <c r="G384" s="67">
        <f>E384+F384</f>
        <v>0</v>
      </c>
      <c r="H384" s="70">
        <f>IF(G384="",D384-0,D384-G384)</f>
        <v>62.63</v>
      </c>
      <c r="I384" s="15">
        <v>16.84</v>
      </c>
      <c r="J384" s="10">
        <f t="shared" si="192"/>
        <v>1054.69</v>
      </c>
      <c r="K384" s="10">
        <f t="shared" si="193"/>
        <v>0</v>
      </c>
      <c r="L384" s="10">
        <f t="shared" si="194"/>
        <v>0</v>
      </c>
      <c r="M384" s="10">
        <f t="shared" si="195"/>
        <v>0</v>
      </c>
      <c r="N384" s="10">
        <f t="shared" si="196"/>
        <v>1054.69</v>
      </c>
      <c r="O384" s="90">
        <f t="shared" si="189"/>
        <v>0</v>
      </c>
      <c r="P384" s="3">
        <f t="shared" si="215"/>
        <v>0</v>
      </c>
    </row>
    <row r="385" spans="1:16">
      <c r="A385" s="12" t="s">
        <v>681</v>
      </c>
      <c r="B385" s="92" t="s">
        <v>154</v>
      </c>
      <c r="C385" s="1" t="s">
        <v>10</v>
      </c>
      <c r="D385" s="65">
        <v>2.89</v>
      </c>
      <c r="E385" s="67">
        <v>0</v>
      </c>
      <c r="F385" s="67">
        <v>0</v>
      </c>
      <c r="G385" s="67">
        <f>E385+F385</f>
        <v>0</v>
      </c>
      <c r="H385" s="70">
        <f>IF(G385="",D385-0,D385-G385)</f>
        <v>2.89</v>
      </c>
      <c r="I385" s="15">
        <v>2490.4499999999998</v>
      </c>
      <c r="J385" s="10">
        <f t="shared" si="192"/>
        <v>7197.4</v>
      </c>
      <c r="K385" s="10">
        <f t="shared" si="193"/>
        <v>0</v>
      </c>
      <c r="L385" s="10">
        <f t="shared" si="194"/>
        <v>0</v>
      </c>
      <c r="M385" s="10">
        <f t="shared" si="195"/>
        <v>0</v>
      </c>
      <c r="N385" s="10">
        <f t="shared" si="196"/>
        <v>7197.4</v>
      </c>
      <c r="O385" s="90">
        <f t="shared" si="189"/>
        <v>0</v>
      </c>
      <c r="P385" s="3">
        <f t="shared" si="215"/>
        <v>0</v>
      </c>
    </row>
    <row r="386" spans="1:16">
      <c r="A386" s="2" t="s">
        <v>682</v>
      </c>
      <c r="B386" s="91" t="s">
        <v>683</v>
      </c>
      <c r="C386" s="13"/>
      <c r="D386" s="68"/>
      <c r="E386" s="5"/>
      <c r="F386" s="5"/>
      <c r="G386" s="69"/>
      <c r="H386" s="5"/>
      <c r="I386" s="8"/>
      <c r="J386" s="9">
        <f>SUM(J387:J394)</f>
        <v>15482.18</v>
      </c>
      <c r="K386" s="9">
        <f t="shared" ref="K386:N386" si="216">SUM(K387:K394)</f>
        <v>0</v>
      </c>
      <c r="L386" s="9">
        <f t="shared" si="216"/>
        <v>0</v>
      </c>
      <c r="M386" s="9">
        <f t="shared" si="216"/>
        <v>0</v>
      </c>
      <c r="N386" s="9">
        <f t="shared" si="216"/>
        <v>15482.18</v>
      </c>
      <c r="O386" s="71">
        <f t="shared" si="189"/>
        <v>0</v>
      </c>
      <c r="P386" s="6">
        <f>IF(M386="",0/J386,M386/J386)</f>
        <v>0</v>
      </c>
    </row>
    <row r="387" spans="1:16">
      <c r="A387" s="12" t="s">
        <v>684</v>
      </c>
      <c r="B387" s="92" t="s">
        <v>122</v>
      </c>
      <c r="C387" s="1" t="s">
        <v>10</v>
      </c>
      <c r="D387" s="65">
        <v>6.57</v>
      </c>
      <c r="E387" s="67">
        <v>0</v>
      </c>
      <c r="F387" s="67">
        <v>0</v>
      </c>
      <c r="G387" s="67">
        <f t="shared" ref="G387:G394" si="217">E387+F387</f>
        <v>0</v>
      </c>
      <c r="H387" s="70">
        <f t="shared" ref="H387:H394" si="218">IF(G387="",D387-0,D387-G387)</f>
        <v>6.57</v>
      </c>
      <c r="I387" s="15">
        <v>91.16</v>
      </c>
      <c r="J387" s="10">
        <f t="shared" si="192"/>
        <v>598.91999999999996</v>
      </c>
      <c r="K387" s="10">
        <f t="shared" si="193"/>
        <v>0</v>
      </c>
      <c r="L387" s="10">
        <f t="shared" si="194"/>
        <v>0</v>
      </c>
      <c r="M387" s="10">
        <f t="shared" si="195"/>
        <v>0</v>
      </c>
      <c r="N387" s="10">
        <f t="shared" si="196"/>
        <v>598.91999999999996</v>
      </c>
      <c r="O387" s="90">
        <f t="shared" si="189"/>
        <v>0</v>
      </c>
      <c r="P387" s="3">
        <f t="shared" ref="P387:P394" si="219">IF(M387="",0/J387,M387/J387)</f>
        <v>0</v>
      </c>
    </row>
    <row r="388" spans="1:16" ht="25.5">
      <c r="A388" s="12" t="s">
        <v>685</v>
      </c>
      <c r="B388" s="92" t="s">
        <v>277</v>
      </c>
      <c r="C388" s="1" t="s">
        <v>10</v>
      </c>
      <c r="D388" s="65">
        <v>18.43</v>
      </c>
      <c r="E388" s="67">
        <v>0</v>
      </c>
      <c r="F388" s="67">
        <v>0</v>
      </c>
      <c r="G388" s="67">
        <f t="shared" si="217"/>
        <v>0</v>
      </c>
      <c r="H388" s="70">
        <f t="shared" si="218"/>
        <v>18.43</v>
      </c>
      <c r="I388" s="15">
        <v>483.75</v>
      </c>
      <c r="J388" s="10">
        <f t="shared" si="192"/>
        <v>8915.51</v>
      </c>
      <c r="K388" s="10">
        <f t="shared" si="193"/>
        <v>0</v>
      </c>
      <c r="L388" s="10">
        <f t="shared" si="194"/>
        <v>0</v>
      </c>
      <c r="M388" s="10">
        <f t="shared" si="195"/>
        <v>0</v>
      </c>
      <c r="N388" s="10">
        <f t="shared" si="196"/>
        <v>8915.51</v>
      </c>
      <c r="O388" s="90">
        <f t="shared" si="189"/>
        <v>0</v>
      </c>
      <c r="P388" s="3">
        <f t="shared" si="219"/>
        <v>0</v>
      </c>
    </row>
    <row r="389" spans="1:16" ht="25.5">
      <c r="A389" s="12" t="s">
        <v>686</v>
      </c>
      <c r="B389" s="92" t="s">
        <v>125</v>
      </c>
      <c r="C389" s="1" t="s">
        <v>8</v>
      </c>
      <c r="D389" s="65">
        <v>75.709999999999994</v>
      </c>
      <c r="E389" s="67">
        <v>0</v>
      </c>
      <c r="F389" s="67">
        <v>0</v>
      </c>
      <c r="G389" s="67">
        <f t="shared" si="217"/>
        <v>0</v>
      </c>
      <c r="H389" s="70">
        <f t="shared" si="218"/>
        <v>75.709999999999994</v>
      </c>
      <c r="I389" s="15">
        <v>4.57</v>
      </c>
      <c r="J389" s="10">
        <f t="shared" si="192"/>
        <v>345.99</v>
      </c>
      <c r="K389" s="10">
        <f t="shared" si="193"/>
        <v>0</v>
      </c>
      <c r="L389" s="10">
        <f t="shared" si="194"/>
        <v>0</v>
      </c>
      <c r="M389" s="10">
        <f t="shared" si="195"/>
        <v>0</v>
      </c>
      <c r="N389" s="10">
        <f t="shared" si="196"/>
        <v>345.99</v>
      </c>
      <c r="O389" s="90">
        <f t="shared" si="189"/>
        <v>0</v>
      </c>
      <c r="P389" s="3">
        <f t="shared" si="219"/>
        <v>0</v>
      </c>
    </row>
    <row r="390" spans="1:16" ht="38.25">
      <c r="A390" s="12" t="s">
        <v>687</v>
      </c>
      <c r="B390" s="92" t="s">
        <v>127</v>
      </c>
      <c r="C390" s="1" t="s">
        <v>8</v>
      </c>
      <c r="D390" s="65">
        <v>75.709999999999994</v>
      </c>
      <c r="E390" s="67">
        <v>0</v>
      </c>
      <c r="F390" s="67">
        <v>0</v>
      </c>
      <c r="G390" s="67">
        <f t="shared" si="217"/>
        <v>0</v>
      </c>
      <c r="H390" s="70">
        <f t="shared" si="218"/>
        <v>75.709999999999994</v>
      </c>
      <c r="I390" s="15">
        <v>27.26</v>
      </c>
      <c r="J390" s="10">
        <f t="shared" si="192"/>
        <v>2063.85</v>
      </c>
      <c r="K390" s="10">
        <f t="shared" si="193"/>
        <v>0</v>
      </c>
      <c r="L390" s="10">
        <f t="shared" si="194"/>
        <v>0</v>
      </c>
      <c r="M390" s="10">
        <f t="shared" si="195"/>
        <v>0</v>
      </c>
      <c r="N390" s="10">
        <f t="shared" si="196"/>
        <v>2063.85</v>
      </c>
      <c r="O390" s="90">
        <f t="shared" si="189"/>
        <v>0</v>
      </c>
      <c r="P390" s="3">
        <f t="shared" si="219"/>
        <v>0</v>
      </c>
    </row>
    <row r="391" spans="1:16" ht="25.5">
      <c r="A391" s="12" t="s">
        <v>688</v>
      </c>
      <c r="B391" s="92" t="s">
        <v>413</v>
      </c>
      <c r="C391" s="1" t="s">
        <v>8</v>
      </c>
      <c r="D391" s="65">
        <v>37.85</v>
      </c>
      <c r="E391" s="67">
        <v>0</v>
      </c>
      <c r="F391" s="67">
        <v>0</v>
      </c>
      <c r="G391" s="67">
        <f t="shared" si="217"/>
        <v>0</v>
      </c>
      <c r="H391" s="70">
        <f t="shared" si="218"/>
        <v>37.85</v>
      </c>
      <c r="I391" s="15">
        <v>15.25</v>
      </c>
      <c r="J391" s="10">
        <f t="shared" si="192"/>
        <v>577.21</v>
      </c>
      <c r="K391" s="10">
        <f t="shared" si="193"/>
        <v>0</v>
      </c>
      <c r="L391" s="10">
        <f t="shared" si="194"/>
        <v>0</v>
      </c>
      <c r="M391" s="10">
        <f t="shared" si="195"/>
        <v>0</v>
      </c>
      <c r="N391" s="10">
        <f t="shared" si="196"/>
        <v>577.21</v>
      </c>
      <c r="O391" s="90">
        <f t="shared" si="189"/>
        <v>0</v>
      </c>
      <c r="P391" s="3">
        <f t="shared" si="219"/>
        <v>0</v>
      </c>
    </row>
    <row r="392" spans="1:16">
      <c r="A392" s="12" t="s">
        <v>689</v>
      </c>
      <c r="B392" s="92" t="s">
        <v>393</v>
      </c>
      <c r="C392" s="1" t="s">
        <v>8</v>
      </c>
      <c r="D392" s="65">
        <v>37.85</v>
      </c>
      <c r="E392" s="67">
        <v>0</v>
      </c>
      <c r="F392" s="67">
        <v>0</v>
      </c>
      <c r="G392" s="67">
        <f t="shared" si="217"/>
        <v>0</v>
      </c>
      <c r="H392" s="70">
        <f t="shared" si="218"/>
        <v>37.85</v>
      </c>
      <c r="I392" s="15">
        <v>3.64</v>
      </c>
      <c r="J392" s="10">
        <f t="shared" si="192"/>
        <v>137.77000000000001</v>
      </c>
      <c r="K392" s="10">
        <f t="shared" si="193"/>
        <v>0</v>
      </c>
      <c r="L392" s="10">
        <f t="shared" si="194"/>
        <v>0</v>
      </c>
      <c r="M392" s="10">
        <f t="shared" si="195"/>
        <v>0</v>
      </c>
      <c r="N392" s="10">
        <f t="shared" si="196"/>
        <v>137.77000000000001</v>
      </c>
      <c r="O392" s="90">
        <f t="shared" si="189"/>
        <v>0</v>
      </c>
      <c r="P392" s="3">
        <f t="shared" si="219"/>
        <v>0</v>
      </c>
    </row>
    <row r="393" spans="1:16" ht="25.5">
      <c r="A393" s="12" t="s">
        <v>690</v>
      </c>
      <c r="B393" s="92" t="s">
        <v>409</v>
      </c>
      <c r="C393" s="1" t="s">
        <v>8</v>
      </c>
      <c r="D393" s="65">
        <v>37.85</v>
      </c>
      <c r="E393" s="67">
        <v>0</v>
      </c>
      <c r="F393" s="67">
        <v>0</v>
      </c>
      <c r="G393" s="67">
        <f t="shared" si="217"/>
        <v>0</v>
      </c>
      <c r="H393" s="70">
        <f t="shared" si="218"/>
        <v>37.85</v>
      </c>
      <c r="I393" s="15">
        <v>26.42</v>
      </c>
      <c r="J393" s="10">
        <f t="shared" ref="J393:J410" si="220">ROUND(D393*$I393,2)</f>
        <v>1000</v>
      </c>
      <c r="K393" s="10">
        <f t="shared" ref="K393:K410" si="221">ROUND(E393*$I393,2)</f>
        <v>0</v>
      </c>
      <c r="L393" s="10">
        <f t="shared" ref="L393:L410" si="222">ROUND(F393*$I393,2)</f>
        <v>0</v>
      </c>
      <c r="M393" s="10">
        <f t="shared" ref="M393:M410" si="223">ROUND(G393*$I393,2)</f>
        <v>0</v>
      </c>
      <c r="N393" s="10">
        <f t="shared" ref="N393:N410" si="224">ROUND(H393*$I393,2)</f>
        <v>1000</v>
      </c>
      <c r="O393" s="90">
        <f t="shared" ref="O393:O410" si="225">SUM(L393/J393)</f>
        <v>0</v>
      </c>
      <c r="P393" s="3">
        <f t="shared" si="219"/>
        <v>0</v>
      </c>
    </row>
    <row r="394" spans="1:16">
      <c r="A394" s="12" t="s">
        <v>691</v>
      </c>
      <c r="B394" s="92" t="s">
        <v>154</v>
      </c>
      <c r="C394" s="1" t="s">
        <v>10</v>
      </c>
      <c r="D394" s="65">
        <v>0.74</v>
      </c>
      <c r="E394" s="67">
        <v>0</v>
      </c>
      <c r="F394" s="67">
        <v>0</v>
      </c>
      <c r="G394" s="67">
        <f t="shared" si="217"/>
        <v>0</v>
      </c>
      <c r="H394" s="70">
        <f t="shared" si="218"/>
        <v>0.74</v>
      </c>
      <c r="I394" s="15">
        <v>2490.4499999999998</v>
      </c>
      <c r="J394" s="10">
        <f t="shared" si="220"/>
        <v>1842.93</v>
      </c>
      <c r="K394" s="10">
        <f t="shared" si="221"/>
        <v>0</v>
      </c>
      <c r="L394" s="10">
        <f t="shared" si="222"/>
        <v>0</v>
      </c>
      <c r="M394" s="10">
        <f t="shared" si="223"/>
        <v>0</v>
      </c>
      <c r="N394" s="10">
        <f t="shared" si="224"/>
        <v>1842.93</v>
      </c>
      <c r="O394" s="90">
        <f t="shared" si="225"/>
        <v>0</v>
      </c>
      <c r="P394" s="3">
        <f t="shared" si="219"/>
        <v>0</v>
      </c>
    </row>
    <row r="395" spans="1:16">
      <c r="A395" s="2">
        <v>6</v>
      </c>
      <c r="B395" s="91" t="s">
        <v>692</v>
      </c>
      <c r="C395" s="13"/>
      <c r="D395" s="68"/>
      <c r="E395" s="5"/>
      <c r="F395" s="5"/>
      <c r="G395" s="69"/>
      <c r="H395" s="5"/>
      <c r="I395" s="8"/>
      <c r="J395" s="9">
        <f>J396+J401+J403</f>
        <v>101251.6</v>
      </c>
      <c r="K395" s="9">
        <f t="shared" ref="K395:M395" si="226">K396+K401+K403</f>
        <v>26805.61</v>
      </c>
      <c r="L395" s="9">
        <f t="shared" si="226"/>
        <v>12301.54</v>
      </c>
      <c r="M395" s="9">
        <f t="shared" si="226"/>
        <v>39107.14</v>
      </c>
      <c r="N395" s="9">
        <f>N396+N401+N403</f>
        <v>62144.47</v>
      </c>
      <c r="O395" s="71">
        <f t="shared" si="225"/>
        <v>0.12149477144064884</v>
      </c>
      <c r="P395" s="6">
        <f>IF(M395="",0/J395,M395/J395)</f>
        <v>0.38623725452239765</v>
      </c>
    </row>
    <row r="396" spans="1:16">
      <c r="A396" s="2" t="s">
        <v>726</v>
      </c>
      <c r="B396" s="91" t="s">
        <v>692</v>
      </c>
      <c r="C396" s="13"/>
      <c r="D396" s="68"/>
      <c r="E396" s="5"/>
      <c r="F396" s="5"/>
      <c r="G396" s="69"/>
      <c r="H396" s="5"/>
      <c r="I396" s="8"/>
      <c r="J396" s="9">
        <f>J397</f>
        <v>75690.100000000006</v>
      </c>
      <c r="K396" s="9">
        <f t="shared" ref="K396:N396" si="227">K397</f>
        <v>18922.53</v>
      </c>
      <c r="L396" s="9">
        <f t="shared" si="227"/>
        <v>9461.27</v>
      </c>
      <c r="M396" s="9">
        <f t="shared" si="227"/>
        <v>28383.79</v>
      </c>
      <c r="N396" s="9">
        <f t="shared" si="227"/>
        <v>47306.32</v>
      </c>
      <c r="O396" s="71">
        <f t="shared" si="225"/>
        <v>0.12500009908825593</v>
      </c>
      <c r="P396" s="6">
        <f>IF(M396="",0/J396,M396/J396)</f>
        <v>0.37500003302941864</v>
      </c>
    </row>
    <row r="397" spans="1:16">
      <c r="A397" s="2" t="s">
        <v>693</v>
      </c>
      <c r="B397" s="91" t="s">
        <v>694</v>
      </c>
      <c r="C397" s="13"/>
      <c r="D397" s="68"/>
      <c r="E397" s="5"/>
      <c r="F397" s="5"/>
      <c r="G397" s="69"/>
      <c r="H397" s="5"/>
      <c r="I397" s="8"/>
      <c r="J397" s="9">
        <f>SUM(J398:J400)</f>
        <v>75690.100000000006</v>
      </c>
      <c r="K397" s="9">
        <f t="shared" ref="K397:N397" si="228">SUM(K398:K400)</f>
        <v>18922.53</v>
      </c>
      <c r="L397" s="9">
        <f t="shared" si="228"/>
        <v>9461.27</v>
      </c>
      <c r="M397" s="9">
        <f t="shared" si="228"/>
        <v>28383.79</v>
      </c>
      <c r="N397" s="9">
        <f t="shared" si="228"/>
        <v>47306.32</v>
      </c>
      <c r="O397" s="71">
        <f t="shared" si="225"/>
        <v>0.12500009908825593</v>
      </c>
      <c r="P397" s="6">
        <f>IF(M397="",0/J397,M397/J397)</f>
        <v>0.37500003302941864</v>
      </c>
    </row>
    <row r="398" spans="1:16" ht="25.5">
      <c r="A398" s="12" t="s">
        <v>695</v>
      </c>
      <c r="B398" s="92" t="s">
        <v>696</v>
      </c>
      <c r="C398" s="1" t="s">
        <v>697</v>
      </c>
      <c r="D398" s="65">
        <v>210</v>
      </c>
      <c r="E398" s="66">
        <v>52.5</v>
      </c>
      <c r="F398" s="67">
        <v>26.25</v>
      </c>
      <c r="G398" s="67">
        <f>E398+F398</f>
        <v>78.75</v>
      </c>
      <c r="H398" s="70">
        <f>IF(G398="",D398-0,D398-G398)</f>
        <v>131.25</v>
      </c>
      <c r="I398" s="15">
        <v>119.02</v>
      </c>
      <c r="J398" s="10">
        <f t="shared" si="220"/>
        <v>24994.2</v>
      </c>
      <c r="K398" s="10">
        <f t="shared" si="221"/>
        <v>6248.55</v>
      </c>
      <c r="L398" s="10">
        <f t="shared" si="222"/>
        <v>3124.28</v>
      </c>
      <c r="M398" s="10">
        <f t="shared" si="223"/>
        <v>9372.83</v>
      </c>
      <c r="N398" s="10">
        <f t="shared" si="224"/>
        <v>15621.38</v>
      </c>
      <c r="O398" s="90">
        <f t="shared" si="225"/>
        <v>0.12500020004641077</v>
      </c>
      <c r="P398" s="3">
        <f t="shared" ref="P398:P400" si="229">IF(M398="",0/J398,M398/J398)</f>
        <v>0.37500020004641077</v>
      </c>
    </row>
    <row r="399" spans="1:16" ht="25.5">
      <c r="A399" s="12" t="s">
        <v>698</v>
      </c>
      <c r="B399" s="92" t="s">
        <v>699</v>
      </c>
      <c r="C399" s="1" t="s">
        <v>697</v>
      </c>
      <c r="D399" s="65">
        <v>590</v>
      </c>
      <c r="E399" s="66">
        <v>147.5</v>
      </c>
      <c r="F399" s="67">
        <v>73.75</v>
      </c>
      <c r="G399" s="67">
        <f t="shared" ref="G399:G402" si="230">E399+F399</f>
        <v>221.25</v>
      </c>
      <c r="H399" s="70">
        <f>IF(G399="",D399-0,D399-G399)</f>
        <v>368.75</v>
      </c>
      <c r="I399" s="15">
        <v>62.81</v>
      </c>
      <c r="J399" s="10">
        <f t="shared" si="220"/>
        <v>37057.9</v>
      </c>
      <c r="K399" s="10">
        <f t="shared" si="221"/>
        <v>9264.48</v>
      </c>
      <c r="L399" s="10">
        <f t="shared" si="222"/>
        <v>4632.24</v>
      </c>
      <c r="M399" s="10">
        <f t="shared" si="223"/>
        <v>13896.71</v>
      </c>
      <c r="N399" s="10">
        <f t="shared" si="224"/>
        <v>23161.19</v>
      </c>
      <c r="O399" s="90">
        <f t="shared" si="225"/>
        <v>0.12500006746199865</v>
      </c>
      <c r="P399" s="3">
        <f t="shared" si="229"/>
        <v>0.37499993253800129</v>
      </c>
    </row>
    <row r="400" spans="1:16" ht="25.5">
      <c r="A400" s="12" t="s">
        <v>700</v>
      </c>
      <c r="B400" s="92" t="s">
        <v>701</v>
      </c>
      <c r="C400" s="1" t="s">
        <v>697</v>
      </c>
      <c r="D400" s="65">
        <v>600</v>
      </c>
      <c r="E400" s="66">
        <v>150</v>
      </c>
      <c r="F400" s="67">
        <v>75</v>
      </c>
      <c r="G400" s="67">
        <f t="shared" si="230"/>
        <v>225</v>
      </c>
      <c r="H400" s="70">
        <f>IF(G400="",D400-0,D400-G400)</f>
        <v>375</v>
      </c>
      <c r="I400" s="15">
        <v>22.73</v>
      </c>
      <c r="J400" s="10">
        <f t="shared" si="220"/>
        <v>13638</v>
      </c>
      <c r="K400" s="10">
        <f t="shared" si="221"/>
        <v>3409.5</v>
      </c>
      <c r="L400" s="10">
        <f t="shared" si="222"/>
        <v>1704.75</v>
      </c>
      <c r="M400" s="10">
        <f t="shared" si="223"/>
        <v>5114.25</v>
      </c>
      <c r="N400" s="10">
        <f t="shared" si="224"/>
        <v>8523.75</v>
      </c>
      <c r="O400" s="90">
        <f t="shared" si="225"/>
        <v>0.125</v>
      </c>
      <c r="P400" s="3">
        <f t="shared" si="229"/>
        <v>0.375</v>
      </c>
    </row>
    <row r="401" spans="1:16">
      <c r="A401" s="2" t="s">
        <v>702</v>
      </c>
      <c r="B401" s="91" t="s">
        <v>703</v>
      </c>
      <c r="C401" s="13"/>
      <c r="D401" s="68"/>
      <c r="E401" s="5"/>
      <c r="F401" s="5"/>
      <c r="G401" s="69"/>
      <c r="H401" s="5"/>
      <c r="I401" s="8"/>
      <c r="J401" s="9">
        <f>SUM(J402:J402)</f>
        <v>1247.26</v>
      </c>
      <c r="K401" s="9">
        <f t="shared" ref="K401:N401" si="231">SUM(K402:K402)</f>
        <v>623.63</v>
      </c>
      <c r="L401" s="9">
        <f t="shared" si="231"/>
        <v>0</v>
      </c>
      <c r="M401" s="9">
        <f t="shared" si="231"/>
        <v>623.63</v>
      </c>
      <c r="N401" s="9">
        <f t="shared" si="231"/>
        <v>623.63</v>
      </c>
      <c r="O401" s="71">
        <f t="shared" si="225"/>
        <v>0</v>
      </c>
      <c r="P401" s="6">
        <f>IF(M401="",0/J401,M401/J401)</f>
        <v>0.5</v>
      </c>
    </row>
    <row r="402" spans="1:16">
      <c r="A402" s="12" t="s">
        <v>704</v>
      </c>
      <c r="B402" s="92" t="s">
        <v>705</v>
      </c>
      <c r="C402" s="1" t="s">
        <v>706</v>
      </c>
      <c r="D402" s="65">
        <v>14.06</v>
      </c>
      <c r="E402" s="66">
        <v>7.03</v>
      </c>
      <c r="F402" s="67">
        <v>0</v>
      </c>
      <c r="G402" s="67">
        <f t="shared" si="230"/>
        <v>7.03</v>
      </c>
      <c r="H402" s="70">
        <f>IF(G402="",D402-0,D402-G402)</f>
        <v>7.03</v>
      </c>
      <c r="I402" s="15">
        <v>88.71</v>
      </c>
      <c r="J402" s="10">
        <f t="shared" si="220"/>
        <v>1247.26</v>
      </c>
      <c r="K402" s="10">
        <f t="shared" si="221"/>
        <v>623.63</v>
      </c>
      <c r="L402" s="10">
        <f t="shared" si="222"/>
        <v>0</v>
      </c>
      <c r="M402" s="10">
        <f t="shared" si="223"/>
        <v>623.63</v>
      </c>
      <c r="N402" s="10">
        <f t="shared" si="224"/>
        <v>623.63</v>
      </c>
      <c r="O402" s="90">
        <f t="shared" si="225"/>
        <v>0</v>
      </c>
      <c r="P402" s="3">
        <f t="shared" ref="P402" si="232">IF(M402="",0/J402,M402/J402)</f>
        <v>0.5</v>
      </c>
    </row>
    <row r="403" spans="1:16">
      <c r="A403" s="2" t="s">
        <v>727</v>
      </c>
      <c r="B403" s="91" t="s">
        <v>707</v>
      </c>
      <c r="C403" s="13"/>
      <c r="D403" s="68"/>
      <c r="E403" s="5"/>
      <c r="F403" s="5"/>
      <c r="G403" s="69"/>
      <c r="H403" s="5"/>
      <c r="I403" s="8"/>
      <c r="J403" s="9">
        <f>SUM(J404+J406+J409)</f>
        <v>24314.240000000002</v>
      </c>
      <c r="K403" s="9">
        <f t="shared" ref="K403:N403" si="233">SUM(K404+K406+K409)</f>
        <v>7259.45</v>
      </c>
      <c r="L403" s="9">
        <f t="shared" si="233"/>
        <v>2840.27</v>
      </c>
      <c r="M403" s="9">
        <f t="shared" si="233"/>
        <v>10099.719999999999</v>
      </c>
      <c r="N403" s="9">
        <f t="shared" si="233"/>
        <v>14214.52</v>
      </c>
      <c r="O403" s="71">
        <f t="shared" si="225"/>
        <v>0.11681508449369586</v>
      </c>
      <c r="P403" s="6">
        <f>IF(M403="",0/J403,M403/J403)</f>
        <v>0.41538291963886176</v>
      </c>
    </row>
    <row r="404" spans="1:16">
      <c r="A404" s="2" t="s">
        <v>708</v>
      </c>
      <c r="B404" s="91" t="s">
        <v>709</v>
      </c>
      <c r="C404" s="13"/>
      <c r="D404" s="68"/>
      <c r="E404" s="5"/>
      <c r="F404" s="5"/>
      <c r="G404" s="69"/>
      <c r="H404" s="5"/>
      <c r="I404" s="8"/>
      <c r="J404" s="9">
        <f>SUM(J405:J405)</f>
        <v>11529.18</v>
      </c>
      <c r="K404" s="9">
        <f t="shared" ref="K404:N404" si="234">SUM(K405:K405)</f>
        <v>0</v>
      </c>
      <c r="L404" s="9">
        <f t="shared" si="234"/>
        <v>1653</v>
      </c>
      <c r="M404" s="9">
        <f t="shared" si="234"/>
        <v>1653</v>
      </c>
      <c r="N404" s="9">
        <f t="shared" si="234"/>
        <v>9876.18</v>
      </c>
      <c r="O404" s="71">
        <f t="shared" si="225"/>
        <v>0.14337533111634998</v>
      </c>
      <c r="P404" s="6">
        <f>IF(M404="",0/J404,M404/J404)</f>
        <v>0.14337533111634998</v>
      </c>
    </row>
    <row r="405" spans="1:16" ht="25.5">
      <c r="A405" s="12" t="s">
        <v>710</v>
      </c>
      <c r="B405" s="92" t="s">
        <v>711</v>
      </c>
      <c r="C405" s="1" t="s">
        <v>712</v>
      </c>
      <c r="D405" s="65">
        <v>7686.12</v>
      </c>
      <c r="E405" s="66">
        <v>0</v>
      </c>
      <c r="F405" s="67">
        <v>1102</v>
      </c>
      <c r="G405" s="67">
        <f>E405+F405</f>
        <v>1102</v>
      </c>
      <c r="H405" s="70">
        <f>IF(G405="",D405-0,D405-G405)</f>
        <v>6584.12</v>
      </c>
      <c r="I405" s="15">
        <v>1.5</v>
      </c>
      <c r="J405" s="10">
        <f t="shared" si="220"/>
        <v>11529.18</v>
      </c>
      <c r="K405" s="10">
        <f t="shared" si="221"/>
        <v>0</v>
      </c>
      <c r="L405" s="10">
        <f t="shared" si="222"/>
        <v>1653</v>
      </c>
      <c r="M405" s="10">
        <f t="shared" si="223"/>
        <v>1653</v>
      </c>
      <c r="N405" s="10">
        <f t="shared" si="224"/>
        <v>9876.18</v>
      </c>
      <c r="O405" s="90">
        <f t="shared" si="225"/>
        <v>0.14337533111634998</v>
      </c>
      <c r="P405" s="3">
        <f t="shared" ref="P405" si="235">IF(M405="",0/J405,M405/J405)</f>
        <v>0.14337533111634998</v>
      </c>
    </row>
    <row r="406" spans="1:16">
      <c r="A406" s="2" t="s">
        <v>713</v>
      </c>
      <c r="B406" s="91" t="s">
        <v>714</v>
      </c>
      <c r="C406" s="13"/>
      <c r="D406" s="68"/>
      <c r="E406" s="5"/>
      <c r="F406" s="5"/>
      <c r="G406" s="69"/>
      <c r="H406" s="5"/>
      <c r="I406" s="8"/>
      <c r="J406" s="9">
        <f>SUM(J407:J408)</f>
        <v>5525.61</v>
      </c>
      <c r="K406" s="9">
        <f t="shared" ref="K406:N406" si="236">SUM(K407:K408)</f>
        <v>0</v>
      </c>
      <c r="L406" s="9">
        <f t="shared" si="236"/>
        <v>1187.27</v>
      </c>
      <c r="M406" s="9">
        <f t="shared" si="236"/>
        <v>1187.27</v>
      </c>
      <c r="N406" s="9">
        <f t="shared" si="236"/>
        <v>4338.34</v>
      </c>
      <c r="O406" s="71">
        <f t="shared" si="225"/>
        <v>0.21486677489001216</v>
      </c>
      <c r="P406" s="6">
        <f>IF(M406="",0/J406,M406/J406)</f>
        <v>0.21486677489001216</v>
      </c>
    </row>
    <row r="407" spans="1:16" ht="25.5">
      <c r="A407" s="12" t="s">
        <v>715</v>
      </c>
      <c r="B407" s="92" t="s">
        <v>711</v>
      </c>
      <c r="C407" s="1" t="s">
        <v>712</v>
      </c>
      <c r="D407" s="65">
        <v>2744.55</v>
      </c>
      <c r="E407" s="66">
        <v>0</v>
      </c>
      <c r="F407" s="67">
        <v>791.51</v>
      </c>
      <c r="G407" s="67">
        <f>E407+F407</f>
        <v>791.51</v>
      </c>
      <c r="H407" s="70">
        <f>IF(G407="",D407-0,D407-G407)</f>
        <v>1953.0400000000002</v>
      </c>
      <c r="I407" s="15">
        <v>1.5</v>
      </c>
      <c r="J407" s="10">
        <f t="shared" si="220"/>
        <v>4116.83</v>
      </c>
      <c r="K407" s="10">
        <f t="shared" si="221"/>
        <v>0</v>
      </c>
      <c r="L407" s="10">
        <f t="shared" si="222"/>
        <v>1187.27</v>
      </c>
      <c r="M407" s="10">
        <f t="shared" si="223"/>
        <v>1187.27</v>
      </c>
      <c r="N407" s="10">
        <f t="shared" si="224"/>
        <v>2929.56</v>
      </c>
      <c r="O407" s="90">
        <f t="shared" si="225"/>
        <v>0.28839422565420481</v>
      </c>
      <c r="P407" s="3">
        <f t="shared" ref="P407:P408" si="237">IF(M407="",0/J407,M407/J407)</f>
        <v>0.28839422565420481</v>
      </c>
    </row>
    <row r="408" spans="1:16" ht="25.5">
      <c r="A408" s="12" t="s">
        <v>716</v>
      </c>
      <c r="B408" s="92" t="s">
        <v>717</v>
      </c>
      <c r="C408" s="1" t="s">
        <v>712</v>
      </c>
      <c r="D408" s="65">
        <v>2387.7600000000002</v>
      </c>
      <c r="E408" s="66">
        <v>0</v>
      </c>
      <c r="F408" s="67">
        <v>0</v>
      </c>
      <c r="G408" s="67">
        <f>E408+F408</f>
        <v>0</v>
      </c>
      <c r="H408" s="70">
        <f>IF(G408="",D408-0,D408-G408)</f>
        <v>2387.7600000000002</v>
      </c>
      <c r="I408" s="15">
        <v>0.59</v>
      </c>
      <c r="J408" s="10">
        <f t="shared" si="220"/>
        <v>1408.78</v>
      </c>
      <c r="K408" s="10">
        <f t="shared" si="221"/>
        <v>0</v>
      </c>
      <c r="L408" s="10">
        <f t="shared" si="222"/>
        <v>0</v>
      </c>
      <c r="M408" s="10">
        <f t="shared" si="223"/>
        <v>0</v>
      </c>
      <c r="N408" s="10">
        <f t="shared" si="224"/>
        <v>1408.78</v>
      </c>
      <c r="O408" s="90">
        <f t="shared" si="225"/>
        <v>0</v>
      </c>
      <c r="P408" s="3">
        <f t="shared" si="237"/>
        <v>0</v>
      </c>
    </row>
    <row r="409" spans="1:16">
      <c r="A409" s="2" t="s">
        <v>718</v>
      </c>
      <c r="B409" s="91" t="s">
        <v>719</v>
      </c>
      <c r="C409" s="13"/>
      <c r="D409" s="68"/>
      <c r="E409" s="5"/>
      <c r="F409" s="5"/>
      <c r="G409" s="69"/>
      <c r="H409" s="5"/>
      <c r="I409" s="8"/>
      <c r="J409" s="9">
        <f>SUM(J410)</f>
        <v>7259.45</v>
      </c>
      <c r="K409" s="9">
        <f t="shared" ref="K409:N409" si="238">SUM(K410)</f>
        <v>7259.45</v>
      </c>
      <c r="L409" s="9">
        <f t="shared" si="238"/>
        <v>0</v>
      </c>
      <c r="M409" s="9">
        <f t="shared" si="238"/>
        <v>7259.45</v>
      </c>
      <c r="N409" s="9">
        <f t="shared" si="238"/>
        <v>0</v>
      </c>
      <c r="O409" s="71">
        <f t="shared" si="225"/>
        <v>0</v>
      </c>
      <c r="P409" s="6">
        <f>IF(M409="",0/J409,M409/J409)</f>
        <v>1</v>
      </c>
    </row>
    <row r="410" spans="1:16" ht="26.25" thickBot="1">
      <c r="A410" s="12" t="s">
        <v>720</v>
      </c>
      <c r="B410" s="92" t="s">
        <v>711</v>
      </c>
      <c r="C410" s="1" t="s">
        <v>712</v>
      </c>
      <c r="D410" s="65">
        <v>4839.63</v>
      </c>
      <c r="E410" s="66">
        <v>4839.6299999999992</v>
      </c>
      <c r="F410" s="67">
        <v>0</v>
      </c>
      <c r="G410" s="67">
        <f>E410+F410</f>
        <v>4839.6299999999992</v>
      </c>
      <c r="H410" s="70">
        <f>IF(G410="",D410-0,D410-G410)</f>
        <v>9.0949470177292824E-13</v>
      </c>
      <c r="I410" s="15">
        <v>1.5</v>
      </c>
      <c r="J410" s="10">
        <f t="shared" si="220"/>
        <v>7259.45</v>
      </c>
      <c r="K410" s="10">
        <f t="shared" si="221"/>
        <v>7259.45</v>
      </c>
      <c r="L410" s="10">
        <f t="shared" si="222"/>
        <v>0</v>
      </c>
      <c r="M410" s="10">
        <f t="shared" si="223"/>
        <v>7259.45</v>
      </c>
      <c r="N410" s="10">
        <f t="shared" si="224"/>
        <v>0</v>
      </c>
      <c r="O410" s="90">
        <f t="shared" si="225"/>
        <v>0</v>
      </c>
      <c r="P410" s="3">
        <f t="shared" ref="P410" si="239">IF(M410="",0/J410,M410/J410)</f>
        <v>1</v>
      </c>
    </row>
    <row r="411" spans="1:16" ht="33" customHeight="1" thickBot="1">
      <c r="A411" s="214" t="s">
        <v>2</v>
      </c>
      <c r="B411" s="215"/>
      <c r="C411" s="215"/>
      <c r="D411" s="215"/>
      <c r="E411" s="215"/>
      <c r="F411" s="215"/>
      <c r="G411" s="215"/>
      <c r="H411" s="215"/>
      <c r="I411" s="216"/>
      <c r="J411" s="78">
        <f>J395+J368+J328+J281+J141+J6</f>
        <v>1302694.73</v>
      </c>
      <c r="K411" s="78">
        <f>K395+K368+K328+K281+K141+K6+0.01</f>
        <v>400568.66000000003</v>
      </c>
      <c r="L411" s="79">
        <f t="shared" ref="L411" si="240">L395+L368+L328+L281+L141+L6</f>
        <v>95400.459999999992</v>
      </c>
      <c r="M411" s="78">
        <f>K411+L411</f>
        <v>495969.12</v>
      </c>
      <c r="N411" s="78">
        <f>J411-M411</f>
        <v>806725.61</v>
      </c>
      <c r="O411" s="80">
        <f>SUM(L411/J411)</f>
        <v>7.3233166453356258E-2</v>
      </c>
      <c r="P411" s="81">
        <f>IF(M411="",0/J411,M411/J411)</f>
        <v>0.38072551349002542</v>
      </c>
    </row>
    <row r="412" spans="1:16" ht="7.5" customHeight="1">
      <c r="A412" s="87"/>
      <c r="B412" s="88"/>
      <c r="C412" s="89"/>
      <c r="D412" s="89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6"/>
    </row>
    <row r="413" spans="1:16" ht="19.5" customHeight="1">
      <c r="A413" s="205" t="s">
        <v>803</v>
      </c>
      <c r="B413" s="206"/>
      <c r="C413" s="206"/>
      <c r="D413" s="207"/>
      <c r="E413" s="217" t="s">
        <v>804</v>
      </c>
      <c r="F413" s="218"/>
      <c r="G413" s="218"/>
      <c r="H413" s="218"/>
      <c r="I413" s="218"/>
      <c r="J413" s="219"/>
      <c r="K413" s="220" t="s">
        <v>804</v>
      </c>
      <c r="L413" s="221"/>
      <c r="M413" s="221"/>
      <c r="N413" s="221"/>
      <c r="O413" s="221"/>
      <c r="P413" s="222"/>
    </row>
    <row r="414" spans="1:16" ht="114.75" customHeight="1">
      <c r="A414" s="208"/>
      <c r="B414" s="209"/>
      <c r="C414" s="209"/>
      <c r="D414" s="210"/>
      <c r="E414" s="199"/>
      <c r="F414" s="200"/>
      <c r="G414" s="200"/>
      <c r="H414" s="200"/>
      <c r="I414" s="200"/>
      <c r="J414" s="201"/>
      <c r="K414" s="202"/>
      <c r="L414" s="203"/>
      <c r="M414" s="203"/>
      <c r="N414" s="203"/>
      <c r="O414" s="203"/>
      <c r="P414" s="204"/>
    </row>
    <row r="415" spans="1:16" ht="25.5" customHeight="1">
      <c r="A415" s="208"/>
      <c r="B415" s="209"/>
      <c r="C415" s="209"/>
      <c r="D415" s="210"/>
      <c r="E415" s="199" t="s">
        <v>805</v>
      </c>
      <c r="F415" s="200"/>
      <c r="G415" s="200"/>
      <c r="H415" s="200"/>
      <c r="I415" s="200"/>
      <c r="J415" s="201"/>
      <c r="K415" s="199" t="s">
        <v>805</v>
      </c>
      <c r="L415" s="200"/>
      <c r="M415" s="200"/>
      <c r="N415" s="200"/>
      <c r="O415" s="200"/>
      <c r="P415" s="223"/>
    </row>
    <row r="416" spans="1:16" ht="15.75">
      <c r="A416" s="208"/>
      <c r="B416" s="209"/>
      <c r="C416" s="209"/>
      <c r="D416" s="210"/>
      <c r="E416" s="224" t="s">
        <v>11</v>
      </c>
      <c r="F416" s="225"/>
      <c r="G416" s="225"/>
      <c r="H416" s="225"/>
      <c r="I416" s="225"/>
      <c r="J416" s="226"/>
      <c r="K416" s="224" t="s">
        <v>806</v>
      </c>
      <c r="L416" s="225"/>
      <c r="M416" s="225"/>
      <c r="N416" s="225"/>
      <c r="O416" s="225"/>
      <c r="P416" s="227"/>
    </row>
    <row r="417" spans="1:16">
      <c r="A417" s="208"/>
      <c r="B417" s="209"/>
      <c r="C417" s="209"/>
      <c r="D417" s="210"/>
      <c r="E417" s="228" t="s">
        <v>807</v>
      </c>
      <c r="F417" s="229"/>
      <c r="G417" s="229"/>
      <c r="H417" s="229"/>
      <c r="I417" s="229"/>
      <c r="J417" s="230"/>
      <c r="K417" s="228" t="s">
        <v>808</v>
      </c>
      <c r="L417" s="229"/>
      <c r="M417" s="229"/>
      <c r="N417" s="229"/>
      <c r="O417" s="229"/>
      <c r="P417" s="231"/>
    </row>
    <row r="418" spans="1:16" ht="13.5" thickBot="1">
      <c r="A418" s="211"/>
      <c r="B418" s="212"/>
      <c r="C418" s="212"/>
      <c r="D418" s="213"/>
      <c r="E418" s="232" t="s">
        <v>809</v>
      </c>
      <c r="F418" s="233"/>
      <c r="G418" s="233"/>
      <c r="H418" s="233"/>
      <c r="I418" s="233"/>
      <c r="J418" s="234"/>
      <c r="K418" s="232"/>
      <c r="L418" s="233"/>
      <c r="M418" s="233"/>
      <c r="N418" s="233"/>
      <c r="O418" s="233"/>
      <c r="P418" s="235"/>
    </row>
  </sheetData>
  <mergeCells count="28">
    <mergeCell ref="A1:H1"/>
    <mergeCell ref="I1:L1"/>
    <mergeCell ref="M1:P1"/>
    <mergeCell ref="A2:H2"/>
    <mergeCell ref="I2:L3"/>
    <mergeCell ref="M2:P3"/>
    <mergeCell ref="A3:H3"/>
    <mergeCell ref="J4:N4"/>
    <mergeCell ref="O4:P4"/>
    <mergeCell ref="A4:A5"/>
    <mergeCell ref="B4:B5"/>
    <mergeCell ref="C4:C5"/>
    <mergeCell ref="D4:H4"/>
    <mergeCell ref="I4:I5"/>
    <mergeCell ref="E414:J414"/>
    <mergeCell ref="K414:P414"/>
    <mergeCell ref="E415:J415"/>
    <mergeCell ref="A413:D418"/>
    <mergeCell ref="A411:I411"/>
    <mergeCell ref="E413:J413"/>
    <mergeCell ref="K413:P413"/>
    <mergeCell ref="K415:P415"/>
    <mergeCell ref="E416:J416"/>
    <mergeCell ref="K416:P416"/>
    <mergeCell ref="E417:J417"/>
    <mergeCell ref="K417:P417"/>
    <mergeCell ref="E418:J418"/>
    <mergeCell ref="K418:P418"/>
  </mergeCells>
  <conditionalFormatting sqref="F6:F410">
    <cfRule type="cellIs" dxfId="0" priority="1" operator="greaterThan">
      <formula>0</formula>
    </cfRule>
  </conditionalFormatting>
  <printOptions horizontalCentered="1"/>
  <pageMargins left="0.70866141732283472" right="0.70866141732283472" top="1.1417322834645669" bottom="1.1417322834645669" header="0.39370078740157483" footer="0.31496062992125984"/>
  <pageSetup paperSize="9" scale="43" fitToHeight="0" orientation="landscape" r:id="rId1"/>
  <headerFooter>
    <oddHeader xml:space="preserve">&amp;L&amp;20&amp;G&amp;R&amp;"Arial,Negrito"&amp;18&amp;K244072JGLR EMPREENDIMENTOS LTDA
CNPJ: 21.841.302/0001-62&amp;"Arial,Normal"
&amp;10 </oddHeader>
    <oddFooter>&amp;C&amp;"Arial,Negrito"&amp;14&amp;K244072_____________________________________________________________________________
Telefone: (79) 99157-0146 – E-mail: jglrempreendimentos@gmail.com
Av. Chesf, nº 241  – Marcelo Déda – CEP 49100-000 / São Cristóvão - Sergipe</oddFooter>
  </headerFooter>
  <rowBreaks count="1" manualBreakCount="1">
    <brk id="364" max="15" man="1"/>
  </rowBreaks>
  <ignoredErrors>
    <ignoredError sqref="G8:N11 F8:F30 O8:P410 O6:P7 G25:I288 O411:P411 J411 G12:I24 F289 G403:I410 H402:I402 F360:F366 F134:F142 F296 F306:F312 F314:F329 F338:F342 F346:F349 F368:F397 F401 F403:F404 L411 F148:F149 F158 F162 F168 F171:F282 F294 F406 F409 F33:F126 G290:I401 H289:I289" unlockedFormula="1"/>
    <ignoredError sqref="J25:J410 J12:N24" formula="1" unlockedFormula="1"/>
    <ignoredError sqref="K25:N353 K355:N410 K354 M354:N35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4"/>
  <sheetViews>
    <sheetView showGridLines="0" tabSelected="1" view="pageBreakPreview" topLeftCell="A612" zoomScaleNormal="100" zoomScaleSheetLayoutView="100" workbookViewId="0">
      <selection activeCell="F629" sqref="F629"/>
    </sheetView>
  </sheetViews>
  <sheetFormatPr defaultColWidth="9.140625" defaultRowHeight="12.75"/>
  <cols>
    <col min="1" max="1" width="18.7109375" style="23" customWidth="1"/>
    <col min="2" max="2" width="37.7109375" style="24" customWidth="1"/>
    <col min="3" max="3" width="17.140625" style="18" customWidth="1"/>
    <col min="4" max="4" width="15" style="19" customWidth="1"/>
    <col min="5" max="5" width="16.7109375" style="19" customWidth="1"/>
    <col min="6" max="6" width="21.85546875" style="21" customWidth="1"/>
    <col min="7" max="7" width="16.5703125" style="20" customWidth="1"/>
    <col min="8" max="16384" width="9.140625" style="17"/>
  </cols>
  <sheetData>
    <row r="1" spans="1:7" ht="16.5">
      <c r="A1" s="26" t="s">
        <v>0</v>
      </c>
      <c r="B1" s="27" t="s">
        <v>728</v>
      </c>
      <c r="C1" s="27"/>
      <c r="D1" s="28"/>
      <c r="E1" s="28"/>
      <c r="F1" s="55" t="s">
        <v>730</v>
      </c>
      <c r="G1" s="26" t="s">
        <v>729</v>
      </c>
    </row>
    <row r="2" spans="1:7" ht="16.5">
      <c r="A2" s="29">
        <v>1</v>
      </c>
      <c r="B2" s="280" t="s">
        <v>48</v>
      </c>
      <c r="C2" s="280"/>
      <c r="D2" s="280"/>
      <c r="E2" s="280"/>
      <c r="F2" s="280"/>
      <c r="G2" s="280"/>
    </row>
    <row r="3" spans="1:7" ht="16.5">
      <c r="A3" s="30" t="s">
        <v>49</v>
      </c>
      <c r="B3" s="281" t="s">
        <v>9</v>
      </c>
      <c r="C3" s="281"/>
      <c r="D3" s="281"/>
      <c r="E3" s="281"/>
      <c r="F3" s="281"/>
      <c r="G3" s="281"/>
    </row>
    <row r="4" spans="1:7" ht="16.5" hidden="1">
      <c r="A4" s="31" t="s">
        <v>50</v>
      </c>
      <c r="B4" s="265" t="s">
        <v>51</v>
      </c>
      <c r="C4" s="265"/>
      <c r="D4" s="265"/>
      <c r="E4" s="265"/>
      <c r="F4" s="56">
        <f>E6-1</f>
        <v>20</v>
      </c>
      <c r="G4" s="57" t="s">
        <v>8</v>
      </c>
    </row>
    <row r="5" spans="1:7" s="22" customFormat="1" ht="16.5" hidden="1">
      <c r="A5" s="35"/>
      <c r="B5" s="73" t="s">
        <v>731</v>
      </c>
      <c r="C5" s="36" t="s">
        <v>732</v>
      </c>
      <c r="D5" s="36" t="s">
        <v>733</v>
      </c>
      <c r="E5" s="37" t="s">
        <v>734</v>
      </c>
      <c r="F5" s="25"/>
      <c r="G5" s="37"/>
    </row>
    <row r="6" spans="1:7" s="22" customFormat="1" ht="16.5" hidden="1">
      <c r="A6" s="35"/>
      <c r="B6" s="38" t="s">
        <v>735</v>
      </c>
      <c r="C6" s="39">
        <v>3.5</v>
      </c>
      <c r="D6" s="39">
        <v>6</v>
      </c>
      <c r="E6" s="61">
        <f>C6*D6</f>
        <v>21</v>
      </c>
      <c r="F6" s="46"/>
      <c r="G6" s="43"/>
    </row>
    <row r="7" spans="1:7" s="22" customFormat="1" ht="16.5" hidden="1">
      <c r="A7" s="35"/>
      <c r="B7" s="38"/>
      <c r="C7" s="39"/>
      <c r="D7" s="39"/>
      <c r="E7" s="25"/>
      <c r="F7" s="46"/>
      <c r="G7" s="43"/>
    </row>
    <row r="8" spans="1:7" ht="16.5" hidden="1">
      <c r="A8" s="31" t="s">
        <v>52</v>
      </c>
      <c r="B8" s="265" t="s">
        <v>53</v>
      </c>
      <c r="C8" s="265"/>
      <c r="D8" s="265"/>
      <c r="E8" s="265"/>
      <c r="F8" s="56">
        <v>0</v>
      </c>
      <c r="G8" s="57" t="s">
        <v>8</v>
      </c>
    </row>
    <row r="9" spans="1:7" ht="16.5" hidden="1">
      <c r="A9" s="31" t="s">
        <v>54</v>
      </c>
      <c r="B9" s="265" t="s">
        <v>14</v>
      </c>
      <c r="C9" s="265"/>
      <c r="D9" s="265"/>
      <c r="E9" s="265"/>
      <c r="F9" s="56">
        <f>E11</f>
        <v>902</v>
      </c>
      <c r="G9" s="57" t="s">
        <v>8</v>
      </c>
    </row>
    <row r="10" spans="1:7" s="22" customFormat="1" ht="16.5" hidden="1">
      <c r="A10" s="35"/>
      <c r="B10" s="38" t="s">
        <v>736</v>
      </c>
      <c r="C10" s="36" t="s">
        <v>737</v>
      </c>
      <c r="D10" s="36" t="s">
        <v>738</v>
      </c>
      <c r="E10" s="37" t="s">
        <v>734</v>
      </c>
      <c r="F10" s="46"/>
      <c r="G10" s="43"/>
    </row>
    <row r="11" spans="1:7" s="22" customFormat="1" ht="16.5" hidden="1">
      <c r="A11" s="35"/>
      <c r="B11" s="38" t="s">
        <v>737</v>
      </c>
      <c r="C11" s="39">
        <f>65+185+190+11</f>
        <v>451</v>
      </c>
      <c r="D11" s="39">
        <v>2</v>
      </c>
      <c r="E11" s="25">
        <f>C11*D11</f>
        <v>902</v>
      </c>
      <c r="F11" s="25"/>
      <c r="G11" s="25"/>
    </row>
    <row r="12" spans="1:7" s="22" customFormat="1" ht="16.5" hidden="1">
      <c r="A12" s="35"/>
      <c r="B12" s="38"/>
      <c r="C12" s="39"/>
      <c r="D12" s="39"/>
      <c r="E12" s="25"/>
      <c r="F12" s="25"/>
      <c r="G12" s="25"/>
    </row>
    <row r="13" spans="1:7" ht="36.75" hidden="1" customHeight="1">
      <c r="A13" s="31" t="s">
        <v>55</v>
      </c>
      <c r="B13" s="273" t="s">
        <v>13</v>
      </c>
      <c r="C13" s="273"/>
      <c r="D13" s="273"/>
      <c r="E13" s="273"/>
      <c r="F13" s="64">
        <v>12</v>
      </c>
      <c r="G13" s="57" t="s">
        <v>8</v>
      </c>
    </row>
    <row r="14" spans="1:7" s="22" customFormat="1" ht="25.5" hidden="1" customHeight="1">
      <c r="A14" s="35"/>
      <c r="B14" s="73" t="s">
        <v>731</v>
      </c>
      <c r="C14" s="36" t="s">
        <v>732</v>
      </c>
      <c r="D14" s="36" t="s">
        <v>733</v>
      </c>
      <c r="E14" s="37" t="s">
        <v>734</v>
      </c>
      <c r="F14" s="25"/>
      <c r="G14" s="37"/>
    </row>
    <row r="15" spans="1:7" s="22" customFormat="1" ht="16.5" hidden="1">
      <c r="A15" s="35"/>
      <c r="B15" s="38" t="s">
        <v>739</v>
      </c>
      <c r="C15" s="39">
        <v>3.6</v>
      </c>
      <c r="D15" s="39">
        <v>1.8</v>
      </c>
      <c r="E15" s="25">
        <f>C15*D15</f>
        <v>6.48</v>
      </c>
      <c r="F15" s="46"/>
      <c r="G15" s="43"/>
    </row>
    <row r="16" spans="1:7" s="22" customFormat="1" ht="16.5" hidden="1">
      <c r="A16" s="35"/>
      <c r="B16" s="38" t="s">
        <v>740</v>
      </c>
      <c r="C16" s="39">
        <v>3.6</v>
      </c>
      <c r="D16" s="39">
        <v>1.8</v>
      </c>
      <c r="E16" s="25">
        <f>C16*D16</f>
        <v>6.48</v>
      </c>
      <c r="F16" s="46"/>
      <c r="G16" s="43"/>
    </row>
    <row r="17" spans="1:7" s="22" customFormat="1" ht="16.5" hidden="1">
      <c r="A17" s="35"/>
      <c r="B17" s="38"/>
      <c r="C17" s="38"/>
      <c r="D17" s="38"/>
      <c r="E17" s="63">
        <f>SUM(E15:E16)</f>
        <v>12.96</v>
      </c>
      <c r="F17" s="46"/>
      <c r="G17" s="43"/>
    </row>
    <row r="18" spans="1:7" ht="16.5">
      <c r="A18" s="30" t="s">
        <v>56</v>
      </c>
      <c r="B18" s="281" t="s">
        <v>57</v>
      </c>
      <c r="C18" s="281"/>
      <c r="D18" s="281"/>
      <c r="E18" s="281"/>
      <c r="F18" s="281"/>
      <c r="G18" s="281"/>
    </row>
    <row r="19" spans="1:7" ht="16.5" hidden="1">
      <c r="A19" s="31" t="s">
        <v>58</v>
      </c>
      <c r="B19" s="265" t="s">
        <v>59</v>
      </c>
      <c r="C19" s="265"/>
      <c r="D19" s="265"/>
      <c r="E19" s="265"/>
      <c r="F19" s="56">
        <f>C21</f>
        <v>428.38</v>
      </c>
      <c r="G19" s="57" t="s">
        <v>7</v>
      </c>
    </row>
    <row r="20" spans="1:7" s="22" customFormat="1" ht="26.25" hidden="1" customHeight="1">
      <c r="A20" s="35"/>
      <c r="B20" s="73" t="s">
        <v>731</v>
      </c>
      <c r="C20" s="36" t="s">
        <v>741</v>
      </c>
      <c r="D20" s="36"/>
      <c r="E20" s="37"/>
      <c r="F20" s="25"/>
      <c r="G20" s="37"/>
    </row>
    <row r="21" spans="1:7" s="22" customFormat="1" ht="16.5" hidden="1">
      <c r="A21" s="35"/>
      <c r="B21" s="38" t="s">
        <v>779</v>
      </c>
      <c r="C21" s="39">
        <v>428.38</v>
      </c>
      <c r="D21" s="44"/>
      <c r="E21" s="25"/>
      <c r="F21" s="46"/>
      <c r="G21" s="43"/>
    </row>
    <row r="22" spans="1:7" s="22" customFormat="1" ht="16.5" hidden="1">
      <c r="A22" s="35"/>
      <c r="B22" s="38"/>
      <c r="C22" s="38"/>
      <c r="D22" s="38"/>
      <c r="E22" s="43"/>
      <c r="F22" s="46"/>
      <c r="G22" s="43"/>
    </row>
    <row r="23" spans="1:7" ht="16.5" hidden="1">
      <c r="A23" s="31" t="s">
        <v>60</v>
      </c>
      <c r="B23" s="265" t="s">
        <v>61</v>
      </c>
      <c r="C23" s="265"/>
      <c r="D23" s="265"/>
      <c r="E23" s="265"/>
      <c r="F23" s="56">
        <f>SUM(C25:C26)</f>
        <v>60.5</v>
      </c>
      <c r="G23" s="57" t="s">
        <v>62</v>
      </c>
    </row>
    <row r="24" spans="1:7" s="22" customFormat="1" ht="16.5" hidden="1">
      <c r="A24" s="35"/>
      <c r="B24" s="73" t="s">
        <v>731</v>
      </c>
      <c r="C24" s="36" t="s">
        <v>773</v>
      </c>
      <c r="D24" s="38"/>
      <c r="E24" s="43"/>
      <c r="F24" s="46"/>
      <c r="G24" s="43"/>
    </row>
    <row r="25" spans="1:7" s="22" customFormat="1" ht="16.5" hidden="1">
      <c r="A25" s="35"/>
      <c r="B25" s="73" t="s">
        <v>742</v>
      </c>
      <c r="C25" s="39">
        <v>30.25</v>
      </c>
      <c r="D25" s="38"/>
      <c r="E25" s="43"/>
      <c r="F25" s="46"/>
      <c r="G25" s="43"/>
    </row>
    <row r="26" spans="1:7" s="22" customFormat="1" ht="16.5" hidden="1">
      <c r="A26" s="35"/>
      <c r="B26" s="73" t="s">
        <v>743</v>
      </c>
      <c r="C26" s="45">
        <v>30.25</v>
      </c>
      <c r="D26" s="38"/>
      <c r="E26" s="43"/>
      <c r="F26" s="46"/>
      <c r="G26" s="43"/>
    </row>
    <row r="27" spans="1:7" s="22" customFormat="1" ht="16.5" hidden="1">
      <c r="A27" s="35"/>
      <c r="B27" s="38"/>
      <c r="C27" s="38"/>
      <c r="D27" s="38"/>
      <c r="E27" s="43"/>
      <c r="F27" s="46"/>
      <c r="G27" s="43"/>
    </row>
    <row r="28" spans="1:7" ht="16.5" hidden="1">
      <c r="A28" s="31" t="s">
        <v>63</v>
      </c>
      <c r="B28" s="265" t="s">
        <v>64</v>
      </c>
      <c r="C28" s="265"/>
      <c r="D28" s="265"/>
      <c r="E28" s="265"/>
      <c r="F28" s="56">
        <f>SUM(G30:G38)</f>
        <v>62.286009999999997</v>
      </c>
      <c r="G28" s="57" t="s">
        <v>10</v>
      </c>
    </row>
    <row r="29" spans="1:7" s="22" customFormat="1" ht="21" hidden="1" customHeight="1">
      <c r="A29" s="35"/>
      <c r="B29" s="38" t="s">
        <v>731</v>
      </c>
      <c r="C29" s="36" t="s">
        <v>741</v>
      </c>
      <c r="D29" s="36" t="s">
        <v>744</v>
      </c>
      <c r="E29" s="37" t="s">
        <v>745</v>
      </c>
      <c r="F29" s="37" t="s">
        <v>746</v>
      </c>
      <c r="G29" s="25" t="s">
        <v>747</v>
      </c>
    </row>
    <row r="30" spans="1:7" s="22" customFormat="1" ht="16.5" hidden="1">
      <c r="A30" s="35"/>
      <c r="B30" s="38" t="s">
        <v>748</v>
      </c>
      <c r="C30" s="39">
        <f>(22.01*2+12.88*2)-1.8</f>
        <v>67.98</v>
      </c>
      <c r="D30" s="39">
        <v>0.15</v>
      </c>
      <c r="E30" s="25">
        <v>0.56999999999999995</v>
      </c>
      <c r="F30" s="46">
        <v>1</v>
      </c>
      <c r="G30" s="46">
        <f>C30*D30*E30*F30</f>
        <v>5.81229</v>
      </c>
    </row>
    <row r="31" spans="1:7" s="22" customFormat="1" ht="16.5" hidden="1">
      <c r="A31" s="35"/>
      <c r="B31" s="38" t="s">
        <v>749</v>
      </c>
      <c r="C31" s="39">
        <v>1.7</v>
      </c>
      <c r="D31" s="39">
        <v>0.4</v>
      </c>
      <c r="E31" s="25">
        <v>0.6</v>
      </c>
      <c r="F31" s="46">
        <v>15</v>
      </c>
      <c r="G31" s="46">
        <f t="shared" ref="G31:G38" si="0">C31*D31*E31*F31</f>
        <v>6.12</v>
      </c>
    </row>
    <row r="32" spans="1:7" s="22" customFormat="1" ht="16.5" hidden="1">
      <c r="A32" s="35"/>
      <c r="B32" s="38" t="s">
        <v>750</v>
      </c>
      <c r="C32" s="42">
        <v>16.43</v>
      </c>
      <c r="D32" s="42">
        <v>0.84</v>
      </c>
      <c r="E32" s="46">
        <v>0.7</v>
      </c>
      <c r="F32" s="46">
        <v>2</v>
      </c>
      <c r="G32" s="46">
        <f t="shared" si="0"/>
        <v>19.321679999999997</v>
      </c>
    </row>
    <row r="33" spans="1:7" s="22" customFormat="1" ht="16.5" hidden="1">
      <c r="A33" s="35"/>
      <c r="B33" s="38" t="s">
        <v>751</v>
      </c>
      <c r="C33" s="42">
        <v>16.43</v>
      </c>
      <c r="D33" s="42">
        <v>0.84</v>
      </c>
      <c r="E33" s="46">
        <v>0.35</v>
      </c>
      <c r="F33" s="46">
        <v>2</v>
      </c>
      <c r="G33" s="46">
        <f t="shared" si="0"/>
        <v>9.6608399999999985</v>
      </c>
    </row>
    <row r="34" spans="1:7" s="22" customFormat="1" ht="16.5" hidden="1">
      <c r="A34" s="35"/>
      <c r="B34" s="38" t="s">
        <v>752</v>
      </c>
      <c r="C34" s="42">
        <v>9.9499999999999993</v>
      </c>
      <c r="D34" s="42">
        <v>0.4</v>
      </c>
      <c r="E34" s="46">
        <v>0.4</v>
      </c>
      <c r="F34" s="46">
        <v>1</v>
      </c>
      <c r="G34" s="46">
        <f t="shared" si="0"/>
        <v>1.5920000000000001</v>
      </c>
    </row>
    <row r="35" spans="1:7" s="22" customFormat="1" ht="16.5" hidden="1">
      <c r="A35" s="35"/>
      <c r="B35" s="38" t="s">
        <v>753</v>
      </c>
      <c r="C35" s="42">
        <v>13.55</v>
      </c>
      <c r="D35" s="42">
        <v>0.4</v>
      </c>
      <c r="E35" s="46">
        <v>0.4</v>
      </c>
      <c r="F35" s="46">
        <v>1</v>
      </c>
      <c r="G35" s="46">
        <f t="shared" si="0"/>
        <v>2.1680000000000006</v>
      </c>
    </row>
    <row r="36" spans="1:7" s="22" customFormat="1" ht="16.5" hidden="1">
      <c r="A36" s="35"/>
      <c r="B36" s="38" t="s">
        <v>754</v>
      </c>
      <c r="C36" s="42">
        <v>35.92</v>
      </c>
      <c r="D36" s="42">
        <v>0.4</v>
      </c>
      <c r="E36" s="46">
        <v>0.4</v>
      </c>
      <c r="F36" s="46">
        <v>1</v>
      </c>
      <c r="G36" s="46">
        <f t="shared" si="0"/>
        <v>5.7472000000000012</v>
      </c>
    </row>
    <row r="37" spans="1:7" s="22" customFormat="1" ht="16.5" hidden="1">
      <c r="A37" s="35"/>
      <c r="B37" s="38" t="s">
        <v>755</v>
      </c>
      <c r="C37" s="42">
        <v>37.130000000000003</v>
      </c>
      <c r="D37" s="42">
        <v>0.4</v>
      </c>
      <c r="E37" s="46">
        <v>0.4</v>
      </c>
      <c r="F37" s="46">
        <v>1</v>
      </c>
      <c r="G37" s="46">
        <f t="shared" si="0"/>
        <v>5.9408000000000012</v>
      </c>
    </row>
    <row r="38" spans="1:7" s="22" customFormat="1" ht="16.5" hidden="1">
      <c r="A38" s="35"/>
      <c r="B38" s="38" t="s">
        <v>756</v>
      </c>
      <c r="C38" s="42">
        <v>37.020000000000003</v>
      </c>
      <c r="D38" s="42">
        <v>0.4</v>
      </c>
      <c r="E38" s="46">
        <v>0.4</v>
      </c>
      <c r="F38" s="46">
        <v>1</v>
      </c>
      <c r="G38" s="46">
        <f t="shared" si="0"/>
        <v>5.9232000000000014</v>
      </c>
    </row>
    <row r="39" spans="1:7" s="22" customFormat="1" ht="16.5" hidden="1">
      <c r="A39" s="35"/>
      <c r="B39" s="38"/>
      <c r="C39" s="42"/>
      <c r="D39" s="42"/>
      <c r="E39" s="46"/>
      <c r="F39" s="46"/>
      <c r="G39" s="46"/>
    </row>
    <row r="40" spans="1:7" ht="16.5" hidden="1">
      <c r="A40" s="31" t="s">
        <v>65</v>
      </c>
      <c r="B40" s="265" t="s">
        <v>66</v>
      </c>
      <c r="C40" s="265"/>
      <c r="D40" s="265"/>
      <c r="E40" s="265"/>
      <c r="F40" s="56">
        <v>0</v>
      </c>
      <c r="G40" s="57" t="s">
        <v>7</v>
      </c>
    </row>
    <row r="41" spans="1:7" ht="16.5" hidden="1">
      <c r="A41" s="31" t="s">
        <v>67</v>
      </c>
      <c r="B41" s="265" t="s">
        <v>68</v>
      </c>
      <c r="C41" s="265"/>
      <c r="D41" s="265"/>
      <c r="E41" s="265"/>
      <c r="F41" s="56">
        <v>6</v>
      </c>
      <c r="G41" s="57" t="s">
        <v>12</v>
      </c>
    </row>
    <row r="42" spans="1:7" ht="16.5" hidden="1">
      <c r="A42" s="31" t="s">
        <v>69</v>
      </c>
      <c r="B42" s="265" t="s">
        <v>70</v>
      </c>
      <c r="C42" s="265"/>
      <c r="D42" s="265"/>
      <c r="E42" s="265"/>
      <c r="F42" s="56">
        <f>E44+E45+E46</f>
        <v>278.89970000000005</v>
      </c>
      <c r="G42" s="57" t="s">
        <v>10</v>
      </c>
    </row>
    <row r="43" spans="1:7" s="22" customFormat="1" ht="27.75" hidden="1" customHeight="1">
      <c r="A43" s="35"/>
      <c r="B43" s="73" t="s">
        <v>731</v>
      </c>
      <c r="C43" s="36" t="s">
        <v>734</v>
      </c>
      <c r="D43" s="36" t="s">
        <v>758</v>
      </c>
      <c r="E43" s="37" t="s">
        <v>759</v>
      </c>
      <c r="F43" s="58"/>
      <c r="G43" s="43"/>
    </row>
    <row r="44" spans="1:7" s="22" customFormat="1" ht="16.5" hidden="1">
      <c r="A44" s="35"/>
      <c r="B44" s="47" t="s">
        <v>783</v>
      </c>
      <c r="C44" s="39">
        <v>3605.01</v>
      </c>
      <c r="D44" s="39">
        <v>7.0000000000000007E-2</v>
      </c>
      <c r="E44" s="25">
        <f>C44*D44</f>
        <v>252.35070000000005</v>
      </c>
      <c r="F44" s="25"/>
      <c r="G44" s="25"/>
    </row>
    <row r="45" spans="1:7" s="22" customFormat="1" ht="31.5" hidden="1" customHeight="1">
      <c r="A45" s="35"/>
      <c r="B45" s="47" t="s">
        <v>782</v>
      </c>
      <c r="C45" s="36" t="s">
        <v>780</v>
      </c>
      <c r="D45" s="36" t="s">
        <v>780</v>
      </c>
      <c r="E45" s="39">
        <f>(1/3*3.14*1.2)*(3*3)+(1.2*1.2)+3*1.2</f>
        <v>16.344000000000001</v>
      </c>
      <c r="F45" s="25"/>
      <c r="G45" s="25"/>
    </row>
    <row r="46" spans="1:7" s="22" customFormat="1" ht="34.5" hidden="1" customHeight="1">
      <c r="A46" s="35"/>
      <c r="B46" s="48" t="s">
        <v>781</v>
      </c>
      <c r="C46" s="36" t="s">
        <v>780</v>
      </c>
      <c r="D46" s="36" t="s">
        <v>780</v>
      </c>
      <c r="E46" s="39">
        <f>(3.14*(2.5)*(2.5)*0.52)</f>
        <v>10.205</v>
      </c>
      <c r="F46" s="25"/>
      <c r="G46" s="37"/>
    </row>
    <row r="47" spans="1:7" s="22" customFormat="1" ht="16.5" hidden="1">
      <c r="A47" s="35"/>
      <c r="B47" s="38"/>
      <c r="C47" s="38"/>
      <c r="D47" s="38"/>
      <c r="E47" s="96"/>
      <c r="F47" s="46"/>
      <c r="G47" s="43"/>
    </row>
    <row r="48" spans="1:7" ht="16.5" hidden="1">
      <c r="A48" s="31" t="s">
        <v>71</v>
      </c>
      <c r="B48" s="265" t="s">
        <v>72</v>
      </c>
      <c r="C48" s="265"/>
      <c r="D48" s="265"/>
      <c r="E48" s="265"/>
      <c r="F48" s="56">
        <v>1</v>
      </c>
      <c r="G48" s="57" t="s">
        <v>12</v>
      </c>
    </row>
    <row r="49" spans="1:7" s="22" customFormat="1" ht="16.5" hidden="1">
      <c r="A49" s="35"/>
      <c r="B49" s="73" t="s">
        <v>731</v>
      </c>
      <c r="C49" s="36" t="s">
        <v>746</v>
      </c>
      <c r="D49" s="38"/>
      <c r="E49" s="43"/>
      <c r="F49" s="46"/>
      <c r="G49" s="43"/>
    </row>
    <row r="50" spans="1:7" s="22" customFormat="1" ht="16.5" hidden="1">
      <c r="A50" s="35"/>
      <c r="B50" s="73" t="s">
        <v>757</v>
      </c>
      <c r="C50" s="39">
        <v>1</v>
      </c>
      <c r="D50" s="38"/>
      <c r="E50" s="43"/>
      <c r="F50" s="46"/>
      <c r="G50" s="43"/>
    </row>
    <row r="51" spans="1:7" s="22" customFormat="1" ht="16.5" hidden="1">
      <c r="A51" s="35"/>
      <c r="B51" s="36"/>
      <c r="C51" s="39"/>
      <c r="D51" s="38"/>
      <c r="E51" s="43"/>
      <c r="F51" s="46"/>
      <c r="G51" s="43"/>
    </row>
    <row r="52" spans="1:7" ht="16.5" hidden="1">
      <c r="A52" s="31" t="s">
        <v>73</v>
      </c>
      <c r="B52" s="265" t="s">
        <v>74</v>
      </c>
      <c r="C52" s="265"/>
      <c r="D52" s="265"/>
      <c r="E52" s="265"/>
      <c r="F52" s="56">
        <v>7</v>
      </c>
      <c r="G52" s="57" t="s">
        <v>12</v>
      </c>
    </row>
    <row r="53" spans="1:7" s="22" customFormat="1" ht="16.5" hidden="1">
      <c r="A53" s="35"/>
      <c r="B53" s="48" t="s">
        <v>731</v>
      </c>
      <c r="C53" s="36" t="s">
        <v>746</v>
      </c>
      <c r="D53" s="38"/>
      <c r="E53" s="43"/>
      <c r="F53" s="46"/>
      <c r="G53" s="43"/>
    </row>
    <row r="54" spans="1:7" s="22" customFormat="1" ht="16.5" hidden="1">
      <c r="A54" s="35"/>
      <c r="B54" s="48" t="s">
        <v>757</v>
      </c>
      <c r="C54" s="39">
        <v>7</v>
      </c>
      <c r="D54" s="38"/>
      <c r="E54" s="43"/>
      <c r="F54" s="46"/>
      <c r="G54" s="43"/>
    </row>
    <row r="55" spans="1:7" s="22" customFormat="1" ht="16.5" hidden="1">
      <c r="A55" s="35"/>
      <c r="B55" s="38"/>
      <c r="C55" s="38"/>
      <c r="D55" s="38"/>
      <c r="E55" s="43"/>
      <c r="F55" s="46"/>
      <c r="G55" s="43"/>
    </row>
    <row r="56" spans="1:7" ht="16.5" hidden="1">
      <c r="A56" s="31" t="s">
        <v>75</v>
      </c>
      <c r="B56" s="265" t="s">
        <v>76</v>
      </c>
      <c r="C56" s="265"/>
      <c r="D56" s="265"/>
      <c r="E56" s="265"/>
      <c r="F56" s="56">
        <f>SUM(E58:E62)</f>
        <v>188.14</v>
      </c>
      <c r="G56" s="57" t="s">
        <v>62</v>
      </c>
    </row>
    <row r="57" spans="1:7" s="22" customFormat="1" ht="16.5" hidden="1">
      <c r="A57" s="49"/>
      <c r="B57" s="73" t="s">
        <v>731</v>
      </c>
      <c r="C57" s="36" t="s">
        <v>741</v>
      </c>
      <c r="D57" s="36" t="s">
        <v>733</v>
      </c>
      <c r="E57" s="37" t="s">
        <v>734</v>
      </c>
      <c r="F57" s="25"/>
      <c r="G57" s="37"/>
    </row>
    <row r="58" spans="1:7" s="22" customFormat="1" ht="16.5" hidden="1">
      <c r="A58" s="49"/>
      <c r="B58" s="38" t="s">
        <v>760</v>
      </c>
      <c r="C58" s="25">
        <v>18.420000000000002</v>
      </c>
      <c r="D58" s="25">
        <v>5</v>
      </c>
      <c r="E58" s="25">
        <f>C58*D58</f>
        <v>92.100000000000009</v>
      </c>
      <c r="F58" s="25"/>
      <c r="G58" s="37"/>
    </row>
    <row r="59" spans="1:7" s="22" customFormat="1" ht="16.5" hidden="1">
      <c r="A59" s="49"/>
      <c r="B59" s="282" t="s">
        <v>761</v>
      </c>
      <c r="C59" s="25">
        <v>22.08</v>
      </c>
      <c r="D59" s="25">
        <v>1</v>
      </c>
      <c r="E59" s="25">
        <f>C59*D59</f>
        <v>22.08</v>
      </c>
      <c r="F59" s="25"/>
      <c r="G59" s="37"/>
    </row>
    <row r="60" spans="1:7" s="22" customFormat="1" ht="16.5" hidden="1">
      <c r="A60" s="49"/>
      <c r="B60" s="282"/>
      <c r="C60" s="25">
        <v>22.08</v>
      </c>
      <c r="D60" s="25">
        <v>1</v>
      </c>
      <c r="E60" s="25">
        <f>C60*D60</f>
        <v>22.08</v>
      </c>
      <c r="F60" s="25"/>
      <c r="G60" s="37"/>
    </row>
    <row r="61" spans="1:7" s="22" customFormat="1" ht="16.5" hidden="1">
      <c r="A61" s="49"/>
      <c r="B61" s="282"/>
      <c r="C61" s="25">
        <v>12.97</v>
      </c>
      <c r="D61" s="25">
        <v>2</v>
      </c>
      <c r="E61" s="25">
        <f>C61*D61</f>
        <v>25.94</v>
      </c>
      <c r="F61" s="25"/>
      <c r="G61" s="25"/>
    </row>
    <row r="62" spans="1:7" s="22" customFormat="1" ht="16.5" hidden="1">
      <c r="A62" s="49"/>
      <c r="B62" s="282"/>
      <c r="C62" s="25">
        <v>12.97</v>
      </c>
      <c r="D62" s="25">
        <v>2</v>
      </c>
      <c r="E62" s="25">
        <f>C62*D62</f>
        <v>25.94</v>
      </c>
      <c r="F62" s="25"/>
      <c r="G62" s="25"/>
    </row>
    <row r="63" spans="1:7" ht="16.5" hidden="1">
      <c r="A63" s="31" t="s">
        <v>77</v>
      </c>
      <c r="B63" s="265" t="s">
        <v>78</v>
      </c>
      <c r="C63" s="265"/>
      <c r="D63" s="265"/>
      <c r="E63" s="265"/>
      <c r="F63" s="56">
        <v>496.65</v>
      </c>
      <c r="G63" s="57" t="s">
        <v>10</v>
      </c>
    </row>
    <row r="64" spans="1:7" s="22" customFormat="1" ht="40.5" hidden="1" customHeight="1">
      <c r="A64" s="49"/>
      <c r="B64" s="36" t="s">
        <v>731</v>
      </c>
      <c r="C64" s="36" t="s">
        <v>784</v>
      </c>
      <c r="D64" s="36" t="s">
        <v>786</v>
      </c>
      <c r="E64" s="37"/>
      <c r="F64" s="59"/>
      <c r="G64" s="37"/>
    </row>
    <row r="65" spans="1:7" s="22" customFormat="1" ht="16.5" hidden="1">
      <c r="A65" s="49"/>
      <c r="B65" s="38" t="s">
        <v>763</v>
      </c>
      <c r="C65" s="60">
        <f>C21*0.15*0.3</f>
        <v>19.277099999999997</v>
      </c>
      <c r="D65" s="60">
        <f>C65*1.8</f>
        <v>34.698779999999999</v>
      </c>
      <c r="E65" s="43"/>
      <c r="F65" s="25"/>
      <c r="G65" s="25"/>
    </row>
    <row r="66" spans="1:7" s="22" customFormat="1" ht="16.5" hidden="1">
      <c r="A66" s="49"/>
      <c r="B66" s="38" t="s">
        <v>764</v>
      </c>
      <c r="C66" s="42">
        <f>F28</f>
        <v>62.286009999999997</v>
      </c>
      <c r="D66" s="60">
        <f t="shared" ref="D66:D68" si="1">C66*1.8</f>
        <v>112.114818</v>
      </c>
      <c r="E66" s="43"/>
      <c r="F66" s="25"/>
      <c r="G66" s="25"/>
    </row>
    <row r="67" spans="1:7" s="22" customFormat="1" ht="16.5" hidden="1">
      <c r="A67" s="49"/>
      <c r="B67" s="38" t="s">
        <v>765</v>
      </c>
      <c r="C67" s="42">
        <f>F42</f>
        <v>278.89970000000005</v>
      </c>
      <c r="D67" s="60">
        <f t="shared" si="1"/>
        <v>502.01946000000009</v>
      </c>
      <c r="E67" s="43"/>
      <c r="F67" s="25"/>
      <c r="G67" s="25"/>
    </row>
    <row r="68" spans="1:7" s="22" customFormat="1" ht="16.5" hidden="1">
      <c r="A68" s="49"/>
      <c r="B68" s="38" t="s">
        <v>785</v>
      </c>
      <c r="C68" s="60">
        <f>E44/D44*0.03</f>
        <v>108.1503</v>
      </c>
      <c r="D68" s="60">
        <f t="shared" si="1"/>
        <v>194.67054000000002</v>
      </c>
      <c r="E68" s="43"/>
      <c r="F68" s="25"/>
      <c r="G68" s="25"/>
    </row>
    <row r="69" spans="1:7" s="22" customFormat="1" ht="16.5" hidden="1">
      <c r="A69" s="49"/>
      <c r="B69" s="38"/>
      <c r="C69" s="38"/>
      <c r="D69" s="62">
        <f>SUM(D65:D68)</f>
        <v>843.50359800000024</v>
      </c>
      <c r="E69" s="43"/>
      <c r="F69" s="25"/>
      <c r="G69" s="37"/>
    </row>
    <row r="70" spans="1:7" ht="16.5" hidden="1">
      <c r="A70" s="31" t="s">
        <v>79</v>
      </c>
      <c r="B70" s="265" t="s">
        <v>80</v>
      </c>
      <c r="C70" s="265"/>
      <c r="D70" s="265"/>
      <c r="E70" s="265"/>
      <c r="F70" s="56">
        <v>744.98</v>
      </c>
      <c r="G70" s="57" t="s">
        <v>81</v>
      </c>
    </row>
    <row r="71" spans="1:7" s="22" customFormat="1" ht="27.75" hidden="1" customHeight="1">
      <c r="A71" s="35"/>
      <c r="B71" s="36" t="s">
        <v>731</v>
      </c>
      <c r="C71" s="36" t="s">
        <v>762</v>
      </c>
      <c r="D71" s="36" t="s">
        <v>766</v>
      </c>
      <c r="E71" s="37" t="s">
        <v>767</v>
      </c>
      <c r="F71" s="59"/>
      <c r="G71" s="37"/>
    </row>
    <row r="72" spans="1:7" s="22" customFormat="1" ht="16.5" hidden="1">
      <c r="A72" s="35"/>
      <c r="B72" s="38" t="s">
        <v>768</v>
      </c>
      <c r="C72" s="39">
        <f>D69</f>
        <v>843.50359800000024</v>
      </c>
      <c r="D72" s="39">
        <v>1.5</v>
      </c>
      <c r="E72" s="61">
        <f>C72*D72</f>
        <v>1265.2553970000004</v>
      </c>
      <c r="F72" s="46"/>
      <c r="G72" s="43"/>
    </row>
    <row r="73" spans="1:7" s="22" customFormat="1" ht="16.5" hidden="1">
      <c r="A73" s="35"/>
      <c r="B73" s="38"/>
      <c r="C73" s="38"/>
      <c r="D73" s="38"/>
      <c r="E73" s="43"/>
      <c r="F73" s="46"/>
      <c r="G73" s="43"/>
    </row>
    <row r="74" spans="1:7" ht="16.5" hidden="1">
      <c r="A74" s="31" t="s">
        <v>82</v>
      </c>
      <c r="B74" s="265" t="s">
        <v>83</v>
      </c>
      <c r="C74" s="265"/>
      <c r="D74" s="265"/>
      <c r="E74" s="265"/>
      <c r="F74" s="56">
        <v>10429.68</v>
      </c>
      <c r="G74" s="57" t="s">
        <v>84</v>
      </c>
    </row>
    <row r="75" spans="1:7" s="22" customFormat="1" ht="16.5" hidden="1">
      <c r="A75" s="35"/>
      <c r="B75" s="36" t="s">
        <v>731</v>
      </c>
      <c r="C75" s="36" t="s">
        <v>769</v>
      </c>
      <c r="D75" s="36" t="s">
        <v>770</v>
      </c>
      <c r="E75" s="37" t="s">
        <v>771</v>
      </c>
      <c r="F75" s="59"/>
      <c r="G75" s="37"/>
    </row>
    <row r="76" spans="1:7" s="22" customFormat="1" ht="16.5" hidden="1">
      <c r="A76" s="35"/>
      <c r="B76" s="50" t="s">
        <v>772</v>
      </c>
      <c r="C76" s="42">
        <f>E72</f>
        <v>1265.2553970000004</v>
      </c>
      <c r="D76" s="42">
        <v>11</v>
      </c>
      <c r="E76" s="63">
        <f>C76*D76</f>
        <v>13917.809367000003</v>
      </c>
      <c r="F76" s="46"/>
      <c r="G76" s="43"/>
    </row>
    <row r="77" spans="1:7" s="22" customFormat="1" ht="16.5" hidden="1">
      <c r="A77" s="35"/>
      <c r="B77" s="38"/>
      <c r="C77" s="38"/>
      <c r="D77" s="38"/>
      <c r="E77" s="43"/>
      <c r="F77" s="46"/>
      <c r="G77" s="43"/>
    </row>
    <row r="78" spans="1:7" ht="16.5">
      <c r="A78" s="30" t="s">
        <v>85</v>
      </c>
      <c r="B78" s="281" t="s">
        <v>86</v>
      </c>
      <c r="C78" s="281"/>
      <c r="D78" s="281"/>
      <c r="E78" s="281"/>
      <c r="F78" s="281"/>
      <c r="G78" s="281"/>
    </row>
    <row r="79" spans="1:7" ht="16.5" hidden="1">
      <c r="A79" s="31" t="s">
        <v>87</v>
      </c>
      <c r="B79" s="32" t="s">
        <v>88</v>
      </c>
      <c r="C79" s="33"/>
      <c r="D79" s="34"/>
      <c r="E79" s="34"/>
      <c r="F79" s="56">
        <f>E81</f>
        <v>137.08000000000001</v>
      </c>
      <c r="G79" s="57" t="s">
        <v>10</v>
      </c>
    </row>
    <row r="80" spans="1:7" s="22" customFormat="1" ht="16.5" hidden="1">
      <c r="A80" s="35"/>
      <c r="B80" s="38" t="s">
        <v>731</v>
      </c>
      <c r="C80" s="51"/>
      <c r="D80" s="51"/>
      <c r="E80" s="52" t="s">
        <v>759</v>
      </c>
      <c r="F80" s="46"/>
      <c r="G80" s="43"/>
    </row>
    <row r="81" spans="1:7" s="22" customFormat="1" ht="16.5" hidden="1">
      <c r="A81" s="35"/>
      <c r="B81" s="48" t="s">
        <v>787</v>
      </c>
      <c r="C81" s="42"/>
      <c r="D81" s="39"/>
      <c r="E81" s="25">
        <f>2741.6*0.05</f>
        <v>137.08000000000001</v>
      </c>
      <c r="F81" s="46"/>
      <c r="G81" s="43"/>
    </row>
    <row r="82" spans="1:7" s="22" customFormat="1" ht="16.5" hidden="1">
      <c r="A82" s="35"/>
      <c r="B82" s="48"/>
      <c r="C82" s="39"/>
      <c r="D82" s="39"/>
      <c r="E82" s="25"/>
      <c r="F82" s="41"/>
      <c r="G82" s="40"/>
    </row>
    <row r="83" spans="1:7" ht="16.5">
      <c r="A83" s="30" t="s">
        <v>89</v>
      </c>
      <c r="B83" s="281" t="s">
        <v>90</v>
      </c>
      <c r="C83" s="281"/>
      <c r="D83" s="281"/>
      <c r="E83" s="281"/>
      <c r="F83" s="281"/>
      <c r="G83" s="281"/>
    </row>
    <row r="84" spans="1:7" ht="24" customHeight="1">
      <c r="A84" s="31" t="s">
        <v>937</v>
      </c>
      <c r="B84" s="250" t="s">
        <v>789</v>
      </c>
      <c r="C84" s="251" t="s">
        <v>789</v>
      </c>
      <c r="D84" s="251" t="s">
        <v>789</v>
      </c>
      <c r="E84" s="252" t="s">
        <v>789</v>
      </c>
      <c r="F84" s="56">
        <v>130.54</v>
      </c>
      <c r="G84" s="56" t="s">
        <v>7</v>
      </c>
    </row>
    <row r="85" spans="1:7" ht="24" customHeight="1">
      <c r="A85" s="31" t="s">
        <v>936</v>
      </c>
      <c r="B85" s="250" t="s">
        <v>791</v>
      </c>
      <c r="C85" s="251" t="s">
        <v>791</v>
      </c>
      <c r="D85" s="251" t="s">
        <v>791</v>
      </c>
      <c r="E85" s="252" t="s">
        <v>791</v>
      </c>
      <c r="F85" s="56">
        <v>71.790000000000006</v>
      </c>
      <c r="G85" s="56" t="s">
        <v>7</v>
      </c>
    </row>
    <row r="86" spans="1:7" ht="16.5">
      <c r="A86" s="30" t="s">
        <v>100</v>
      </c>
      <c r="B86" s="281" t="s">
        <v>101</v>
      </c>
      <c r="C86" s="281"/>
      <c r="D86" s="281"/>
      <c r="E86" s="281"/>
      <c r="F86" s="281"/>
      <c r="G86" s="281"/>
    </row>
    <row r="87" spans="1:7" ht="16.5">
      <c r="A87" s="30" t="s">
        <v>110</v>
      </c>
      <c r="B87" s="281" t="s">
        <v>111</v>
      </c>
      <c r="C87" s="281"/>
      <c r="D87" s="281"/>
      <c r="E87" s="281"/>
      <c r="F87" s="281"/>
      <c r="G87" s="281"/>
    </row>
    <row r="88" spans="1:7" ht="16.5">
      <c r="A88" s="30" t="s">
        <v>118</v>
      </c>
      <c r="B88" s="281" t="s">
        <v>119</v>
      </c>
      <c r="C88" s="281"/>
      <c r="D88" s="281"/>
      <c r="E88" s="281"/>
      <c r="F88" s="281"/>
      <c r="G88" s="281"/>
    </row>
    <row r="89" spans="1:7" ht="16.5" hidden="1">
      <c r="A89" s="30" t="s">
        <v>156</v>
      </c>
      <c r="B89" s="281" t="s">
        <v>157</v>
      </c>
      <c r="C89" s="281"/>
      <c r="D89" s="281"/>
      <c r="E89" s="281"/>
      <c r="F89" s="281"/>
      <c r="G89" s="281"/>
    </row>
    <row r="90" spans="1:7" ht="16.5" hidden="1">
      <c r="A90" s="30" t="s">
        <v>273</v>
      </c>
      <c r="B90" s="281" t="s">
        <v>274</v>
      </c>
      <c r="C90" s="281"/>
      <c r="D90" s="281"/>
      <c r="E90" s="281"/>
      <c r="F90" s="281"/>
      <c r="G90" s="281"/>
    </row>
    <row r="91" spans="1:7" ht="16.5" hidden="1">
      <c r="A91" s="31" t="s">
        <v>275</v>
      </c>
      <c r="B91" s="265" t="s">
        <v>122</v>
      </c>
      <c r="C91" s="265"/>
      <c r="D91" s="265"/>
      <c r="E91" s="265"/>
      <c r="F91" s="56">
        <v>0</v>
      </c>
      <c r="G91" s="57" t="s">
        <v>10</v>
      </c>
    </row>
    <row r="92" spans="1:7" ht="16.5" hidden="1">
      <c r="A92" s="38"/>
      <c r="B92" s="36" t="s">
        <v>741</v>
      </c>
      <c r="C92" s="36" t="s">
        <v>744</v>
      </c>
      <c r="D92" s="37" t="s">
        <v>745</v>
      </c>
      <c r="E92" s="25" t="s">
        <v>747</v>
      </c>
      <c r="F92" s="25"/>
      <c r="G92" s="25"/>
    </row>
    <row r="93" spans="1:7" ht="16.5" hidden="1">
      <c r="A93" s="38"/>
      <c r="B93" s="39">
        <v>9.8800000000000008</v>
      </c>
      <c r="C93" s="39">
        <v>0.5</v>
      </c>
      <c r="D93" s="25">
        <v>0.3</v>
      </c>
      <c r="E93" s="46">
        <f>B93*C93*D93</f>
        <v>1.482</v>
      </c>
      <c r="F93" s="46"/>
      <c r="G93" s="46"/>
    </row>
    <row r="94" spans="1:7" ht="16.5" hidden="1">
      <c r="A94" s="38"/>
      <c r="B94" s="39">
        <v>1.2</v>
      </c>
      <c r="C94" s="39">
        <v>0.3</v>
      </c>
      <c r="D94" s="25">
        <v>0.3</v>
      </c>
      <c r="E94" s="46">
        <f t="shared" ref="E94:E98" si="2">B94*C94*D94</f>
        <v>0.108</v>
      </c>
      <c r="F94" s="46"/>
      <c r="G94" s="46"/>
    </row>
    <row r="95" spans="1:7" ht="16.5" hidden="1">
      <c r="A95" s="38"/>
      <c r="B95" s="42">
        <v>6.04</v>
      </c>
      <c r="C95" s="42">
        <v>0.3</v>
      </c>
      <c r="D95" s="46">
        <v>0.3</v>
      </c>
      <c r="E95" s="46">
        <f t="shared" si="2"/>
        <v>0.54359999999999997</v>
      </c>
      <c r="F95" s="46"/>
      <c r="G95" s="46"/>
    </row>
    <row r="96" spans="1:7" ht="16.5" hidden="1">
      <c r="A96" s="38"/>
      <c r="B96" s="42">
        <v>1.2</v>
      </c>
      <c r="C96" s="42">
        <v>0.3</v>
      </c>
      <c r="D96" s="46">
        <v>0.3</v>
      </c>
      <c r="E96" s="46">
        <f t="shared" si="2"/>
        <v>0.108</v>
      </c>
      <c r="F96" s="46"/>
      <c r="G96" s="46"/>
    </row>
    <row r="97" spans="1:7" ht="16.5" hidden="1">
      <c r="A97" s="38"/>
      <c r="B97" s="42">
        <v>2</v>
      </c>
      <c r="C97" s="42">
        <v>0.3</v>
      </c>
      <c r="D97" s="46">
        <v>0.3</v>
      </c>
      <c r="E97" s="46">
        <f t="shared" si="2"/>
        <v>0.18</v>
      </c>
      <c r="F97" s="46"/>
      <c r="G97" s="46"/>
    </row>
    <row r="98" spans="1:7" ht="31.5" hidden="1" customHeight="1">
      <c r="A98" s="38"/>
      <c r="B98" s="42">
        <v>7.11</v>
      </c>
      <c r="C98" s="42">
        <v>0.3</v>
      </c>
      <c r="D98" s="46">
        <v>0.3</v>
      </c>
      <c r="E98" s="46">
        <f t="shared" si="2"/>
        <v>0.63990000000000002</v>
      </c>
      <c r="F98" s="46"/>
      <c r="G98" s="46"/>
    </row>
    <row r="99" spans="1:7" ht="16.5" hidden="1">
      <c r="A99" s="35"/>
      <c r="B99" s="38"/>
      <c r="C99" s="42"/>
      <c r="D99" s="42"/>
      <c r="E99" s="46"/>
      <c r="F99" s="46"/>
      <c r="G99" s="46"/>
    </row>
    <row r="100" spans="1:7" ht="16.5" hidden="1">
      <c r="A100" s="31" t="s">
        <v>812</v>
      </c>
      <c r="B100" s="273" t="s">
        <v>277</v>
      </c>
      <c r="C100" s="273"/>
      <c r="D100" s="273"/>
      <c r="E100" s="273"/>
      <c r="F100" s="56">
        <v>0</v>
      </c>
      <c r="G100" s="57" t="s">
        <v>10</v>
      </c>
    </row>
    <row r="101" spans="1:7" ht="16.5" hidden="1">
      <c r="A101" s="38"/>
      <c r="B101" s="36" t="s">
        <v>818</v>
      </c>
      <c r="C101" s="36" t="s">
        <v>819</v>
      </c>
      <c r="D101" s="37" t="s">
        <v>733</v>
      </c>
      <c r="E101" s="25" t="s">
        <v>759</v>
      </c>
      <c r="F101" s="25"/>
      <c r="G101" s="25"/>
    </row>
    <row r="102" spans="1:7" ht="16.5" hidden="1">
      <c r="A102" s="38"/>
      <c r="B102" s="39">
        <v>9.8800000000000008</v>
      </c>
      <c r="C102" s="39">
        <v>0.5</v>
      </c>
      <c r="D102" s="25">
        <v>0.64</v>
      </c>
      <c r="E102" s="46">
        <f>B102*C102*D102</f>
        <v>3.1616000000000004</v>
      </c>
      <c r="F102" s="46"/>
      <c r="G102" s="46"/>
    </row>
    <row r="103" spans="1:7" ht="16.5" hidden="1">
      <c r="A103" s="38"/>
      <c r="B103" s="39">
        <v>1.2</v>
      </c>
      <c r="C103" s="39">
        <v>0.3</v>
      </c>
      <c r="D103" s="25">
        <v>0.3</v>
      </c>
      <c r="E103" s="46">
        <f>B103*C103*D103</f>
        <v>0.108</v>
      </c>
      <c r="F103" s="46"/>
      <c r="G103" s="46"/>
    </row>
    <row r="104" spans="1:7" ht="16.5" hidden="1">
      <c r="A104" s="38"/>
      <c r="B104" s="42">
        <v>6.04</v>
      </c>
      <c r="C104" s="42">
        <v>0.3</v>
      </c>
      <c r="D104" s="46">
        <f>(0.64+0.3)/2</f>
        <v>0.47</v>
      </c>
      <c r="E104" s="46">
        <f t="shared" ref="E104:E107" si="3">B104*C104*D104</f>
        <v>0.85163999999999984</v>
      </c>
      <c r="F104" s="46"/>
      <c r="G104" s="46"/>
    </row>
    <row r="105" spans="1:7" ht="16.5" hidden="1">
      <c r="A105" s="38"/>
      <c r="B105" s="42">
        <f>1.2</f>
        <v>1.2</v>
      </c>
      <c r="C105" s="42">
        <v>0.3</v>
      </c>
      <c r="D105" s="46">
        <v>0.64</v>
      </c>
      <c r="E105" s="46">
        <f t="shared" si="3"/>
        <v>0.23039999999999999</v>
      </c>
      <c r="F105" s="46"/>
      <c r="G105" s="46"/>
    </row>
    <row r="106" spans="1:7" ht="16.5" hidden="1">
      <c r="A106" s="38"/>
      <c r="B106" s="42">
        <v>2</v>
      </c>
      <c r="C106" s="42">
        <v>0.3</v>
      </c>
      <c r="D106" s="46">
        <v>0.64</v>
      </c>
      <c r="E106" s="46">
        <f t="shared" si="3"/>
        <v>0.38400000000000001</v>
      </c>
      <c r="F106" s="46"/>
      <c r="G106" s="46"/>
    </row>
    <row r="107" spans="1:7" ht="16.5" hidden="1">
      <c r="A107" s="38"/>
      <c r="B107" s="42">
        <v>7.11</v>
      </c>
      <c r="C107" s="42">
        <v>0.3</v>
      </c>
      <c r="D107" s="46">
        <v>0.64</v>
      </c>
      <c r="E107" s="46">
        <f t="shared" si="3"/>
        <v>1.3651200000000001</v>
      </c>
      <c r="F107" s="46"/>
      <c r="G107" s="46"/>
    </row>
    <row r="108" spans="1:7" ht="16.5" hidden="1">
      <c r="A108" s="38"/>
      <c r="B108" s="42"/>
      <c r="C108" s="42"/>
      <c r="D108" s="46"/>
      <c r="E108" s="46"/>
      <c r="F108" s="46"/>
      <c r="G108" s="46"/>
    </row>
    <row r="109" spans="1:7" ht="16.5" hidden="1">
      <c r="A109" s="31" t="s">
        <v>813</v>
      </c>
      <c r="B109" s="273" t="s">
        <v>88</v>
      </c>
      <c r="C109" s="273"/>
      <c r="D109" s="273"/>
      <c r="E109" s="273"/>
      <c r="F109" s="56">
        <v>0</v>
      </c>
      <c r="G109" s="57" t="s">
        <v>10</v>
      </c>
    </row>
    <row r="110" spans="1:7" ht="16.5" hidden="1">
      <c r="A110" s="38"/>
      <c r="B110" s="42" t="s">
        <v>818</v>
      </c>
      <c r="C110" s="36" t="s">
        <v>819</v>
      </c>
      <c r="D110" s="39" t="s">
        <v>733</v>
      </c>
      <c r="E110" s="39" t="s">
        <v>820</v>
      </c>
      <c r="F110" s="46"/>
      <c r="G110" s="46"/>
    </row>
    <row r="111" spans="1:7" ht="16.5" hidden="1">
      <c r="A111" s="45"/>
      <c r="B111" s="42">
        <v>6.04</v>
      </c>
      <c r="C111" s="36">
        <v>0.6</v>
      </c>
      <c r="D111" s="39">
        <v>0.25</v>
      </c>
      <c r="E111" s="39">
        <f>B111*C111*D111</f>
        <v>0.90599999999999992</v>
      </c>
      <c r="F111" s="46"/>
      <c r="G111" s="46"/>
    </row>
    <row r="112" spans="1:7" ht="16.5" hidden="1">
      <c r="A112" s="42"/>
      <c r="B112" s="97" t="s">
        <v>780</v>
      </c>
      <c r="C112" s="36">
        <v>6.78</v>
      </c>
      <c r="D112" s="39">
        <v>0.7</v>
      </c>
      <c r="E112" s="39">
        <f>C112*D112</f>
        <v>4.7459999999999996</v>
      </c>
      <c r="F112" s="46"/>
      <c r="G112" s="46"/>
    </row>
    <row r="113" spans="1:7" ht="16.5" hidden="1">
      <c r="A113" s="38"/>
      <c r="B113" s="42"/>
      <c r="C113" s="38"/>
      <c r="D113" s="42"/>
      <c r="E113" s="42"/>
      <c r="F113" s="46"/>
      <c r="G113" s="46"/>
    </row>
    <row r="114" spans="1:7" ht="16.5" hidden="1">
      <c r="A114" s="31" t="s">
        <v>814</v>
      </c>
      <c r="B114" s="273" t="s">
        <v>280</v>
      </c>
      <c r="C114" s="273"/>
      <c r="D114" s="273"/>
      <c r="E114" s="273"/>
      <c r="F114" s="56">
        <v>0</v>
      </c>
      <c r="G114" s="57" t="s">
        <v>62</v>
      </c>
    </row>
    <row r="115" spans="1:7" ht="16.5" hidden="1">
      <c r="A115" s="38"/>
      <c r="B115" s="42" t="s">
        <v>821</v>
      </c>
      <c r="C115" s="42"/>
      <c r="D115" s="46"/>
      <c r="E115" s="46"/>
      <c r="F115" s="46">
        <v>12.57</v>
      </c>
      <c r="G115" s="46"/>
    </row>
    <row r="116" spans="1:7" ht="16.5" hidden="1">
      <c r="A116" s="38"/>
      <c r="B116" s="42"/>
      <c r="C116" s="42"/>
      <c r="D116" s="46"/>
      <c r="E116" s="46"/>
      <c r="F116" s="46"/>
      <c r="G116" s="46"/>
    </row>
    <row r="117" spans="1:7" ht="16.5" hidden="1">
      <c r="A117" s="31" t="s">
        <v>815</v>
      </c>
      <c r="B117" s="273" t="s">
        <v>282</v>
      </c>
      <c r="C117" s="273"/>
      <c r="D117" s="273"/>
      <c r="E117" s="273"/>
      <c r="F117" s="56">
        <v>0</v>
      </c>
      <c r="G117" s="57" t="s">
        <v>62</v>
      </c>
    </row>
    <row r="118" spans="1:7" s="22" customFormat="1" ht="16.5" hidden="1">
      <c r="A118" s="38"/>
      <c r="B118" s="42" t="s">
        <v>821</v>
      </c>
      <c r="C118" s="42"/>
      <c r="D118" s="46"/>
      <c r="E118" s="46"/>
      <c r="F118" s="46">
        <v>12.57</v>
      </c>
      <c r="G118" s="46"/>
    </row>
    <row r="119" spans="1:7" ht="16.5" hidden="1">
      <c r="A119" s="38"/>
      <c r="B119" s="42"/>
      <c r="C119" s="42"/>
      <c r="D119" s="46"/>
      <c r="E119" s="46"/>
      <c r="F119" s="46"/>
      <c r="G119" s="46"/>
    </row>
    <row r="120" spans="1:7" ht="16.5" hidden="1">
      <c r="A120" s="31" t="s">
        <v>816</v>
      </c>
      <c r="B120" s="273" t="s">
        <v>125</v>
      </c>
      <c r="C120" s="273"/>
      <c r="D120" s="273"/>
      <c r="E120" s="273"/>
      <c r="F120" s="56">
        <v>0</v>
      </c>
      <c r="G120" s="57" t="s">
        <v>62</v>
      </c>
    </row>
    <row r="121" spans="1:7" ht="16.5" hidden="1">
      <c r="A121" s="38"/>
      <c r="B121" s="36" t="s">
        <v>818</v>
      </c>
      <c r="C121" s="36" t="s">
        <v>733</v>
      </c>
      <c r="D121" s="37" t="s">
        <v>734</v>
      </c>
      <c r="E121" s="25"/>
      <c r="F121" s="25"/>
      <c r="G121" s="25"/>
    </row>
    <row r="122" spans="1:7" ht="16.5" hidden="1">
      <c r="A122" s="38"/>
      <c r="B122" s="39">
        <v>7.11</v>
      </c>
      <c r="C122" s="39">
        <v>0.4</v>
      </c>
      <c r="D122" s="25">
        <f>B122*C122</f>
        <v>2.8440000000000003</v>
      </c>
      <c r="E122" s="46"/>
      <c r="F122" s="46"/>
      <c r="G122" s="46"/>
    </row>
    <row r="123" spans="1:7" ht="16.5" hidden="1">
      <c r="A123" s="38"/>
      <c r="B123" s="39">
        <v>2</v>
      </c>
      <c r="C123" s="39">
        <v>0.4</v>
      </c>
      <c r="D123" s="25">
        <f>B123*C123</f>
        <v>0.8</v>
      </c>
      <c r="E123" s="46"/>
      <c r="F123" s="46"/>
      <c r="G123" s="46"/>
    </row>
    <row r="124" spans="1:7" ht="16.5" hidden="1">
      <c r="A124" s="38"/>
      <c r="B124" s="42">
        <v>0.5</v>
      </c>
      <c r="C124" s="42">
        <v>0.4</v>
      </c>
      <c r="D124" s="46">
        <f t="shared" ref="D124:D128" si="4">B124*C124</f>
        <v>0.2</v>
      </c>
      <c r="E124" s="46"/>
      <c r="F124" s="46"/>
      <c r="G124" s="46"/>
    </row>
    <row r="125" spans="1:7" ht="16.5" hidden="1">
      <c r="A125" s="38"/>
      <c r="B125" s="42">
        <v>9.8800000000000008</v>
      </c>
      <c r="C125" s="42">
        <v>0.4</v>
      </c>
      <c r="D125" s="46">
        <f t="shared" si="4"/>
        <v>3.9520000000000004</v>
      </c>
      <c r="E125" s="46"/>
      <c r="F125" s="46"/>
      <c r="G125" s="46"/>
    </row>
    <row r="126" spans="1:7" ht="16.5" hidden="1">
      <c r="A126" s="38"/>
      <c r="B126" s="42">
        <v>0.5</v>
      </c>
      <c r="C126" s="42">
        <v>0.4</v>
      </c>
      <c r="D126" s="46">
        <f t="shared" si="4"/>
        <v>0.2</v>
      </c>
      <c r="E126" s="46"/>
      <c r="F126" s="46"/>
      <c r="G126" s="46"/>
    </row>
    <row r="127" spans="1:7" ht="16.5" hidden="1">
      <c r="A127" s="38"/>
      <c r="B127" s="42">
        <v>6.04</v>
      </c>
      <c r="C127" s="42">
        <v>0.2</v>
      </c>
      <c r="D127" s="46">
        <f t="shared" si="4"/>
        <v>1.2080000000000002</v>
      </c>
      <c r="E127" s="46"/>
      <c r="F127" s="46"/>
      <c r="G127" s="46"/>
    </row>
    <row r="128" spans="1:7" ht="16.5" hidden="1">
      <c r="A128" s="38"/>
      <c r="B128" s="42">
        <v>1.2</v>
      </c>
      <c r="C128" s="42">
        <v>0.4</v>
      </c>
      <c r="D128" s="46">
        <f t="shared" si="4"/>
        <v>0.48</v>
      </c>
      <c r="E128" s="46"/>
      <c r="F128" s="46"/>
      <c r="G128" s="46"/>
    </row>
    <row r="129" spans="1:7" ht="16.5" hidden="1">
      <c r="A129" s="38"/>
      <c r="B129" s="42"/>
      <c r="C129" s="42"/>
      <c r="D129" s="46"/>
      <c r="E129" s="46"/>
      <c r="F129" s="46"/>
      <c r="G129" s="46"/>
    </row>
    <row r="130" spans="1:7" ht="16.5" hidden="1">
      <c r="A130" s="31" t="s">
        <v>817</v>
      </c>
      <c r="B130" s="273" t="s">
        <v>127</v>
      </c>
      <c r="C130" s="273"/>
      <c r="D130" s="273"/>
      <c r="E130" s="273"/>
      <c r="F130" s="56">
        <v>0</v>
      </c>
      <c r="G130" s="57" t="s">
        <v>62</v>
      </c>
    </row>
    <row r="131" spans="1:7" ht="16.5" hidden="1">
      <c r="A131" s="38"/>
      <c r="B131" s="36" t="s">
        <v>818</v>
      </c>
      <c r="C131" s="36" t="s">
        <v>733</v>
      </c>
      <c r="D131" s="37" t="s">
        <v>734</v>
      </c>
      <c r="E131" s="25"/>
      <c r="F131" s="25"/>
      <c r="G131" s="25"/>
    </row>
    <row r="132" spans="1:7" ht="16.5" hidden="1">
      <c r="A132" s="38"/>
      <c r="B132" s="39">
        <v>7.11</v>
      </c>
      <c r="C132" s="39">
        <v>0.4</v>
      </c>
      <c r="D132" s="25">
        <f>B132*C132</f>
        <v>2.8440000000000003</v>
      </c>
      <c r="E132" s="46"/>
      <c r="F132" s="46"/>
      <c r="G132" s="46"/>
    </row>
    <row r="133" spans="1:7" ht="16.5" hidden="1">
      <c r="A133" s="38"/>
      <c r="B133" s="39">
        <v>2</v>
      </c>
      <c r="C133" s="39">
        <v>0.4</v>
      </c>
      <c r="D133" s="25">
        <f>B133*C133</f>
        <v>0.8</v>
      </c>
      <c r="E133" s="46"/>
      <c r="F133" s="46"/>
      <c r="G133" s="46"/>
    </row>
    <row r="134" spans="1:7" ht="16.5" hidden="1">
      <c r="A134" s="38"/>
      <c r="B134" s="42">
        <v>0.5</v>
      </c>
      <c r="C134" s="42">
        <v>0.4</v>
      </c>
      <c r="D134" s="46">
        <f t="shared" ref="D134:D138" si="5">B134*C134</f>
        <v>0.2</v>
      </c>
      <c r="E134" s="46"/>
      <c r="F134" s="46"/>
      <c r="G134" s="46"/>
    </row>
    <row r="135" spans="1:7" ht="16.5" hidden="1">
      <c r="A135" s="38"/>
      <c r="B135" s="42">
        <v>9.8800000000000008</v>
      </c>
      <c r="C135" s="42">
        <v>0.4</v>
      </c>
      <c r="D135" s="46">
        <f t="shared" si="5"/>
        <v>3.9520000000000004</v>
      </c>
      <c r="E135" s="46"/>
      <c r="F135" s="46"/>
      <c r="G135" s="46"/>
    </row>
    <row r="136" spans="1:7" ht="16.5" hidden="1">
      <c r="A136" s="38"/>
      <c r="B136" s="42">
        <v>0.5</v>
      </c>
      <c r="C136" s="42">
        <v>0.4</v>
      </c>
      <c r="D136" s="46">
        <f t="shared" si="5"/>
        <v>0.2</v>
      </c>
      <c r="E136" s="46"/>
      <c r="F136" s="46"/>
      <c r="G136" s="46"/>
    </row>
    <row r="137" spans="1:7" ht="16.5" hidden="1">
      <c r="A137" s="38"/>
      <c r="B137" s="42">
        <v>6.04</v>
      </c>
      <c r="C137" s="42">
        <v>0.2</v>
      </c>
      <c r="D137" s="46">
        <f t="shared" si="5"/>
        <v>1.2080000000000002</v>
      </c>
      <c r="E137" s="46"/>
      <c r="F137" s="46"/>
      <c r="G137" s="46"/>
    </row>
    <row r="138" spans="1:7" ht="16.5" hidden="1">
      <c r="A138" s="38"/>
      <c r="B138" s="42">
        <v>1.2</v>
      </c>
      <c r="C138" s="42">
        <v>0.4</v>
      </c>
      <c r="D138" s="46">
        <f t="shared" si="5"/>
        <v>0.48</v>
      </c>
      <c r="E138" s="46"/>
      <c r="F138" s="46"/>
      <c r="G138" s="46"/>
    </row>
    <row r="139" spans="1:7" ht="16.5" hidden="1">
      <c r="A139" s="35"/>
      <c r="B139" s="38"/>
      <c r="C139" s="42"/>
      <c r="D139" s="42"/>
      <c r="E139" s="46"/>
      <c r="F139" s="46"/>
      <c r="G139" s="46"/>
    </row>
    <row r="140" spans="1:7" ht="16.5">
      <c r="A140" s="30" t="s">
        <v>888</v>
      </c>
      <c r="B140" s="281" t="s">
        <v>287</v>
      </c>
      <c r="C140" s="281"/>
      <c r="D140" s="281"/>
      <c r="E140" s="281"/>
      <c r="F140" s="281"/>
      <c r="G140" s="281"/>
    </row>
    <row r="141" spans="1:7" ht="28.5" customHeight="1">
      <c r="A141" s="29">
        <v>2</v>
      </c>
      <c r="B141" s="280" t="s">
        <v>298</v>
      </c>
      <c r="C141" s="280"/>
      <c r="D141" s="280"/>
      <c r="E141" s="280"/>
      <c r="F141" s="280"/>
      <c r="G141" s="280"/>
    </row>
    <row r="142" spans="1:7" ht="16.5">
      <c r="A142" s="30" t="s">
        <v>299</v>
      </c>
      <c r="B142" s="281" t="s">
        <v>300</v>
      </c>
      <c r="C142" s="281"/>
      <c r="D142" s="281"/>
      <c r="E142" s="281"/>
      <c r="F142" s="281"/>
      <c r="G142" s="281"/>
    </row>
    <row r="143" spans="1:7" ht="24" customHeight="1">
      <c r="A143" s="31" t="s">
        <v>889</v>
      </c>
      <c r="B143" s="250" t="s">
        <v>15</v>
      </c>
      <c r="C143" s="251"/>
      <c r="D143" s="251"/>
      <c r="E143" s="252"/>
      <c r="F143" s="56">
        <f>B145</f>
        <v>35.36</v>
      </c>
      <c r="G143" s="56" t="s">
        <v>7</v>
      </c>
    </row>
    <row r="144" spans="1:7" s="185" customFormat="1" ht="24" customHeight="1">
      <c r="A144" s="179"/>
      <c r="B144" s="184" t="s">
        <v>917</v>
      </c>
      <c r="C144" s="181"/>
      <c r="D144" s="181"/>
      <c r="E144" s="182"/>
      <c r="F144" s="183"/>
      <c r="G144" s="183"/>
    </row>
    <row r="145" spans="1:7" s="185" customFormat="1" ht="24" customHeight="1">
      <c r="A145" s="179"/>
      <c r="B145" s="184">
        <f>(6.38+2)+(6.57+2)+(6.57+2)+(7.84+2)</f>
        <v>35.36</v>
      </c>
      <c r="C145" s="181"/>
      <c r="D145" s="181"/>
      <c r="E145" s="182"/>
      <c r="F145" s="183"/>
      <c r="G145" s="183"/>
    </row>
    <row r="146" spans="1:7" s="185" customFormat="1" ht="24" customHeight="1">
      <c r="A146" s="179"/>
      <c r="B146" s="180"/>
      <c r="C146" s="181"/>
      <c r="D146" s="181"/>
      <c r="E146" s="182"/>
      <c r="F146" s="183"/>
      <c r="G146" s="183"/>
    </row>
    <row r="147" spans="1:7" ht="25.5" customHeight="1">
      <c r="A147" s="31" t="s">
        <v>890</v>
      </c>
      <c r="B147" s="250" t="s">
        <v>122</v>
      </c>
      <c r="C147" s="251"/>
      <c r="D147" s="251"/>
      <c r="E147" s="252"/>
      <c r="F147" s="56">
        <f>ROUND(G149+G150+G151+G152+G153+G154+G155+G156+G157+G158+G159,2)</f>
        <v>16.600000000000001</v>
      </c>
      <c r="G147" s="56" t="s">
        <v>10</v>
      </c>
    </row>
    <row r="148" spans="1:7" ht="25.5" customHeight="1">
      <c r="A148" s="174"/>
      <c r="B148" s="172" t="s">
        <v>918</v>
      </c>
      <c r="C148" s="172" t="s">
        <v>930</v>
      </c>
      <c r="D148" s="173" t="s">
        <v>931</v>
      </c>
      <c r="E148" s="173" t="s">
        <v>932</v>
      </c>
      <c r="F148" s="173" t="s">
        <v>933</v>
      </c>
      <c r="G148" s="104" t="s">
        <v>759</v>
      </c>
    </row>
    <row r="149" spans="1:7" ht="24.75" customHeight="1">
      <c r="A149" s="174"/>
      <c r="B149" s="172" t="s">
        <v>919</v>
      </c>
      <c r="C149" s="103">
        <f>0.75+0.4</f>
        <v>1.1499999999999999</v>
      </c>
      <c r="D149" s="104">
        <f>0.6+0.4</f>
        <v>1</v>
      </c>
      <c r="E149" s="104">
        <v>0.85</v>
      </c>
      <c r="F149" s="104">
        <v>6</v>
      </c>
      <c r="G149" s="104">
        <f t="shared" ref="G149:G159" si="6">C149*D149*E149*F149</f>
        <v>5.8649999999999993</v>
      </c>
    </row>
    <row r="150" spans="1:7" ht="24.75" customHeight="1">
      <c r="A150" s="174"/>
      <c r="B150" s="172" t="s">
        <v>920</v>
      </c>
      <c r="C150" s="103">
        <f>0.85+0.4</f>
        <v>1.25</v>
      </c>
      <c r="D150" s="104">
        <f>0.7+0.4</f>
        <v>1.1000000000000001</v>
      </c>
      <c r="E150" s="104">
        <v>0.85</v>
      </c>
      <c r="F150" s="104">
        <v>2</v>
      </c>
      <c r="G150" s="104">
        <f t="shared" si="6"/>
        <v>2.3374999999999999</v>
      </c>
    </row>
    <row r="151" spans="1:7" ht="19.5" customHeight="1">
      <c r="A151" s="174"/>
      <c r="B151" s="172" t="s">
        <v>921</v>
      </c>
      <c r="C151" s="103">
        <v>8.18</v>
      </c>
      <c r="D151" s="104">
        <f>0.15+0.4</f>
        <v>0.55000000000000004</v>
      </c>
      <c r="E151" s="104">
        <f>0.3</f>
        <v>0.3</v>
      </c>
      <c r="F151" s="104">
        <v>1</v>
      </c>
      <c r="G151" s="104">
        <f t="shared" si="6"/>
        <v>1.3497000000000001</v>
      </c>
    </row>
    <row r="152" spans="1:7" ht="19.5" customHeight="1">
      <c r="A152" s="174"/>
      <c r="B152" s="172" t="s">
        <v>922</v>
      </c>
      <c r="C152" s="103">
        <v>7.67</v>
      </c>
      <c r="D152" s="104">
        <v>0.55000000000000004</v>
      </c>
      <c r="E152" s="104">
        <v>0.3</v>
      </c>
      <c r="F152" s="104">
        <v>1</v>
      </c>
      <c r="G152" s="104">
        <f t="shared" si="6"/>
        <v>1.2655500000000002</v>
      </c>
    </row>
    <row r="153" spans="1:7" ht="24.75" customHeight="1">
      <c r="A153" s="174"/>
      <c r="B153" s="172" t="s">
        <v>923</v>
      </c>
      <c r="C153" s="103">
        <v>1.84</v>
      </c>
      <c r="D153" s="104">
        <v>0.55000000000000004</v>
      </c>
      <c r="E153" s="104">
        <v>0.3</v>
      </c>
      <c r="F153" s="104">
        <v>1</v>
      </c>
      <c r="G153" s="104">
        <f t="shared" si="6"/>
        <v>0.30360000000000004</v>
      </c>
    </row>
    <row r="154" spans="1:7" ht="24.75" customHeight="1">
      <c r="A154" s="174"/>
      <c r="B154" s="172" t="s">
        <v>924</v>
      </c>
      <c r="C154" s="103">
        <v>4.91</v>
      </c>
      <c r="D154" s="104">
        <v>0.55000000000000004</v>
      </c>
      <c r="E154" s="104">
        <v>0.3</v>
      </c>
      <c r="F154" s="104">
        <v>1</v>
      </c>
      <c r="G154" s="104">
        <f t="shared" si="6"/>
        <v>0.81015000000000004</v>
      </c>
    </row>
    <row r="155" spans="1:7" ht="24.75" customHeight="1">
      <c r="A155" s="174"/>
      <c r="B155" s="172" t="s">
        <v>925</v>
      </c>
      <c r="C155" s="103">
        <v>1.85</v>
      </c>
      <c r="D155" s="104">
        <v>0.55000000000000004</v>
      </c>
      <c r="E155" s="104">
        <v>0.3</v>
      </c>
      <c r="F155" s="104">
        <v>1</v>
      </c>
      <c r="G155" s="104">
        <f t="shared" si="6"/>
        <v>0.30525000000000002</v>
      </c>
    </row>
    <row r="156" spans="1:7" ht="24.75" customHeight="1">
      <c r="A156" s="174"/>
      <c r="B156" s="172" t="s">
        <v>926</v>
      </c>
      <c r="C156" s="103">
        <v>6.86</v>
      </c>
      <c r="D156" s="104">
        <v>0.55000000000000004</v>
      </c>
      <c r="E156" s="104">
        <v>0.3</v>
      </c>
      <c r="F156" s="104">
        <v>1</v>
      </c>
      <c r="G156" s="104">
        <f t="shared" si="6"/>
        <v>1.1319000000000001</v>
      </c>
    </row>
    <row r="157" spans="1:7" ht="24.75" customHeight="1">
      <c r="A157" s="174"/>
      <c r="B157" s="172" t="s">
        <v>927</v>
      </c>
      <c r="C157" s="103">
        <v>6.6</v>
      </c>
      <c r="D157" s="104">
        <v>0.55000000000000004</v>
      </c>
      <c r="E157" s="104">
        <v>0.3</v>
      </c>
      <c r="F157" s="104">
        <v>1</v>
      </c>
      <c r="G157" s="104">
        <f t="shared" si="6"/>
        <v>1.089</v>
      </c>
    </row>
    <row r="158" spans="1:7" ht="24.75" customHeight="1">
      <c r="A158" s="174"/>
      <c r="B158" s="172" t="s">
        <v>928</v>
      </c>
      <c r="C158" s="103">
        <v>6.58</v>
      </c>
      <c r="D158" s="104">
        <v>0.55000000000000004</v>
      </c>
      <c r="E158" s="104">
        <v>0.3</v>
      </c>
      <c r="F158" s="104">
        <v>1</v>
      </c>
      <c r="G158" s="104">
        <f t="shared" si="6"/>
        <v>1.0857000000000001</v>
      </c>
    </row>
    <row r="159" spans="1:7" ht="18.75" customHeight="1">
      <c r="A159" s="174"/>
      <c r="B159" s="172" t="s">
        <v>929</v>
      </c>
      <c r="C159" s="103">
        <v>6.39</v>
      </c>
      <c r="D159" s="104">
        <v>0.55000000000000004</v>
      </c>
      <c r="E159" s="104">
        <v>0.3</v>
      </c>
      <c r="F159" s="104">
        <v>1</v>
      </c>
      <c r="G159" s="104">
        <f t="shared" si="6"/>
        <v>1.0543499999999999</v>
      </c>
    </row>
    <row r="160" spans="1:7" ht="18.75" customHeight="1">
      <c r="A160" s="174"/>
      <c r="B160" s="186"/>
      <c r="C160" s="187"/>
      <c r="D160" s="188"/>
      <c r="E160" s="189"/>
      <c r="F160" s="104"/>
      <c r="G160" s="104"/>
    </row>
    <row r="161" spans="1:7" ht="24.75" customHeight="1">
      <c r="A161" s="31" t="s">
        <v>891</v>
      </c>
      <c r="B161" s="250" t="s">
        <v>304</v>
      </c>
      <c r="C161" s="251" t="s">
        <v>304</v>
      </c>
      <c r="D161" s="251" t="s">
        <v>304</v>
      </c>
      <c r="E161" s="252" t="s">
        <v>304</v>
      </c>
      <c r="F161" s="56">
        <f>ROUND(F147*0.7235,2)</f>
        <v>12.01</v>
      </c>
      <c r="G161" s="56" t="s">
        <v>10</v>
      </c>
    </row>
    <row r="162" spans="1:7" ht="22.5" customHeight="1">
      <c r="A162" s="31" t="s">
        <v>892</v>
      </c>
      <c r="B162" s="250" t="s">
        <v>78</v>
      </c>
      <c r="C162" s="251" t="s">
        <v>78</v>
      </c>
      <c r="D162" s="251" t="s">
        <v>78</v>
      </c>
      <c r="E162" s="252" t="s">
        <v>78</v>
      </c>
      <c r="F162" s="56">
        <f>ROUND((F147-F161)*1.3,2)</f>
        <v>5.97</v>
      </c>
      <c r="G162" s="56" t="s">
        <v>10</v>
      </c>
    </row>
    <row r="163" spans="1:7" ht="24" customHeight="1">
      <c r="A163" s="31" t="s">
        <v>893</v>
      </c>
      <c r="B163" s="250" t="s">
        <v>83</v>
      </c>
      <c r="C163" s="251" t="s">
        <v>83</v>
      </c>
      <c r="D163" s="251" t="s">
        <v>83</v>
      </c>
      <c r="E163" s="252" t="s">
        <v>83</v>
      </c>
      <c r="F163" s="56">
        <f>F162*10</f>
        <v>59.699999999999996</v>
      </c>
      <c r="G163" s="56" t="s">
        <v>84</v>
      </c>
    </row>
    <row r="164" spans="1:7" ht="24" customHeight="1">
      <c r="A164" s="30" t="s">
        <v>774</v>
      </c>
      <c r="B164" s="293" t="s">
        <v>307</v>
      </c>
      <c r="C164" s="294"/>
      <c r="D164" s="294"/>
      <c r="E164" s="294"/>
      <c r="F164" s="294"/>
      <c r="G164" s="295"/>
    </row>
    <row r="165" spans="1:7" ht="24" customHeight="1">
      <c r="A165" s="30" t="s">
        <v>722</v>
      </c>
      <c r="B165" s="178" t="s">
        <v>308</v>
      </c>
      <c r="C165" s="190"/>
      <c r="D165" s="190"/>
      <c r="E165" s="190"/>
      <c r="F165" s="190"/>
      <c r="G165" s="191"/>
    </row>
    <row r="166" spans="1:7" ht="24" customHeight="1">
      <c r="A166" s="31" t="s">
        <v>894</v>
      </c>
      <c r="B166" s="250" t="s">
        <v>310</v>
      </c>
      <c r="C166" s="251"/>
      <c r="D166" s="251"/>
      <c r="E166" s="252"/>
      <c r="F166" s="56">
        <f>ROUND(F169+F170+F171,2)</f>
        <v>20.350000000000001</v>
      </c>
      <c r="G166" s="56" t="s">
        <v>8</v>
      </c>
    </row>
    <row r="167" spans="1:7" ht="24" customHeight="1">
      <c r="A167" s="179"/>
      <c r="B167" s="180"/>
      <c r="C167" s="181"/>
      <c r="D167" s="181"/>
      <c r="E167" s="182"/>
      <c r="F167" s="183"/>
      <c r="G167" s="183"/>
    </row>
    <row r="168" spans="1:7" ht="24" customHeight="1">
      <c r="A168" s="172"/>
      <c r="B168" s="172" t="s">
        <v>918</v>
      </c>
      <c r="C168" s="172" t="s">
        <v>930</v>
      </c>
      <c r="D168" s="173" t="s">
        <v>931</v>
      </c>
      <c r="E168" s="173" t="s">
        <v>932</v>
      </c>
      <c r="F168" s="173" t="s">
        <v>933</v>
      </c>
      <c r="G168" s="104"/>
    </row>
    <row r="169" spans="1:7" ht="24" customHeight="1">
      <c r="A169" s="172"/>
      <c r="B169" s="172" t="s">
        <v>919</v>
      </c>
      <c r="C169" s="103">
        <v>0.85</v>
      </c>
      <c r="D169" s="104">
        <v>0.7</v>
      </c>
      <c r="E169" s="104">
        <v>6</v>
      </c>
      <c r="F169" s="104">
        <f>C169*D169*E169</f>
        <v>3.57</v>
      </c>
      <c r="G169" s="104"/>
    </row>
    <row r="170" spans="1:7" ht="24" customHeight="1">
      <c r="A170" s="172"/>
      <c r="B170" s="172" t="s">
        <v>920</v>
      </c>
      <c r="C170" s="103">
        <v>0.95</v>
      </c>
      <c r="D170" s="104">
        <v>0.8</v>
      </c>
      <c r="E170" s="104">
        <v>2</v>
      </c>
      <c r="F170" s="104">
        <f>C170*D170*E170</f>
        <v>1.52</v>
      </c>
      <c r="G170" s="104"/>
    </row>
    <row r="171" spans="1:7" ht="24" customHeight="1">
      <c r="A171" s="172"/>
      <c r="B171" s="172" t="s">
        <v>934</v>
      </c>
      <c r="C171" s="103">
        <v>50.88</v>
      </c>
      <c r="D171" s="104">
        <v>0.3</v>
      </c>
      <c r="E171" s="104">
        <v>1</v>
      </c>
      <c r="F171" s="104">
        <f>C171*D171*E171</f>
        <v>15.263999999999999</v>
      </c>
      <c r="G171" s="104"/>
    </row>
    <row r="172" spans="1:7" ht="24" customHeight="1">
      <c r="A172" s="172"/>
      <c r="B172" s="186"/>
      <c r="C172" s="187"/>
      <c r="D172" s="188"/>
      <c r="E172" s="189"/>
      <c r="F172" s="104"/>
      <c r="G172" s="104"/>
    </row>
    <row r="173" spans="1:7" ht="21.75" customHeight="1">
      <c r="A173" s="31" t="s">
        <v>895</v>
      </c>
      <c r="B173" s="296" t="s">
        <v>94</v>
      </c>
      <c r="C173" s="297"/>
      <c r="D173" s="297"/>
      <c r="E173" s="298"/>
      <c r="F173" s="56">
        <v>47.66</v>
      </c>
      <c r="G173" s="56" t="s">
        <v>8</v>
      </c>
    </row>
    <row r="174" spans="1:7" ht="30" customHeight="1">
      <c r="A174" s="31" t="s">
        <v>896</v>
      </c>
      <c r="B174" s="250" t="s">
        <v>313</v>
      </c>
      <c r="C174" s="251" t="s">
        <v>313</v>
      </c>
      <c r="D174" s="251" t="s">
        <v>313</v>
      </c>
      <c r="E174" s="252" t="s">
        <v>313</v>
      </c>
      <c r="F174" s="56">
        <f>F173*0.08</f>
        <v>3.8127999999999997</v>
      </c>
      <c r="G174" s="56" t="s">
        <v>10</v>
      </c>
    </row>
    <row r="175" spans="1:7" ht="24.75" customHeight="1">
      <c r="A175" s="31" t="s">
        <v>897</v>
      </c>
      <c r="B175" s="250" t="s">
        <v>315</v>
      </c>
      <c r="C175" s="251" t="s">
        <v>315</v>
      </c>
      <c r="D175" s="251" t="s">
        <v>315</v>
      </c>
      <c r="E175" s="252" t="s">
        <v>315</v>
      </c>
      <c r="F175" s="56">
        <v>49.8</v>
      </c>
      <c r="G175" s="56" t="s">
        <v>8</v>
      </c>
    </row>
    <row r="176" spans="1:7" ht="16.5">
      <c r="A176" s="31" t="s">
        <v>898</v>
      </c>
      <c r="B176" s="250" t="s">
        <v>317</v>
      </c>
      <c r="C176" s="251" t="s">
        <v>317</v>
      </c>
      <c r="D176" s="251" t="s">
        <v>317</v>
      </c>
      <c r="E176" s="252" t="s">
        <v>317</v>
      </c>
      <c r="F176" s="56">
        <v>3.57</v>
      </c>
      <c r="G176" s="56" t="s">
        <v>10</v>
      </c>
    </row>
    <row r="177" spans="1:7" ht="25.5" customHeight="1">
      <c r="A177" s="31" t="s">
        <v>899</v>
      </c>
      <c r="B177" s="250" t="s">
        <v>17</v>
      </c>
      <c r="C177" s="251" t="s">
        <v>17</v>
      </c>
      <c r="D177" s="251" t="s">
        <v>17</v>
      </c>
      <c r="E177" s="252" t="s">
        <v>17</v>
      </c>
      <c r="F177" s="56">
        <v>50.1</v>
      </c>
      <c r="G177" s="56" t="s">
        <v>16</v>
      </c>
    </row>
    <row r="178" spans="1:7" ht="25.5" customHeight="1">
      <c r="A178" s="31" t="s">
        <v>900</v>
      </c>
      <c r="B178" s="250" t="s">
        <v>18</v>
      </c>
      <c r="C178" s="251" t="s">
        <v>18</v>
      </c>
      <c r="D178" s="251" t="s">
        <v>18</v>
      </c>
      <c r="E178" s="252" t="s">
        <v>18</v>
      </c>
      <c r="F178" s="56">
        <v>38.200000000000003</v>
      </c>
      <c r="G178" s="56" t="s">
        <v>16</v>
      </c>
    </row>
    <row r="179" spans="1:7" ht="25.5" customHeight="1">
      <c r="A179" s="31" t="s">
        <v>901</v>
      </c>
      <c r="B179" s="250" t="s">
        <v>321</v>
      </c>
      <c r="C179" s="251" t="s">
        <v>321</v>
      </c>
      <c r="D179" s="251" t="s">
        <v>321</v>
      </c>
      <c r="E179" s="252" t="s">
        <v>321</v>
      </c>
      <c r="F179" s="56">
        <v>131.4</v>
      </c>
      <c r="G179" s="56" t="s">
        <v>16</v>
      </c>
    </row>
    <row r="180" spans="1:7" ht="25.5" customHeight="1">
      <c r="A180" s="30" t="s">
        <v>723</v>
      </c>
      <c r="B180" s="178" t="s">
        <v>19</v>
      </c>
      <c r="C180" s="176"/>
      <c r="D180" s="176"/>
      <c r="E180" s="176"/>
      <c r="F180" s="176"/>
      <c r="G180" s="177"/>
    </row>
    <row r="181" spans="1:7" ht="25.5" customHeight="1">
      <c r="A181" s="31" t="s">
        <v>903</v>
      </c>
      <c r="B181" s="250" t="s">
        <v>323</v>
      </c>
      <c r="C181" s="251" t="s">
        <v>323</v>
      </c>
      <c r="D181" s="251" t="s">
        <v>323</v>
      </c>
      <c r="E181" s="252" t="s">
        <v>323</v>
      </c>
      <c r="F181" s="56">
        <v>69.260000000000005</v>
      </c>
      <c r="G181" s="56" t="s">
        <v>8</v>
      </c>
    </row>
    <row r="182" spans="1:7" ht="25.5" customHeight="1">
      <c r="A182" s="31" t="s">
        <v>904</v>
      </c>
      <c r="B182" s="250" t="s">
        <v>317</v>
      </c>
      <c r="C182" s="251" t="s">
        <v>317</v>
      </c>
      <c r="D182" s="251" t="s">
        <v>317</v>
      </c>
      <c r="E182" s="252" t="s">
        <v>317</v>
      </c>
      <c r="F182" s="56">
        <v>3.82</v>
      </c>
      <c r="G182" s="56" t="s">
        <v>10</v>
      </c>
    </row>
    <row r="183" spans="1:7" ht="25.5" customHeight="1">
      <c r="A183" s="31" t="s">
        <v>905</v>
      </c>
      <c r="B183" s="250" t="s">
        <v>326</v>
      </c>
      <c r="C183" s="251" t="s">
        <v>326</v>
      </c>
      <c r="D183" s="251" t="s">
        <v>326</v>
      </c>
      <c r="E183" s="252" t="s">
        <v>326</v>
      </c>
      <c r="F183" s="56">
        <v>0</v>
      </c>
      <c r="G183" s="56" t="s">
        <v>16</v>
      </c>
    </row>
    <row r="184" spans="1:7" ht="25.5" customHeight="1">
      <c r="A184" s="31" t="s">
        <v>906</v>
      </c>
      <c r="B184" s="250" t="s">
        <v>328</v>
      </c>
      <c r="C184" s="251" t="s">
        <v>328</v>
      </c>
      <c r="D184" s="251" t="s">
        <v>328</v>
      </c>
      <c r="E184" s="252" t="s">
        <v>328</v>
      </c>
      <c r="F184" s="56">
        <v>0</v>
      </c>
      <c r="G184" s="56" t="s">
        <v>8</v>
      </c>
    </row>
    <row r="185" spans="1:7" ht="25.5" customHeight="1">
      <c r="A185" s="31" t="s">
        <v>907</v>
      </c>
      <c r="B185" s="250" t="s">
        <v>330</v>
      </c>
      <c r="C185" s="251" t="s">
        <v>330</v>
      </c>
      <c r="D185" s="251" t="s">
        <v>330</v>
      </c>
      <c r="E185" s="252" t="s">
        <v>330</v>
      </c>
      <c r="F185" s="56">
        <v>27.89</v>
      </c>
      <c r="G185" s="56" t="s">
        <v>10</v>
      </c>
    </row>
    <row r="186" spans="1:7" ht="23.25" customHeight="1">
      <c r="A186" s="31" t="s">
        <v>908</v>
      </c>
      <c r="B186" s="250" t="s">
        <v>20</v>
      </c>
      <c r="C186" s="251" t="s">
        <v>20</v>
      </c>
      <c r="D186" s="251" t="s">
        <v>20</v>
      </c>
      <c r="E186" s="252" t="s">
        <v>20</v>
      </c>
      <c r="F186" s="56">
        <v>171.9</v>
      </c>
      <c r="G186" s="56" t="s">
        <v>16</v>
      </c>
    </row>
    <row r="187" spans="1:7" ht="23.25" customHeight="1">
      <c r="A187" s="31" t="s">
        <v>909</v>
      </c>
      <c r="B187" s="250" t="s">
        <v>21</v>
      </c>
      <c r="C187" s="251" t="s">
        <v>21</v>
      </c>
      <c r="D187" s="251" t="s">
        <v>21</v>
      </c>
      <c r="E187" s="252" t="s">
        <v>21</v>
      </c>
      <c r="F187" s="56">
        <v>42.4</v>
      </c>
      <c r="G187" s="56" t="s">
        <v>16</v>
      </c>
    </row>
    <row r="188" spans="1:7" ht="23.25" customHeight="1">
      <c r="A188" s="31" t="s">
        <v>910</v>
      </c>
      <c r="B188" s="250" t="s">
        <v>23</v>
      </c>
      <c r="C188" s="251" t="s">
        <v>23</v>
      </c>
      <c r="D188" s="251" t="s">
        <v>23</v>
      </c>
      <c r="E188" s="252" t="s">
        <v>23</v>
      </c>
      <c r="F188" s="56">
        <v>52.5</v>
      </c>
      <c r="G188" s="56" t="s">
        <v>16</v>
      </c>
    </row>
    <row r="189" spans="1:7" ht="25.5" customHeight="1">
      <c r="A189" s="31" t="s">
        <v>911</v>
      </c>
      <c r="B189" s="250" t="s">
        <v>22</v>
      </c>
      <c r="C189" s="251" t="s">
        <v>23</v>
      </c>
      <c r="D189" s="251" t="s">
        <v>23</v>
      </c>
      <c r="E189" s="252" t="s">
        <v>23</v>
      </c>
      <c r="F189" s="56">
        <v>84.2</v>
      </c>
      <c r="G189" s="56" t="s">
        <v>16</v>
      </c>
    </row>
    <row r="190" spans="1:7" ht="27.75" customHeight="1">
      <c r="A190" s="30" t="s">
        <v>335</v>
      </c>
      <c r="B190" s="293" t="s">
        <v>336</v>
      </c>
      <c r="C190" s="294"/>
      <c r="D190" s="294"/>
      <c r="E190" s="294"/>
      <c r="F190" s="294"/>
      <c r="G190" s="295"/>
    </row>
    <row r="191" spans="1:7" ht="27.75" customHeight="1">
      <c r="A191" s="31" t="s">
        <v>902</v>
      </c>
      <c r="B191" s="250" t="s">
        <v>338</v>
      </c>
      <c r="C191" s="251" t="s">
        <v>338</v>
      </c>
      <c r="D191" s="251" t="s">
        <v>338</v>
      </c>
      <c r="E191" s="252" t="s">
        <v>338</v>
      </c>
      <c r="F191" s="56">
        <v>155.69</v>
      </c>
      <c r="G191" s="56" t="s">
        <v>62</v>
      </c>
    </row>
    <row r="192" spans="1:7" ht="27.75" customHeight="1">
      <c r="A192" s="179"/>
      <c r="B192" s="306"/>
      <c r="C192" s="306"/>
      <c r="D192" s="306"/>
      <c r="E192" s="306"/>
      <c r="F192" s="183"/>
      <c r="G192" s="183"/>
    </row>
    <row r="193" spans="1:7" ht="27.75" customHeight="1">
      <c r="A193" s="179"/>
      <c r="B193" s="197" t="s">
        <v>930</v>
      </c>
      <c r="C193" s="197" t="s">
        <v>947</v>
      </c>
      <c r="D193" s="198" t="s">
        <v>946</v>
      </c>
      <c r="E193" s="198" t="s">
        <v>933</v>
      </c>
      <c r="F193" s="97" t="s">
        <v>948</v>
      </c>
      <c r="G193" s="183"/>
    </row>
    <row r="194" spans="1:7" ht="27.75" customHeight="1">
      <c r="A194" s="179"/>
      <c r="B194" s="103">
        <f>18.92+7.95</f>
        <v>26.87</v>
      </c>
      <c r="C194" s="103">
        <v>3</v>
      </c>
      <c r="D194" s="104">
        <v>6.4</v>
      </c>
      <c r="E194" s="104">
        <v>1</v>
      </c>
      <c r="F194" s="307">
        <f>B194*C194*E194-(D194)</f>
        <v>74.209999999999994</v>
      </c>
      <c r="G194" s="183"/>
    </row>
    <row r="195" spans="1:7" ht="27.75" customHeight="1">
      <c r="A195" s="179"/>
      <c r="B195" s="103">
        <f>12.34-7.95</f>
        <v>4.3899999999999997</v>
      </c>
      <c r="C195" s="103">
        <v>3</v>
      </c>
      <c r="D195" s="104"/>
      <c r="E195" s="104">
        <v>2</v>
      </c>
      <c r="F195" s="307">
        <f t="shared" ref="F195:F197" si="7">B195*C195*E195-(D195)</f>
        <v>26.339999999999996</v>
      </c>
      <c r="G195" s="183"/>
    </row>
    <row r="196" spans="1:7" ht="27.75" customHeight="1">
      <c r="A196" s="179"/>
      <c r="B196" s="103">
        <v>27.89</v>
      </c>
      <c r="C196" s="103">
        <v>1.68</v>
      </c>
      <c r="D196" s="104"/>
      <c r="E196" s="104">
        <v>1</v>
      </c>
      <c r="F196" s="307">
        <f t="shared" si="7"/>
        <v>46.855199999999996</v>
      </c>
      <c r="G196" s="183"/>
    </row>
    <row r="197" spans="1:7" ht="27.75" customHeight="1">
      <c r="A197" s="179"/>
      <c r="B197" s="103">
        <v>0.6</v>
      </c>
      <c r="C197" s="103">
        <v>2.2999999999999998</v>
      </c>
      <c r="D197" s="104"/>
      <c r="E197" s="104">
        <v>6</v>
      </c>
      <c r="F197" s="307">
        <f t="shared" si="7"/>
        <v>8.2799999999999994</v>
      </c>
      <c r="G197" s="183"/>
    </row>
    <row r="198" spans="1:7" ht="27.75" customHeight="1">
      <c r="A198" s="179"/>
      <c r="B198" s="306"/>
      <c r="C198" s="306"/>
      <c r="D198" s="306"/>
      <c r="E198" s="306"/>
      <c r="F198" s="183"/>
      <c r="G198" s="183"/>
    </row>
    <row r="199" spans="1:7" ht="27.75" customHeight="1">
      <c r="A199" s="31" t="s">
        <v>912</v>
      </c>
      <c r="B199" s="250" t="s">
        <v>340</v>
      </c>
      <c r="C199" s="251" t="s">
        <v>340</v>
      </c>
      <c r="D199" s="251" t="s">
        <v>340</v>
      </c>
      <c r="E199" s="252" t="s">
        <v>340</v>
      </c>
      <c r="F199" s="56">
        <f>SUM(E202:E205)</f>
        <v>16.12</v>
      </c>
      <c r="G199" s="56" t="s">
        <v>7</v>
      </c>
    </row>
    <row r="200" spans="1:7" ht="17.25" customHeight="1">
      <c r="A200" s="179"/>
      <c r="B200" s="180"/>
      <c r="C200" s="181"/>
      <c r="D200" s="181"/>
      <c r="E200" s="182"/>
      <c r="F200" s="183"/>
      <c r="G200" s="183"/>
    </row>
    <row r="201" spans="1:7" ht="27.75" customHeight="1">
      <c r="A201" s="179"/>
      <c r="B201" s="197" t="s">
        <v>918</v>
      </c>
      <c r="C201" s="197" t="s">
        <v>952</v>
      </c>
      <c r="D201" s="198" t="s">
        <v>933</v>
      </c>
      <c r="E201" s="97" t="s">
        <v>951</v>
      </c>
      <c r="F201" s="97"/>
      <c r="G201" s="183"/>
    </row>
    <row r="202" spans="1:7" ht="27.75" customHeight="1">
      <c r="A202" s="179"/>
      <c r="B202" s="103" t="s">
        <v>944</v>
      </c>
      <c r="C202" s="103">
        <v>1.2</v>
      </c>
      <c r="D202" s="104">
        <v>2</v>
      </c>
      <c r="E202" s="307">
        <f>C202*D202</f>
        <v>2.4</v>
      </c>
      <c r="F202" s="307"/>
      <c r="G202" s="183"/>
    </row>
    <row r="203" spans="1:7" ht="27.75" customHeight="1">
      <c r="A203" s="179"/>
      <c r="B203" s="103" t="s">
        <v>945</v>
      </c>
      <c r="C203" s="103">
        <v>1.2</v>
      </c>
      <c r="D203" s="104">
        <v>2</v>
      </c>
      <c r="E203" s="307">
        <f t="shared" ref="E203:E205" si="8">C203*D203</f>
        <v>2.4</v>
      </c>
      <c r="F203" s="307"/>
      <c r="G203" s="183"/>
    </row>
    <row r="204" spans="1:7" ht="27.75" customHeight="1">
      <c r="A204" s="179"/>
      <c r="B204" s="103" t="s">
        <v>949</v>
      </c>
      <c r="C204" s="103">
        <v>4.26</v>
      </c>
      <c r="D204" s="104">
        <v>2</v>
      </c>
      <c r="E204" s="307">
        <f t="shared" si="8"/>
        <v>8.52</v>
      </c>
      <c r="F204" s="307"/>
      <c r="G204" s="183"/>
    </row>
    <row r="205" spans="1:7" ht="27.75" customHeight="1">
      <c r="A205" s="179"/>
      <c r="B205" s="103" t="s">
        <v>950</v>
      </c>
      <c r="C205" s="103">
        <v>1.4</v>
      </c>
      <c r="D205" s="104">
        <v>2</v>
      </c>
      <c r="E205" s="307">
        <f t="shared" si="8"/>
        <v>2.8</v>
      </c>
      <c r="F205" s="307"/>
      <c r="G205" s="183"/>
    </row>
    <row r="206" spans="1:7" ht="27.75" customHeight="1">
      <c r="A206" s="179"/>
      <c r="B206" s="306"/>
      <c r="C206" s="306"/>
      <c r="D206" s="306"/>
      <c r="E206" s="306"/>
      <c r="F206" s="183"/>
      <c r="G206" s="183"/>
    </row>
    <row r="207" spans="1:7" ht="16.5">
      <c r="A207" s="30" t="s">
        <v>913</v>
      </c>
      <c r="B207" s="269" t="s">
        <v>342</v>
      </c>
      <c r="C207" s="270"/>
      <c r="D207" s="270"/>
      <c r="E207" s="270"/>
      <c r="F207" s="270"/>
      <c r="G207" s="271"/>
    </row>
    <row r="208" spans="1:7" ht="16.5" customHeight="1">
      <c r="A208" s="30" t="s">
        <v>914</v>
      </c>
      <c r="B208" s="269" t="s">
        <v>358</v>
      </c>
      <c r="C208" s="270"/>
      <c r="D208" s="270"/>
      <c r="E208" s="270"/>
      <c r="F208" s="270"/>
      <c r="G208" s="271"/>
    </row>
    <row r="209" spans="1:7" ht="16.5">
      <c r="A209" s="30" t="s">
        <v>915</v>
      </c>
      <c r="B209" s="269" t="s">
        <v>369</v>
      </c>
      <c r="C209" s="270"/>
      <c r="D209" s="270"/>
      <c r="E209" s="270"/>
      <c r="F209" s="270"/>
      <c r="G209" s="271"/>
    </row>
    <row r="210" spans="1:7" ht="16.5">
      <c r="A210" s="30" t="s">
        <v>916</v>
      </c>
      <c r="B210" s="269" t="s">
        <v>27</v>
      </c>
      <c r="C210" s="270"/>
      <c r="D210" s="270"/>
      <c r="E210" s="270"/>
      <c r="F210" s="270"/>
      <c r="G210" s="271"/>
    </row>
    <row r="211" spans="1:7" ht="16.5">
      <c r="A211" s="30" t="s">
        <v>724</v>
      </c>
      <c r="B211" s="269" t="s">
        <v>389</v>
      </c>
      <c r="C211" s="270"/>
      <c r="D211" s="270"/>
      <c r="E211" s="270"/>
      <c r="F211" s="270"/>
      <c r="G211" s="271"/>
    </row>
    <row r="212" spans="1:7" ht="20.25" customHeight="1">
      <c r="A212" s="30" t="s">
        <v>775</v>
      </c>
      <c r="B212" s="269" t="s">
        <v>415</v>
      </c>
      <c r="C212" s="270"/>
      <c r="D212" s="270"/>
      <c r="E212" s="270"/>
      <c r="F212" s="270"/>
      <c r="G212" s="271"/>
    </row>
    <row r="213" spans="1:7" ht="16.5">
      <c r="A213" s="30" t="s">
        <v>441</v>
      </c>
      <c r="B213" s="269" t="s">
        <v>442</v>
      </c>
      <c r="C213" s="270"/>
      <c r="D213" s="270"/>
      <c r="E213" s="270"/>
      <c r="F213" s="270"/>
      <c r="G213" s="271"/>
    </row>
    <row r="214" spans="1:7" ht="16.5">
      <c r="A214" s="30" t="s">
        <v>474</v>
      </c>
      <c r="B214" s="269" t="s">
        <v>475</v>
      </c>
      <c r="C214" s="270"/>
      <c r="D214" s="270"/>
      <c r="E214" s="270"/>
      <c r="F214" s="270"/>
      <c r="G214" s="271"/>
    </row>
    <row r="215" spans="1:7" ht="16.5">
      <c r="A215" s="30" t="s">
        <v>526</v>
      </c>
      <c r="B215" s="269" t="s">
        <v>527</v>
      </c>
      <c r="C215" s="270"/>
      <c r="D215" s="270"/>
      <c r="E215" s="270"/>
      <c r="F215" s="270"/>
      <c r="G215" s="271"/>
    </row>
    <row r="216" spans="1:7" ht="16.5">
      <c r="A216" s="30" t="s">
        <v>540</v>
      </c>
      <c r="B216" s="269" t="s">
        <v>287</v>
      </c>
      <c r="C216" s="270"/>
      <c r="D216" s="270"/>
      <c r="E216" s="270"/>
      <c r="F216" s="270"/>
      <c r="G216" s="271"/>
    </row>
    <row r="217" spans="1:7" ht="16.5">
      <c r="A217" s="29">
        <v>3</v>
      </c>
      <c r="B217" s="283" t="s">
        <v>543</v>
      </c>
      <c r="C217" s="284"/>
      <c r="D217" s="284"/>
      <c r="E217" s="284"/>
      <c r="F217" s="284"/>
      <c r="G217" s="285"/>
    </row>
    <row r="218" spans="1:7" ht="16.5">
      <c r="A218" s="30" t="s">
        <v>544</v>
      </c>
      <c r="B218" s="269" t="s">
        <v>545</v>
      </c>
      <c r="C218" s="270"/>
      <c r="D218" s="270"/>
      <c r="E218" s="270"/>
      <c r="F218" s="270"/>
      <c r="G218" s="271"/>
    </row>
    <row r="219" spans="1:7" ht="16.5" hidden="1">
      <c r="A219" s="31" t="s">
        <v>546</v>
      </c>
      <c r="B219" s="290" t="s">
        <v>122</v>
      </c>
      <c r="C219" s="291"/>
      <c r="D219" s="291"/>
      <c r="E219" s="292"/>
      <c r="F219" s="56">
        <v>0</v>
      </c>
      <c r="G219" s="56" t="s">
        <v>10</v>
      </c>
    </row>
    <row r="220" spans="1:7" hidden="1">
      <c r="A220" s="170"/>
      <c r="B220" s="99"/>
      <c r="C220" s="168" t="s">
        <v>818</v>
      </c>
      <c r="D220" s="168" t="s">
        <v>819</v>
      </c>
      <c r="E220" s="169" t="s">
        <v>733</v>
      </c>
      <c r="F220" s="102" t="s">
        <v>820</v>
      </c>
      <c r="G220" s="102" t="s">
        <v>820</v>
      </c>
    </row>
    <row r="221" spans="1:7" hidden="1">
      <c r="A221" s="170"/>
      <c r="B221" s="287" t="s">
        <v>822</v>
      </c>
      <c r="C221" s="103">
        <v>31.8</v>
      </c>
      <c r="D221" s="103">
        <v>0.37512742099898055</v>
      </c>
      <c r="E221" s="104">
        <v>0.4</v>
      </c>
      <c r="F221" s="104">
        <f>C221*D221*E221</f>
        <v>4.7716207951070331</v>
      </c>
      <c r="G221" s="102">
        <v>4.7716207951070331</v>
      </c>
    </row>
    <row r="222" spans="1:7" hidden="1">
      <c r="A222" s="170"/>
      <c r="B222" s="288"/>
      <c r="C222" s="103">
        <v>17.399999999999999</v>
      </c>
      <c r="D222" s="103">
        <v>0.37512742099898055</v>
      </c>
      <c r="E222" s="104">
        <v>0.4</v>
      </c>
      <c r="F222" s="104">
        <f t="shared" ref="F222:F224" si="9">C222*D222*E222</f>
        <v>2.6108868501529048</v>
      </c>
      <c r="G222" s="102">
        <v>2.6108868501529048</v>
      </c>
    </row>
    <row r="223" spans="1:7" hidden="1">
      <c r="A223" s="170"/>
      <c r="B223" s="288"/>
      <c r="C223" s="103">
        <v>17.100000000000001</v>
      </c>
      <c r="D223" s="103">
        <v>0.37512742099898055</v>
      </c>
      <c r="E223" s="104">
        <v>0.4</v>
      </c>
      <c r="F223" s="104">
        <f t="shared" si="9"/>
        <v>2.5658715596330275</v>
      </c>
      <c r="G223" s="102">
        <v>2.5658715596330275</v>
      </c>
    </row>
    <row r="224" spans="1:7" hidden="1">
      <c r="A224" s="170"/>
      <c r="B224" s="289"/>
      <c r="C224" s="103">
        <v>31.8</v>
      </c>
      <c r="D224" s="103">
        <v>0.37512742099898055</v>
      </c>
      <c r="E224" s="104">
        <v>0.4</v>
      </c>
      <c r="F224" s="104">
        <f t="shared" si="9"/>
        <v>4.7716207951070331</v>
      </c>
      <c r="G224" s="102">
        <v>4.7716207951070331</v>
      </c>
    </row>
    <row r="225" spans="1:7" hidden="1">
      <c r="A225" s="170"/>
      <c r="B225" s="12"/>
      <c r="C225" s="105"/>
      <c r="D225" s="105"/>
      <c r="E225" s="106"/>
      <c r="F225" s="106"/>
      <c r="G225" s="1"/>
    </row>
    <row r="226" spans="1:7" ht="16.5" hidden="1">
      <c r="A226" s="31" t="s">
        <v>547</v>
      </c>
      <c r="B226" s="273" t="s">
        <v>277</v>
      </c>
      <c r="C226" s="273"/>
      <c r="D226" s="273"/>
      <c r="E226" s="273"/>
      <c r="F226" s="56">
        <v>0</v>
      </c>
      <c r="G226" s="56" t="s">
        <v>10</v>
      </c>
    </row>
    <row r="227" spans="1:7" hidden="1">
      <c r="A227" s="98"/>
      <c r="B227" s="99"/>
      <c r="C227" s="100" t="s">
        <v>818</v>
      </c>
      <c r="D227" s="100" t="s">
        <v>819</v>
      </c>
      <c r="E227" s="101" t="s">
        <v>733</v>
      </c>
      <c r="F227" s="102" t="s">
        <v>820</v>
      </c>
      <c r="G227" s="102" t="s">
        <v>820</v>
      </c>
    </row>
    <row r="228" spans="1:7" hidden="1">
      <c r="A228" s="98"/>
      <c r="B228" s="277" t="s">
        <v>822</v>
      </c>
      <c r="C228" s="103">
        <v>31.8</v>
      </c>
      <c r="D228" s="103">
        <v>0.3</v>
      </c>
      <c r="E228" s="104">
        <v>0.4</v>
      </c>
      <c r="F228" s="104">
        <f>C228*D228*E228</f>
        <v>3.8159999999999998</v>
      </c>
      <c r="G228" s="102">
        <v>3.8159999999999998</v>
      </c>
    </row>
    <row r="229" spans="1:7" hidden="1">
      <c r="A229" s="98"/>
      <c r="B229" s="277"/>
      <c r="C229" s="103">
        <v>17.399999999999999</v>
      </c>
      <c r="D229" s="103">
        <v>0.3</v>
      </c>
      <c r="E229" s="104">
        <v>0.4</v>
      </c>
      <c r="F229" s="104">
        <f t="shared" ref="F229:F231" si="10">C229*D229*E229</f>
        <v>2.0880000000000001</v>
      </c>
      <c r="G229" s="102">
        <v>2.0880000000000001</v>
      </c>
    </row>
    <row r="230" spans="1:7" hidden="1">
      <c r="A230" s="98"/>
      <c r="B230" s="277"/>
      <c r="C230" s="103">
        <v>17.100000000000001</v>
      </c>
      <c r="D230" s="103">
        <v>0.3</v>
      </c>
      <c r="E230" s="104">
        <v>0.4</v>
      </c>
      <c r="F230" s="104">
        <f t="shared" si="10"/>
        <v>2.052</v>
      </c>
      <c r="G230" s="102">
        <v>2.052</v>
      </c>
    </row>
    <row r="231" spans="1:7" hidden="1">
      <c r="A231" s="98"/>
      <c r="B231" s="277"/>
      <c r="C231" s="103">
        <v>31.8</v>
      </c>
      <c r="D231" s="103">
        <v>0.3</v>
      </c>
      <c r="E231" s="104">
        <v>0.4</v>
      </c>
      <c r="F231" s="104">
        <f t="shared" si="10"/>
        <v>3.8159999999999998</v>
      </c>
      <c r="G231" s="102">
        <v>3.8159999999999998</v>
      </c>
    </row>
    <row r="232" spans="1:7" hidden="1">
      <c r="A232" s="98"/>
      <c r="B232" s="12"/>
      <c r="C232" s="105"/>
      <c r="D232" s="105"/>
      <c r="E232" s="106"/>
      <c r="F232" s="106"/>
      <c r="G232" s="1"/>
    </row>
    <row r="233" spans="1:7" ht="16.5" hidden="1">
      <c r="A233" s="31" t="s">
        <v>548</v>
      </c>
      <c r="B233" s="273" t="s">
        <v>549</v>
      </c>
      <c r="C233" s="273"/>
      <c r="D233" s="273"/>
      <c r="E233" s="273"/>
      <c r="F233" s="56">
        <v>0</v>
      </c>
      <c r="G233" s="56" t="s">
        <v>10</v>
      </c>
    </row>
    <row r="234" spans="1:7" hidden="1">
      <c r="A234" s="98"/>
      <c r="B234" s="100" t="s">
        <v>731</v>
      </c>
      <c r="C234" s="100" t="s">
        <v>823</v>
      </c>
      <c r="D234" s="100" t="s">
        <v>819</v>
      </c>
      <c r="E234" s="101" t="s">
        <v>733</v>
      </c>
      <c r="F234" s="102" t="s">
        <v>820</v>
      </c>
      <c r="G234" s="1" t="s">
        <v>820</v>
      </c>
    </row>
    <row r="235" spans="1:7" ht="35.25" hidden="1" customHeight="1">
      <c r="A235" s="98"/>
      <c r="B235" s="107" t="s">
        <v>824</v>
      </c>
      <c r="C235" s="103">
        <v>31.8</v>
      </c>
      <c r="D235" s="103">
        <v>0.15</v>
      </c>
      <c r="E235" s="104">
        <v>0.1</v>
      </c>
      <c r="F235" s="104">
        <f>C235*D235*E235</f>
        <v>0.47699999999999998</v>
      </c>
      <c r="G235" s="1">
        <v>0.47699999999999998</v>
      </c>
    </row>
    <row r="236" spans="1:7" hidden="1">
      <c r="A236" s="98"/>
      <c r="B236" s="107"/>
      <c r="C236" s="103">
        <v>17.399999999999999</v>
      </c>
      <c r="D236" s="103">
        <v>0.15</v>
      </c>
      <c r="E236" s="104">
        <v>0.1</v>
      </c>
      <c r="F236" s="104">
        <f t="shared" ref="F236:F238" si="11">C236*D236*E236</f>
        <v>0.26100000000000001</v>
      </c>
      <c r="G236" s="1">
        <v>0.26100000000000001</v>
      </c>
    </row>
    <row r="237" spans="1:7" hidden="1">
      <c r="A237" s="98"/>
      <c r="B237" s="107"/>
      <c r="C237" s="103">
        <v>17.100000000000001</v>
      </c>
      <c r="D237" s="103">
        <v>0.15</v>
      </c>
      <c r="E237" s="104">
        <v>0.1</v>
      </c>
      <c r="F237" s="104">
        <f t="shared" si="11"/>
        <v>0.25650000000000001</v>
      </c>
      <c r="G237" s="1">
        <v>0.25650000000000001</v>
      </c>
    </row>
    <row r="238" spans="1:7" hidden="1">
      <c r="A238" s="98"/>
      <c r="B238" s="107"/>
      <c r="C238" s="103">
        <v>31.8</v>
      </c>
      <c r="D238" s="103">
        <v>0.15</v>
      </c>
      <c r="E238" s="104">
        <v>0.1</v>
      </c>
      <c r="F238" s="104">
        <f t="shared" si="11"/>
        <v>0.47699999999999998</v>
      </c>
      <c r="G238" s="1">
        <v>0.47699999999999998</v>
      </c>
    </row>
    <row r="239" spans="1:7" hidden="1">
      <c r="A239" s="98"/>
      <c r="B239" s="107" t="s">
        <v>825</v>
      </c>
      <c r="C239" s="103">
        <v>31.8</v>
      </c>
      <c r="D239" s="103">
        <v>0.15</v>
      </c>
      <c r="E239" s="104">
        <v>0.1</v>
      </c>
      <c r="F239" s="104">
        <f>C239*D239*E239</f>
        <v>0.47699999999999998</v>
      </c>
      <c r="G239" s="1">
        <v>0.47699999999999998</v>
      </c>
    </row>
    <row r="240" spans="1:7" hidden="1">
      <c r="A240" s="98"/>
      <c r="B240" s="107"/>
      <c r="C240" s="103">
        <v>17.399999999999999</v>
      </c>
      <c r="D240" s="103">
        <v>0.15</v>
      </c>
      <c r="E240" s="104">
        <v>0.1</v>
      </c>
      <c r="F240" s="104">
        <f t="shared" ref="F240:F242" si="12">C240*D240*E240</f>
        <v>0.26100000000000001</v>
      </c>
      <c r="G240" s="1">
        <v>0.26100000000000001</v>
      </c>
    </row>
    <row r="241" spans="1:7" hidden="1">
      <c r="A241" s="98"/>
      <c r="B241" s="107"/>
      <c r="C241" s="103">
        <v>17.100000000000001</v>
      </c>
      <c r="D241" s="103">
        <v>0.15</v>
      </c>
      <c r="E241" s="104">
        <v>0.1</v>
      </c>
      <c r="F241" s="104">
        <f t="shared" si="12"/>
        <v>0.25650000000000001</v>
      </c>
      <c r="G241" s="1">
        <v>0.25650000000000001</v>
      </c>
    </row>
    <row r="242" spans="1:7" hidden="1">
      <c r="A242" s="98"/>
      <c r="B242" s="107"/>
      <c r="C242" s="103">
        <v>31.8</v>
      </c>
      <c r="D242" s="103">
        <v>0.15</v>
      </c>
      <c r="E242" s="104">
        <v>0.1</v>
      </c>
      <c r="F242" s="104">
        <f t="shared" si="12"/>
        <v>0.47699999999999998</v>
      </c>
      <c r="G242" s="1">
        <v>0.47699999999999998</v>
      </c>
    </row>
    <row r="243" spans="1:7" hidden="1">
      <c r="A243" s="98"/>
      <c r="B243" s="107"/>
      <c r="C243" s="103"/>
      <c r="D243" s="103"/>
      <c r="E243" s="104"/>
      <c r="F243" s="106"/>
      <c r="G243" s="1"/>
    </row>
    <row r="244" spans="1:7" ht="16.5" hidden="1">
      <c r="A244" s="31" t="s">
        <v>550</v>
      </c>
      <c r="B244" s="273" t="s">
        <v>338</v>
      </c>
      <c r="C244" s="273"/>
      <c r="D244" s="273"/>
      <c r="E244" s="273"/>
      <c r="F244" s="56">
        <v>0</v>
      </c>
      <c r="G244" s="56" t="s">
        <v>8</v>
      </c>
    </row>
    <row r="245" spans="1:7" hidden="1">
      <c r="A245" s="98"/>
      <c r="B245" s="100" t="s">
        <v>731</v>
      </c>
      <c r="C245" s="100" t="s">
        <v>826</v>
      </c>
      <c r="D245" s="100" t="s">
        <v>738</v>
      </c>
      <c r="E245" s="101" t="s">
        <v>827</v>
      </c>
      <c r="F245" s="102"/>
      <c r="G245" s="1"/>
    </row>
    <row r="246" spans="1:7" hidden="1">
      <c r="A246" s="98"/>
      <c r="B246" s="277" t="s">
        <v>822</v>
      </c>
      <c r="C246" s="103">
        <v>31.8</v>
      </c>
      <c r="D246" s="103">
        <v>0.3</v>
      </c>
      <c r="E246" s="104">
        <f>C246*D246</f>
        <v>9.5399999999999991</v>
      </c>
      <c r="F246" s="104"/>
      <c r="G246" s="1"/>
    </row>
    <row r="247" spans="1:7" hidden="1">
      <c r="A247" s="98"/>
      <c r="B247" s="277"/>
      <c r="C247" s="103">
        <v>17.399999999999999</v>
      </c>
      <c r="D247" s="103">
        <v>0.3</v>
      </c>
      <c r="E247" s="104">
        <f t="shared" ref="E247:E249" si="13">C247*D247</f>
        <v>5.22</v>
      </c>
      <c r="F247" s="104"/>
      <c r="G247" s="1"/>
    </row>
    <row r="248" spans="1:7" hidden="1">
      <c r="A248" s="98"/>
      <c r="B248" s="277"/>
      <c r="C248" s="103">
        <v>17.100000000000001</v>
      </c>
      <c r="D248" s="103">
        <v>0.3</v>
      </c>
      <c r="E248" s="104">
        <f t="shared" si="13"/>
        <v>5.13</v>
      </c>
      <c r="F248" s="104"/>
      <c r="G248" s="1"/>
    </row>
    <row r="249" spans="1:7" hidden="1">
      <c r="A249" s="98"/>
      <c r="B249" s="277"/>
      <c r="C249" s="103">
        <v>30.3</v>
      </c>
      <c r="D249" s="103">
        <v>0.3</v>
      </c>
      <c r="E249" s="104">
        <f t="shared" si="13"/>
        <v>9.09</v>
      </c>
      <c r="F249" s="104"/>
      <c r="G249" s="1"/>
    </row>
    <row r="250" spans="1:7" hidden="1">
      <c r="A250" s="98"/>
      <c r="B250" s="277"/>
      <c r="C250" s="103"/>
      <c r="D250" s="103"/>
      <c r="E250" s="104"/>
      <c r="F250" s="104"/>
      <c r="G250" s="1"/>
    </row>
    <row r="251" spans="1:7" ht="16.5" hidden="1">
      <c r="A251" s="31" t="s">
        <v>551</v>
      </c>
      <c r="B251" s="273" t="s">
        <v>125</v>
      </c>
      <c r="C251" s="273"/>
      <c r="D251" s="273"/>
      <c r="E251" s="273"/>
      <c r="F251" s="56">
        <v>0</v>
      </c>
      <c r="G251" s="56" t="s">
        <v>8</v>
      </c>
    </row>
    <row r="252" spans="1:7" hidden="1">
      <c r="A252" s="98"/>
      <c r="B252" s="100" t="s">
        <v>731</v>
      </c>
      <c r="C252" s="100" t="s">
        <v>826</v>
      </c>
      <c r="D252" s="100" t="s">
        <v>828</v>
      </c>
      <c r="E252" s="101" t="s">
        <v>827</v>
      </c>
      <c r="F252" s="1"/>
      <c r="G252" s="1"/>
    </row>
    <row r="253" spans="1:7" hidden="1">
      <c r="A253" s="98"/>
      <c r="B253" s="277" t="s">
        <v>822</v>
      </c>
      <c r="C253" s="103">
        <v>31.8</v>
      </c>
      <c r="D253" s="103">
        <v>1</v>
      </c>
      <c r="E253" s="104">
        <f>C253*D253</f>
        <v>31.8</v>
      </c>
      <c r="F253" s="106"/>
      <c r="G253" s="1"/>
    </row>
    <row r="254" spans="1:7" hidden="1">
      <c r="A254" s="98"/>
      <c r="B254" s="277"/>
      <c r="C254" s="103">
        <v>17.399999999999999</v>
      </c>
      <c r="D254" s="103">
        <v>1</v>
      </c>
      <c r="E254" s="104">
        <f t="shared" ref="E254:E256" si="14">C254*D254</f>
        <v>17.399999999999999</v>
      </c>
      <c r="F254" s="106"/>
      <c r="G254" s="1"/>
    </row>
    <row r="255" spans="1:7" hidden="1">
      <c r="A255" s="98"/>
      <c r="B255" s="277"/>
      <c r="C255" s="103">
        <v>17.100000000000001</v>
      </c>
      <c r="D255" s="103">
        <v>1</v>
      </c>
      <c r="E255" s="104">
        <f t="shared" si="14"/>
        <v>17.100000000000001</v>
      </c>
      <c r="F255" s="106"/>
      <c r="G255" s="1"/>
    </row>
    <row r="256" spans="1:7" hidden="1">
      <c r="A256" s="98"/>
      <c r="B256" s="277"/>
      <c r="C256" s="103">
        <v>30.3</v>
      </c>
      <c r="D256" s="103">
        <v>1</v>
      </c>
      <c r="E256" s="104">
        <f t="shared" si="14"/>
        <v>30.3</v>
      </c>
      <c r="F256" s="108"/>
      <c r="G256" s="1"/>
    </row>
    <row r="257" spans="1:7" hidden="1">
      <c r="A257" s="98"/>
      <c r="B257" s="277"/>
      <c r="C257" s="103"/>
      <c r="D257" s="103"/>
      <c r="E257" s="104"/>
      <c r="F257" s="106"/>
      <c r="G257" s="1"/>
    </row>
    <row r="258" spans="1:7" ht="16.5" hidden="1">
      <c r="A258" s="31" t="s">
        <v>552</v>
      </c>
      <c r="B258" s="273" t="s">
        <v>127</v>
      </c>
      <c r="C258" s="273"/>
      <c r="D258" s="273"/>
      <c r="E258" s="273"/>
      <c r="F258" s="56">
        <v>0</v>
      </c>
      <c r="G258" s="56" t="s">
        <v>8</v>
      </c>
    </row>
    <row r="259" spans="1:7" hidden="1">
      <c r="A259" s="98"/>
      <c r="B259" s="100" t="s">
        <v>731</v>
      </c>
      <c r="C259" s="100" t="s">
        <v>826</v>
      </c>
      <c r="D259" s="100" t="s">
        <v>828</v>
      </c>
      <c r="E259" s="101" t="s">
        <v>827</v>
      </c>
      <c r="F259" s="1"/>
      <c r="G259" s="1"/>
    </row>
    <row r="260" spans="1:7" hidden="1">
      <c r="A260" s="98"/>
      <c r="B260" s="277" t="s">
        <v>822</v>
      </c>
      <c r="C260" s="103">
        <v>31.8</v>
      </c>
      <c r="D260" s="103">
        <v>1</v>
      </c>
      <c r="E260" s="104">
        <f>C260*D260</f>
        <v>31.8</v>
      </c>
      <c r="F260" s="106"/>
      <c r="G260" s="1"/>
    </row>
    <row r="261" spans="1:7" hidden="1">
      <c r="A261" s="98"/>
      <c r="B261" s="277"/>
      <c r="C261" s="103">
        <v>17.399999999999999</v>
      </c>
      <c r="D261" s="103">
        <v>1</v>
      </c>
      <c r="E261" s="104">
        <f t="shared" ref="E261:E263" si="15">C261*D261</f>
        <v>17.399999999999999</v>
      </c>
      <c r="F261" s="106"/>
      <c r="G261" s="1"/>
    </row>
    <row r="262" spans="1:7" hidden="1">
      <c r="A262" s="98"/>
      <c r="B262" s="277"/>
      <c r="C262" s="103">
        <v>17.100000000000001</v>
      </c>
      <c r="D262" s="103">
        <v>1</v>
      </c>
      <c r="E262" s="104">
        <f t="shared" si="15"/>
        <v>17.100000000000001</v>
      </c>
      <c r="F262" s="106"/>
      <c r="G262" s="1"/>
    </row>
    <row r="263" spans="1:7" hidden="1">
      <c r="A263" s="98"/>
      <c r="B263" s="277"/>
      <c r="C263" s="103">
        <v>30.3</v>
      </c>
      <c r="D263" s="103">
        <v>1</v>
      </c>
      <c r="E263" s="104">
        <f t="shared" si="15"/>
        <v>30.3</v>
      </c>
      <c r="F263" s="108"/>
      <c r="G263" s="1"/>
    </row>
    <row r="264" spans="1:7" hidden="1">
      <c r="A264" s="109"/>
      <c r="B264" s="110"/>
      <c r="C264" s="111"/>
      <c r="D264" s="112"/>
      <c r="E264" s="112"/>
      <c r="F264" s="113"/>
      <c r="G264" s="114"/>
    </row>
    <row r="265" spans="1:7" ht="16.5">
      <c r="A265" s="30" t="s">
        <v>553</v>
      </c>
      <c r="B265" s="269" t="s">
        <v>90</v>
      </c>
      <c r="C265" s="270"/>
      <c r="D265" s="270"/>
      <c r="E265" s="270"/>
      <c r="F265" s="270"/>
      <c r="G265" s="271"/>
    </row>
    <row r="266" spans="1:7" ht="24" customHeight="1">
      <c r="A266" s="31" t="s">
        <v>938</v>
      </c>
      <c r="B266" s="250" t="s">
        <v>88</v>
      </c>
      <c r="C266" s="251" t="s">
        <v>338</v>
      </c>
      <c r="D266" s="251" t="s">
        <v>338</v>
      </c>
      <c r="E266" s="252" t="s">
        <v>338</v>
      </c>
      <c r="F266" s="56">
        <f>ROUND(E269,2)</f>
        <v>32.94</v>
      </c>
      <c r="G266" s="56" t="s">
        <v>939</v>
      </c>
    </row>
    <row r="267" spans="1:7" ht="24" customHeight="1">
      <c r="A267" s="179"/>
      <c r="B267" s="180"/>
      <c r="C267" s="181"/>
      <c r="D267" s="181"/>
      <c r="E267" s="182"/>
      <c r="F267" s="183"/>
      <c r="G267" s="183"/>
    </row>
    <row r="268" spans="1:7" ht="24" customHeight="1">
      <c r="A268" s="197"/>
      <c r="B268" s="197" t="s">
        <v>918</v>
      </c>
      <c r="C268" s="197" t="s">
        <v>940</v>
      </c>
      <c r="D268" s="198" t="s">
        <v>941</v>
      </c>
      <c r="E268" s="198" t="s">
        <v>943</v>
      </c>
      <c r="F268" s="198"/>
      <c r="G268" s="104"/>
    </row>
    <row r="269" spans="1:7" ht="24" customHeight="1">
      <c r="A269" s="197"/>
      <c r="B269" s="186" t="s">
        <v>942</v>
      </c>
      <c r="C269" s="303">
        <v>548.97</v>
      </c>
      <c r="D269" s="304">
        <v>0.06</v>
      </c>
      <c r="E269" s="305">
        <f>C269*D269</f>
        <v>32.938200000000002</v>
      </c>
      <c r="F269" s="304"/>
      <c r="G269" s="189"/>
    </row>
    <row r="270" spans="1:7" ht="24" customHeight="1">
      <c r="A270" s="197"/>
      <c r="B270" s="186"/>
      <c r="C270" s="303"/>
      <c r="D270" s="304"/>
      <c r="E270" s="304"/>
      <c r="F270" s="304"/>
      <c r="G270" s="189"/>
    </row>
    <row r="271" spans="1:7" ht="16.5">
      <c r="A271" s="30" t="s">
        <v>559</v>
      </c>
      <c r="B271" s="269" t="s">
        <v>560</v>
      </c>
      <c r="C271" s="270"/>
      <c r="D271" s="270"/>
      <c r="E271" s="270"/>
      <c r="F271" s="270"/>
      <c r="G271" s="271"/>
    </row>
    <row r="272" spans="1:7" ht="36.75" customHeight="1">
      <c r="A272" s="31" t="s">
        <v>561</v>
      </c>
      <c r="B272" s="302" t="s">
        <v>562</v>
      </c>
      <c r="C272" s="302"/>
      <c r="D272" s="302"/>
      <c r="E272" s="302"/>
      <c r="F272" s="56">
        <f>'BM 03'!D295*0.65</f>
        <v>106.08</v>
      </c>
      <c r="G272" s="56" t="s">
        <v>62</v>
      </c>
    </row>
    <row r="273" spans="1:7" ht="16.5">
      <c r="A273" s="30" t="s">
        <v>563</v>
      </c>
      <c r="B273" s="269" t="s">
        <v>564</v>
      </c>
      <c r="C273" s="270"/>
      <c r="D273" s="270"/>
      <c r="E273" s="270"/>
      <c r="F273" s="270"/>
      <c r="G273" s="271"/>
    </row>
    <row r="274" spans="1:7" ht="16.5" hidden="1">
      <c r="A274" s="31" t="s">
        <v>565</v>
      </c>
      <c r="B274" s="273" t="s">
        <v>122</v>
      </c>
      <c r="C274" s="273"/>
      <c r="D274" s="273"/>
      <c r="E274" s="273"/>
      <c r="F274" s="56">
        <v>0</v>
      </c>
      <c r="G274" s="56" t="s">
        <v>10</v>
      </c>
    </row>
    <row r="275" spans="1:7" hidden="1">
      <c r="A275" s="115"/>
      <c r="B275" s="99" t="s">
        <v>731</v>
      </c>
      <c r="C275" s="104" t="s">
        <v>818</v>
      </c>
      <c r="D275" s="101" t="s">
        <v>819</v>
      </c>
      <c r="E275" s="102" t="s">
        <v>733</v>
      </c>
      <c r="F275" s="102" t="s">
        <v>746</v>
      </c>
      <c r="G275" s="102" t="s">
        <v>746</v>
      </c>
    </row>
    <row r="276" spans="1:7" hidden="1">
      <c r="A276" s="276" t="s">
        <v>830</v>
      </c>
      <c r="B276" s="99" t="s">
        <v>831</v>
      </c>
      <c r="C276" s="116">
        <f>14.85+3.15</f>
        <v>18</v>
      </c>
      <c r="D276" s="117">
        <v>0.3</v>
      </c>
      <c r="E276" s="116">
        <v>0.45</v>
      </c>
      <c r="F276" s="116">
        <v>1</v>
      </c>
      <c r="G276" s="116">
        <v>1</v>
      </c>
    </row>
    <row r="277" spans="1:7" hidden="1">
      <c r="A277" s="276"/>
      <c r="B277" s="99" t="s">
        <v>832</v>
      </c>
      <c r="C277" s="116">
        <v>14.85</v>
      </c>
      <c r="D277" s="117">
        <v>0.3</v>
      </c>
      <c r="E277" s="116">
        <v>0.45</v>
      </c>
      <c r="F277" s="116">
        <v>3</v>
      </c>
      <c r="G277" s="116">
        <v>3</v>
      </c>
    </row>
    <row r="278" spans="1:7" hidden="1">
      <c r="A278" s="276"/>
      <c r="B278" s="99" t="s">
        <v>833</v>
      </c>
      <c r="C278" s="116">
        <v>2.4900000000000002</v>
      </c>
      <c r="D278" s="116">
        <v>0.3</v>
      </c>
      <c r="E278" s="116">
        <v>0.45</v>
      </c>
      <c r="F278" s="116">
        <v>3</v>
      </c>
      <c r="G278" s="116">
        <v>3</v>
      </c>
    </row>
    <row r="279" spans="1:7" hidden="1">
      <c r="A279" s="115"/>
      <c r="B279" s="99"/>
      <c r="C279" s="116"/>
      <c r="D279" s="116"/>
      <c r="E279" s="116"/>
      <c r="F279" s="116"/>
      <c r="G279" s="116"/>
    </row>
    <row r="280" spans="1:7" hidden="1">
      <c r="A280" s="276" t="s">
        <v>834</v>
      </c>
      <c r="B280" s="99" t="s">
        <v>831</v>
      </c>
      <c r="C280" s="116">
        <v>18.54</v>
      </c>
      <c r="D280" s="117">
        <v>0.3</v>
      </c>
      <c r="E280" s="116">
        <v>0.45</v>
      </c>
      <c r="F280" s="116">
        <v>1</v>
      </c>
      <c r="G280" s="116">
        <v>1</v>
      </c>
    </row>
    <row r="281" spans="1:7" hidden="1">
      <c r="A281" s="276"/>
      <c r="B281" s="99" t="s">
        <v>832</v>
      </c>
      <c r="C281" s="116">
        <v>18.54</v>
      </c>
      <c r="D281" s="117">
        <v>0.3</v>
      </c>
      <c r="E281" s="116">
        <v>0.45</v>
      </c>
      <c r="F281" s="116">
        <v>3</v>
      </c>
      <c r="G281" s="116">
        <v>3</v>
      </c>
    </row>
    <row r="282" spans="1:7" hidden="1">
      <c r="A282" s="276"/>
      <c r="B282" s="99" t="s">
        <v>833</v>
      </c>
      <c r="C282" s="116">
        <f>0.5*2+0.35+0.15</f>
        <v>1.5</v>
      </c>
      <c r="D282" s="116">
        <v>0.3</v>
      </c>
      <c r="E282" s="116">
        <v>0.45</v>
      </c>
      <c r="F282" s="116">
        <v>2</v>
      </c>
      <c r="G282" s="116">
        <v>2</v>
      </c>
    </row>
    <row r="283" spans="1:7" ht="16.5" hidden="1">
      <c r="A283" s="31" t="s">
        <v>566</v>
      </c>
      <c r="B283" s="273" t="s">
        <v>277</v>
      </c>
      <c r="C283" s="273"/>
      <c r="D283" s="273"/>
      <c r="E283" s="273"/>
      <c r="F283" s="56">
        <v>0</v>
      </c>
      <c r="G283" s="56" t="s">
        <v>10</v>
      </c>
    </row>
    <row r="284" spans="1:7" hidden="1">
      <c r="A284" s="115"/>
      <c r="B284" s="99" t="s">
        <v>731</v>
      </c>
      <c r="C284" s="104" t="s">
        <v>818</v>
      </c>
      <c r="D284" s="101" t="s">
        <v>819</v>
      </c>
      <c r="E284" s="102" t="s">
        <v>733</v>
      </c>
      <c r="F284" s="102" t="s">
        <v>746</v>
      </c>
      <c r="G284" s="102" t="s">
        <v>746</v>
      </c>
    </row>
    <row r="285" spans="1:7" hidden="1">
      <c r="A285" s="276" t="s">
        <v>830</v>
      </c>
      <c r="B285" s="99" t="s">
        <v>831</v>
      </c>
      <c r="C285" s="116">
        <f>14.85+3.15</f>
        <v>18</v>
      </c>
      <c r="D285" s="117">
        <v>0.3</v>
      </c>
      <c r="E285" s="116">
        <f>0.9+0.45</f>
        <v>1.35</v>
      </c>
      <c r="F285" s="116">
        <v>1</v>
      </c>
      <c r="G285" s="116">
        <v>1</v>
      </c>
    </row>
    <row r="286" spans="1:7" hidden="1">
      <c r="A286" s="276"/>
      <c r="B286" s="99" t="s">
        <v>835</v>
      </c>
      <c r="C286" s="116">
        <v>14.85</v>
      </c>
      <c r="D286" s="117">
        <v>0.3</v>
      </c>
      <c r="E286" s="116">
        <v>0.9</v>
      </c>
      <c r="F286" s="116">
        <v>1</v>
      </c>
      <c r="G286" s="116">
        <v>1</v>
      </c>
    </row>
    <row r="287" spans="1:7" hidden="1">
      <c r="A287" s="276"/>
      <c r="B287" s="99" t="s">
        <v>836</v>
      </c>
      <c r="C287" s="116">
        <v>14.85</v>
      </c>
      <c r="D287" s="117">
        <v>0.3</v>
      </c>
      <c r="E287" s="116">
        <v>0.45</v>
      </c>
      <c r="F287" s="116">
        <v>1</v>
      </c>
      <c r="G287" s="116">
        <v>1</v>
      </c>
    </row>
    <row r="288" spans="1:7" hidden="1">
      <c r="A288" s="276"/>
      <c r="B288" s="99" t="s">
        <v>837</v>
      </c>
      <c r="C288" s="116">
        <v>14.85</v>
      </c>
      <c r="D288" s="117">
        <v>0.3</v>
      </c>
      <c r="E288" s="116">
        <v>0.16</v>
      </c>
      <c r="F288" s="116">
        <v>1</v>
      </c>
      <c r="G288" s="116">
        <v>1</v>
      </c>
    </row>
    <row r="289" spans="1:7" hidden="1">
      <c r="A289" s="276"/>
      <c r="B289" s="99" t="s">
        <v>833</v>
      </c>
      <c r="C289" s="116">
        <v>2.4900000000000002</v>
      </c>
      <c r="D289" s="116">
        <v>0.3</v>
      </c>
      <c r="E289" s="116">
        <v>0.45</v>
      </c>
      <c r="F289" s="116">
        <v>3</v>
      </c>
      <c r="G289" s="116">
        <v>3</v>
      </c>
    </row>
    <row r="290" spans="1:7" hidden="1">
      <c r="A290" s="115"/>
      <c r="B290" s="99"/>
      <c r="C290" s="116"/>
      <c r="D290" s="117"/>
      <c r="E290" s="116"/>
      <c r="F290" s="116"/>
      <c r="G290" s="116"/>
    </row>
    <row r="291" spans="1:7" hidden="1">
      <c r="A291" s="115"/>
      <c r="B291" s="99"/>
      <c r="C291" s="116"/>
      <c r="D291" s="116"/>
      <c r="E291" s="116"/>
      <c r="F291" s="116"/>
      <c r="G291" s="116"/>
    </row>
    <row r="292" spans="1:7" hidden="1">
      <c r="A292" s="276" t="s">
        <v>834</v>
      </c>
      <c r="B292" s="99" t="s">
        <v>831</v>
      </c>
      <c r="C292" s="116">
        <v>18.54</v>
      </c>
      <c r="D292" s="117">
        <v>0.3</v>
      </c>
      <c r="E292" s="116">
        <f>0.9+0.45</f>
        <v>1.35</v>
      </c>
      <c r="F292" s="116">
        <v>1</v>
      </c>
      <c r="G292" s="116">
        <v>1</v>
      </c>
    </row>
    <row r="293" spans="1:7" hidden="1">
      <c r="A293" s="276"/>
      <c r="B293" s="99" t="s">
        <v>835</v>
      </c>
      <c r="C293" s="116">
        <v>18.54</v>
      </c>
      <c r="D293" s="117">
        <v>0.3</v>
      </c>
      <c r="E293" s="116">
        <v>0.9</v>
      </c>
      <c r="F293" s="116">
        <v>1</v>
      </c>
      <c r="G293" s="116">
        <v>1</v>
      </c>
    </row>
    <row r="294" spans="1:7" hidden="1">
      <c r="A294" s="276"/>
      <c r="B294" s="99" t="s">
        <v>836</v>
      </c>
      <c r="C294" s="116">
        <v>18.54</v>
      </c>
      <c r="D294" s="117">
        <v>0.3</v>
      </c>
      <c r="E294" s="116">
        <v>0.45</v>
      </c>
      <c r="F294" s="116">
        <v>1</v>
      </c>
      <c r="G294" s="116">
        <v>1</v>
      </c>
    </row>
    <row r="295" spans="1:7" hidden="1">
      <c r="A295" s="276"/>
      <c r="B295" s="99" t="s">
        <v>837</v>
      </c>
      <c r="C295" s="116">
        <v>18.54</v>
      </c>
      <c r="D295" s="117">
        <v>0.3</v>
      </c>
      <c r="E295" s="116">
        <v>0.16</v>
      </c>
      <c r="F295" s="116">
        <v>1</v>
      </c>
      <c r="G295" s="116">
        <v>1</v>
      </c>
    </row>
    <row r="296" spans="1:7" hidden="1">
      <c r="A296" s="276"/>
      <c r="B296" s="99" t="s">
        <v>833</v>
      </c>
      <c r="C296" s="116">
        <f>0.5*2+0.35+0.15</f>
        <v>1.5</v>
      </c>
      <c r="D296" s="116">
        <v>0.3</v>
      </c>
      <c r="E296" s="116">
        <v>0.45</v>
      </c>
      <c r="F296" s="116">
        <v>2</v>
      </c>
      <c r="G296" s="116">
        <v>2</v>
      </c>
    </row>
    <row r="297" spans="1:7" hidden="1">
      <c r="A297" s="115"/>
      <c r="B297" s="99"/>
      <c r="C297" s="116"/>
      <c r="D297" s="117"/>
      <c r="E297" s="116"/>
      <c r="F297" s="116"/>
      <c r="G297" s="116"/>
    </row>
    <row r="298" spans="1:7" ht="16.5" hidden="1">
      <c r="A298" s="31" t="s">
        <v>567</v>
      </c>
      <c r="B298" s="273" t="s">
        <v>25</v>
      </c>
      <c r="C298" s="273"/>
      <c r="D298" s="273"/>
      <c r="E298" s="273"/>
      <c r="F298" s="56">
        <v>0</v>
      </c>
      <c r="G298" s="56" t="s">
        <v>8</v>
      </c>
    </row>
    <row r="299" spans="1:7" hidden="1">
      <c r="A299" s="115"/>
      <c r="B299" s="99" t="s">
        <v>731</v>
      </c>
      <c r="C299" s="104" t="s">
        <v>818</v>
      </c>
      <c r="D299" s="101" t="s">
        <v>819</v>
      </c>
      <c r="E299" s="102" t="s">
        <v>734</v>
      </c>
      <c r="F299" s="102"/>
      <c r="G299" s="104"/>
    </row>
    <row r="300" spans="1:7" hidden="1">
      <c r="A300" s="276" t="s">
        <v>830</v>
      </c>
      <c r="B300" s="99" t="s">
        <v>839</v>
      </c>
      <c r="C300" s="116">
        <v>14.85</v>
      </c>
      <c r="D300" s="117">
        <f>0.45-0.06</f>
        <v>0.39</v>
      </c>
      <c r="E300" s="116">
        <f>C300*D300</f>
        <v>5.7915000000000001</v>
      </c>
      <c r="F300" s="116"/>
      <c r="G300" s="118"/>
    </row>
    <row r="301" spans="1:7" hidden="1">
      <c r="A301" s="276"/>
      <c r="B301" s="99" t="s">
        <v>840</v>
      </c>
      <c r="C301" s="116">
        <v>20.149999999999999</v>
      </c>
      <c r="D301" s="117">
        <v>0.39</v>
      </c>
      <c r="E301" s="116">
        <f>C301*D301</f>
        <v>7.8584999999999994</v>
      </c>
      <c r="F301" s="116"/>
      <c r="G301" s="118"/>
    </row>
    <row r="302" spans="1:7" hidden="1">
      <c r="A302" s="276"/>
      <c r="B302" s="99" t="s">
        <v>841</v>
      </c>
      <c r="C302" s="116">
        <f>11.15+7</f>
        <v>18.149999999999999</v>
      </c>
      <c r="D302" s="117">
        <v>0.39</v>
      </c>
      <c r="E302" s="116">
        <f>C302*D302</f>
        <v>7.0785</v>
      </c>
      <c r="F302" s="116"/>
      <c r="G302" s="118"/>
    </row>
    <row r="303" spans="1:7" ht="25.5" hidden="1">
      <c r="A303" s="115"/>
      <c r="B303" s="119" t="s">
        <v>842</v>
      </c>
      <c r="C303" s="104">
        <v>0.35</v>
      </c>
      <c r="D303" s="103">
        <v>0.23</v>
      </c>
      <c r="E303" s="104">
        <f>(C303*D303*8)</f>
        <v>0.64400000000000002</v>
      </c>
      <c r="F303" s="116"/>
      <c r="G303" s="118"/>
    </row>
    <row r="304" spans="1:7" hidden="1">
      <c r="A304" s="98"/>
      <c r="B304" s="274"/>
      <c r="C304" s="274"/>
      <c r="D304" s="274"/>
      <c r="E304" s="274"/>
      <c r="F304" s="274"/>
      <c r="G304" s="120"/>
    </row>
    <row r="305" spans="1:7" ht="16.5" hidden="1">
      <c r="A305" s="31" t="s">
        <v>568</v>
      </c>
      <c r="B305" s="273" t="s">
        <v>338</v>
      </c>
      <c r="C305" s="273"/>
      <c r="D305" s="273"/>
      <c r="E305" s="273"/>
      <c r="F305" s="56">
        <v>0</v>
      </c>
      <c r="G305" s="56" t="s">
        <v>8</v>
      </c>
    </row>
    <row r="306" spans="1:7" hidden="1">
      <c r="A306" s="115"/>
      <c r="B306" s="99" t="s">
        <v>731</v>
      </c>
      <c r="C306" s="104" t="s">
        <v>818</v>
      </c>
      <c r="D306" s="101" t="s">
        <v>819</v>
      </c>
      <c r="E306" s="102" t="s">
        <v>734</v>
      </c>
      <c r="F306" s="102"/>
      <c r="G306" s="102"/>
    </row>
    <row r="307" spans="1:7" hidden="1">
      <c r="A307" s="276" t="s">
        <v>830</v>
      </c>
      <c r="B307" s="99" t="s">
        <v>843</v>
      </c>
      <c r="C307" s="116">
        <v>14.85</v>
      </c>
      <c r="D307" s="117">
        <v>0.75</v>
      </c>
      <c r="E307" s="116">
        <f>C307*D307</f>
        <v>11.137499999999999</v>
      </c>
      <c r="F307" s="116"/>
      <c r="G307" s="116"/>
    </row>
    <row r="308" spans="1:7" hidden="1">
      <c r="A308" s="276"/>
      <c r="B308" s="99" t="s">
        <v>844</v>
      </c>
      <c r="C308" s="116">
        <v>3.15</v>
      </c>
      <c r="D308" s="117">
        <v>1.35</v>
      </c>
      <c r="E308" s="116">
        <f>C308*D308</f>
        <v>4.2525000000000004</v>
      </c>
      <c r="F308" s="116"/>
      <c r="G308" s="116"/>
    </row>
    <row r="309" spans="1:7" hidden="1">
      <c r="A309" s="276"/>
      <c r="B309" s="99" t="s">
        <v>844</v>
      </c>
      <c r="C309" s="116">
        <v>2.4900000000000002</v>
      </c>
      <c r="D309" s="117">
        <v>1.35</v>
      </c>
      <c r="E309" s="116">
        <f>C309*D309</f>
        <v>3.3615000000000004</v>
      </c>
      <c r="F309" s="116"/>
      <c r="G309" s="116"/>
    </row>
    <row r="310" spans="1:7" hidden="1">
      <c r="A310" s="276"/>
      <c r="B310" s="99" t="s">
        <v>845</v>
      </c>
      <c r="C310" s="116">
        <v>2.4900000000000002</v>
      </c>
      <c r="D310" s="117">
        <v>2.35</v>
      </c>
      <c r="E310" s="116">
        <f>C310*D310</f>
        <v>5.8515000000000006</v>
      </c>
      <c r="F310" s="116"/>
      <c r="G310" s="116"/>
    </row>
    <row r="311" spans="1:7" hidden="1">
      <c r="A311" s="276"/>
      <c r="B311" s="99" t="s">
        <v>845</v>
      </c>
      <c r="C311" s="116">
        <v>2.4900000000000002</v>
      </c>
      <c r="D311" s="117">
        <v>2.35</v>
      </c>
      <c r="E311" s="116">
        <f>C311*D311</f>
        <v>5.8515000000000006</v>
      </c>
      <c r="F311" s="116"/>
      <c r="G311" s="116"/>
    </row>
    <row r="312" spans="1:7" hidden="1">
      <c r="A312" s="98" t="s">
        <v>838</v>
      </c>
      <c r="B312" s="121"/>
      <c r="C312" s="121"/>
      <c r="D312" s="121"/>
      <c r="E312" s="121"/>
      <c r="F312" s="121"/>
      <c r="G312" s="121"/>
    </row>
    <row r="313" spans="1:7" hidden="1">
      <c r="A313" s="276" t="s">
        <v>834</v>
      </c>
      <c r="B313" s="99" t="s">
        <v>843</v>
      </c>
      <c r="C313" s="116">
        <v>18.54</v>
      </c>
      <c r="D313" s="117">
        <v>0.75</v>
      </c>
      <c r="E313" s="116">
        <f>C313*D313</f>
        <v>13.904999999999999</v>
      </c>
      <c r="F313" s="116"/>
      <c r="G313" s="116"/>
    </row>
    <row r="314" spans="1:7" hidden="1">
      <c r="A314" s="276"/>
      <c r="B314" s="99" t="s">
        <v>845</v>
      </c>
      <c r="C314" s="116">
        <f>0.5+0.5+0.35+0.15</f>
        <v>1.5</v>
      </c>
      <c r="D314" s="117">
        <v>2.35</v>
      </c>
      <c r="E314" s="116">
        <f>C314*D314</f>
        <v>3.5250000000000004</v>
      </c>
      <c r="F314" s="116"/>
      <c r="G314" s="116"/>
    </row>
    <row r="315" spans="1:7" hidden="1">
      <c r="A315" s="276"/>
      <c r="B315" s="99" t="s">
        <v>845</v>
      </c>
      <c r="C315" s="116">
        <v>1.5</v>
      </c>
      <c r="D315" s="117">
        <v>2.35</v>
      </c>
      <c r="E315" s="116">
        <f>C315*D315</f>
        <v>3.5250000000000004</v>
      </c>
      <c r="F315" s="116"/>
      <c r="G315" s="116"/>
    </row>
    <row r="316" spans="1:7" ht="16.5" hidden="1">
      <c r="A316" s="31" t="s">
        <v>569</v>
      </c>
      <c r="B316" s="273" t="s">
        <v>125</v>
      </c>
      <c r="C316" s="273"/>
      <c r="D316" s="273"/>
      <c r="E316" s="273"/>
      <c r="F316" s="56">
        <v>0</v>
      </c>
      <c r="G316" s="56" t="s">
        <v>8</v>
      </c>
    </row>
    <row r="317" spans="1:7" hidden="1">
      <c r="A317" s="115"/>
      <c r="B317" s="99" t="s">
        <v>731</v>
      </c>
      <c r="C317" s="104" t="s">
        <v>818</v>
      </c>
      <c r="D317" s="101" t="s">
        <v>819</v>
      </c>
      <c r="E317" s="102" t="s">
        <v>746</v>
      </c>
      <c r="F317" s="102" t="s">
        <v>734</v>
      </c>
      <c r="G317" s="102" t="s">
        <v>734</v>
      </c>
    </row>
    <row r="318" spans="1:7" hidden="1">
      <c r="A318" s="115"/>
      <c r="B318" s="99" t="s">
        <v>839</v>
      </c>
      <c r="C318" s="116">
        <v>14.85</v>
      </c>
      <c r="D318" s="117">
        <v>0.45</v>
      </c>
      <c r="E318" s="116">
        <v>1</v>
      </c>
      <c r="F318" s="116">
        <f>C318*D318*E318</f>
        <v>6.6825000000000001</v>
      </c>
      <c r="G318" s="116">
        <f>D318*E318*F318</f>
        <v>3.0071250000000003</v>
      </c>
    </row>
    <row r="319" spans="1:7" hidden="1">
      <c r="A319" s="115"/>
      <c r="B319" s="99" t="s">
        <v>840</v>
      </c>
      <c r="C319" s="116">
        <v>14.85</v>
      </c>
      <c r="D319" s="117">
        <v>0.45</v>
      </c>
      <c r="E319" s="116">
        <v>1</v>
      </c>
      <c r="F319" s="116">
        <f t="shared" ref="F319:F322" si="16">C319*D319*E319</f>
        <v>6.6825000000000001</v>
      </c>
      <c r="G319" s="116">
        <f>D319*E319*F319</f>
        <v>3.0071250000000003</v>
      </c>
    </row>
    <row r="320" spans="1:7" hidden="1">
      <c r="A320" s="115"/>
      <c r="B320" s="99" t="s">
        <v>841</v>
      </c>
      <c r="C320" s="116">
        <v>14.85</v>
      </c>
      <c r="D320" s="117">
        <v>0.45</v>
      </c>
      <c r="E320" s="116">
        <v>1</v>
      </c>
      <c r="F320" s="116">
        <f t="shared" si="16"/>
        <v>6.6825000000000001</v>
      </c>
      <c r="G320" s="116">
        <f>D320*E320*F320</f>
        <v>3.0071250000000003</v>
      </c>
    </row>
    <row r="321" spans="1:7" hidden="1">
      <c r="A321" s="115"/>
      <c r="B321" s="99" t="s">
        <v>846</v>
      </c>
      <c r="C321" s="104">
        <v>0.35</v>
      </c>
      <c r="D321" s="103">
        <v>0.23</v>
      </c>
      <c r="E321" s="104">
        <v>4</v>
      </c>
      <c r="F321" s="116">
        <f t="shared" si="16"/>
        <v>0.32200000000000001</v>
      </c>
      <c r="G321" s="116">
        <f>D321*E321*F321</f>
        <v>0.29624</v>
      </c>
    </row>
    <row r="322" spans="1:7" hidden="1">
      <c r="A322" s="98"/>
      <c r="B322" s="275" t="s">
        <v>847</v>
      </c>
      <c r="C322" s="122">
        <v>2.4900000000000002</v>
      </c>
      <c r="D322" s="122">
        <v>2.35</v>
      </c>
      <c r="E322" s="122">
        <v>1</v>
      </c>
      <c r="F322" s="116">
        <f t="shared" si="16"/>
        <v>5.8515000000000006</v>
      </c>
      <c r="G322" s="116">
        <f>D322*E322*F322</f>
        <v>13.751025000000002</v>
      </c>
    </row>
    <row r="323" spans="1:7" hidden="1">
      <c r="A323" s="98"/>
      <c r="B323" s="275"/>
      <c r="C323" s="122"/>
      <c r="D323" s="122"/>
      <c r="E323" s="122"/>
      <c r="F323" s="122">
        <v>3.32</v>
      </c>
      <c r="G323" s="122">
        <v>3.32</v>
      </c>
    </row>
    <row r="324" spans="1:7" hidden="1">
      <c r="A324" s="98"/>
      <c r="B324" s="275"/>
      <c r="C324" s="122"/>
      <c r="D324" s="122"/>
      <c r="E324" s="122"/>
      <c r="F324" s="122"/>
      <c r="G324" s="122"/>
    </row>
    <row r="325" spans="1:7" hidden="1">
      <c r="A325" s="98"/>
      <c r="B325" s="275" t="s">
        <v>847</v>
      </c>
      <c r="C325" s="122">
        <v>2.4900000000000002</v>
      </c>
      <c r="D325" s="122">
        <v>2.35</v>
      </c>
      <c r="E325" s="122">
        <v>1</v>
      </c>
      <c r="F325" s="116">
        <f t="shared" ref="F325" si="17">C325*D325*E325</f>
        <v>5.8515000000000006</v>
      </c>
      <c r="G325" s="116">
        <f>D325*E325*F325</f>
        <v>13.751025000000002</v>
      </c>
    </row>
    <row r="326" spans="1:7" hidden="1">
      <c r="A326" s="98"/>
      <c r="B326" s="275"/>
      <c r="C326" s="122"/>
      <c r="D326" s="122"/>
      <c r="E326" s="122"/>
      <c r="F326" s="122">
        <v>3.32</v>
      </c>
      <c r="G326" s="122">
        <v>3.32</v>
      </c>
    </row>
    <row r="327" spans="1:7" hidden="1">
      <c r="A327" s="98"/>
      <c r="B327" s="275"/>
      <c r="C327" s="122"/>
      <c r="D327" s="122"/>
      <c r="E327" s="122"/>
      <c r="F327" s="122"/>
      <c r="G327" s="122"/>
    </row>
    <row r="328" spans="1:7" hidden="1">
      <c r="A328" s="98"/>
      <c r="B328" s="275" t="s">
        <v>848</v>
      </c>
      <c r="C328" s="98">
        <v>14.85</v>
      </c>
      <c r="D328" s="98">
        <v>2.25</v>
      </c>
      <c r="E328" s="116">
        <v>1</v>
      </c>
      <c r="F328" s="116">
        <f t="shared" ref="F328:F331" si="18">C328*D328*E328</f>
        <v>33.412500000000001</v>
      </c>
      <c r="G328" s="116">
        <f t="shared" ref="G328:G336" si="19">D328*E328*F328</f>
        <v>75.178125000000009</v>
      </c>
    </row>
    <row r="329" spans="1:7" hidden="1">
      <c r="A329" s="98"/>
      <c r="B329" s="275"/>
      <c r="C329" s="98">
        <v>14.85</v>
      </c>
      <c r="D329" s="98">
        <v>0.9</v>
      </c>
      <c r="E329" s="116">
        <v>1</v>
      </c>
      <c r="F329" s="116">
        <f t="shared" si="18"/>
        <v>13.365</v>
      </c>
      <c r="G329" s="116">
        <f t="shared" si="19"/>
        <v>12.028500000000001</v>
      </c>
    </row>
    <row r="330" spans="1:7" hidden="1">
      <c r="A330" s="98"/>
      <c r="B330" s="123" t="s">
        <v>849</v>
      </c>
      <c r="C330" s="98">
        <v>3.15</v>
      </c>
      <c r="D330" s="98">
        <v>1.35</v>
      </c>
      <c r="E330" s="116">
        <v>2</v>
      </c>
      <c r="F330" s="116">
        <f t="shared" si="18"/>
        <v>8.5050000000000008</v>
      </c>
      <c r="G330" s="116">
        <f t="shared" si="19"/>
        <v>22.963500000000003</v>
      </c>
    </row>
    <row r="331" spans="1:7" hidden="1">
      <c r="A331" s="98"/>
      <c r="B331" s="123"/>
      <c r="C331" s="98">
        <v>2.4900000000000002</v>
      </c>
      <c r="D331" s="98">
        <v>1.35</v>
      </c>
      <c r="E331" s="116">
        <v>2</v>
      </c>
      <c r="F331" s="116">
        <f t="shared" si="18"/>
        <v>6.7230000000000008</v>
      </c>
      <c r="G331" s="116">
        <f t="shared" si="19"/>
        <v>18.152100000000004</v>
      </c>
    </row>
    <row r="332" spans="1:7" hidden="1">
      <c r="A332" s="276"/>
      <c r="B332" s="99" t="s">
        <v>839</v>
      </c>
      <c r="C332" s="116">
        <v>18.54</v>
      </c>
      <c r="D332" s="117">
        <v>0.45</v>
      </c>
      <c r="E332" s="116">
        <v>1</v>
      </c>
      <c r="F332" s="116">
        <f>C332*D332*E332</f>
        <v>8.343</v>
      </c>
      <c r="G332" s="116">
        <f t="shared" si="19"/>
        <v>3.7543500000000001</v>
      </c>
    </row>
    <row r="333" spans="1:7" hidden="1">
      <c r="A333" s="276"/>
      <c r="B333" s="99" t="s">
        <v>840</v>
      </c>
      <c r="C333" s="116">
        <v>18.54</v>
      </c>
      <c r="D333" s="117">
        <v>0.45</v>
      </c>
      <c r="E333" s="116">
        <v>1</v>
      </c>
      <c r="F333" s="116">
        <f t="shared" ref="F333:F336" si="20">C333*D333*E333</f>
        <v>8.343</v>
      </c>
      <c r="G333" s="116">
        <f t="shared" si="19"/>
        <v>3.7543500000000001</v>
      </c>
    </row>
    <row r="334" spans="1:7" hidden="1">
      <c r="A334" s="276"/>
      <c r="B334" s="99" t="s">
        <v>841</v>
      </c>
      <c r="C334" s="116">
        <v>18.54</v>
      </c>
      <c r="D334" s="117">
        <v>0.45</v>
      </c>
      <c r="E334" s="116">
        <v>1</v>
      </c>
      <c r="F334" s="116">
        <f t="shared" si="20"/>
        <v>8.343</v>
      </c>
      <c r="G334" s="116">
        <f t="shared" si="19"/>
        <v>3.7543500000000001</v>
      </c>
    </row>
    <row r="335" spans="1:7" hidden="1">
      <c r="A335" s="276"/>
      <c r="B335" s="119" t="s">
        <v>846</v>
      </c>
      <c r="C335" s="104">
        <v>0.25</v>
      </c>
      <c r="D335" s="103">
        <v>0.23</v>
      </c>
      <c r="E335" s="104">
        <v>4</v>
      </c>
      <c r="F335" s="116">
        <f t="shared" si="20"/>
        <v>0.23</v>
      </c>
      <c r="G335" s="116">
        <f t="shared" si="19"/>
        <v>0.21160000000000001</v>
      </c>
    </row>
    <row r="336" spans="1:7" hidden="1">
      <c r="A336" s="276"/>
      <c r="B336" s="275" t="s">
        <v>847</v>
      </c>
      <c r="C336" s="122">
        <v>1.5</v>
      </c>
      <c r="D336" s="122">
        <v>2.35</v>
      </c>
      <c r="E336" s="122">
        <v>1</v>
      </c>
      <c r="F336" s="116">
        <f t="shared" si="20"/>
        <v>3.5250000000000004</v>
      </c>
      <c r="G336" s="116">
        <f t="shared" si="19"/>
        <v>8.2837500000000013</v>
      </c>
    </row>
    <row r="337" spans="1:7" hidden="1">
      <c r="A337" s="276"/>
      <c r="B337" s="275"/>
      <c r="C337" s="122"/>
      <c r="D337" s="122"/>
      <c r="E337" s="122"/>
      <c r="F337" s="122">
        <v>2</v>
      </c>
      <c r="G337" s="122">
        <v>2</v>
      </c>
    </row>
    <row r="338" spans="1:7" hidden="1">
      <c r="A338" s="276"/>
      <c r="B338" s="275"/>
      <c r="C338" s="122"/>
      <c r="D338" s="122"/>
      <c r="E338" s="122"/>
      <c r="F338" s="116"/>
      <c r="G338" s="116"/>
    </row>
    <row r="339" spans="1:7" hidden="1">
      <c r="A339" s="276"/>
      <c r="B339" s="275" t="s">
        <v>847</v>
      </c>
      <c r="C339" s="122">
        <v>1.5</v>
      </c>
      <c r="D339" s="122">
        <v>2.35</v>
      </c>
      <c r="E339" s="122">
        <v>1</v>
      </c>
      <c r="F339" s="116">
        <f t="shared" ref="F339" si="21">C339*D339*E339</f>
        <v>3.5250000000000004</v>
      </c>
      <c r="G339" s="116">
        <f>D339*E339*F339</f>
        <v>8.2837500000000013</v>
      </c>
    </row>
    <row r="340" spans="1:7" hidden="1">
      <c r="A340" s="276"/>
      <c r="B340" s="275"/>
      <c r="C340" s="122"/>
      <c r="D340" s="122"/>
      <c r="E340" s="122"/>
      <c r="F340" s="122">
        <v>2</v>
      </c>
      <c r="G340" s="122">
        <v>2</v>
      </c>
    </row>
    <row r="341" spans="1:7" hidden="1">
      <c r="A341" s="276"/>
      <c r="B341" s="275"/>
      <c r="C341" s="122"/>
      <c r="D341" s="122"/>
      <c r="E341" s="122"/>
      <c r="F341" s="116"/>
      <c r="G341" s="116"/>
    </row>
    <row r="342" spans="1:7" hidden="1">
      <c r="A342" s="276"/>
      <c r="B342" s="275" t="s">
        <v>848</v>
      </c>
      <c r="C342" s="98"/>
      <c r="D342" s="98"/>
      <c r="E342" s="116"/>
      <c r="F342" s="116"/>
      <c r="G342" s="116"/>
    </row>
    <row r="343" spans="1:7" hidden="1">
      <c r="A343" s="276"/>
      <c r="B343" s="275"/>
      <c r="C343" s="98">
        <v>18.54</v>
      </c>
      <c r="D343" s="98">
        <v>2.25</v>
      </c>
      <c r="E343" s="116">
        <v>1</v>
      </c>
      <c r="F343" s="116">
        <f t="shared" ref="F343:F344" si="22">C343*D343*E343</f>
        <v>41.714999999999996</v>
      </c>
      <c r="G343" s="116">
        <f>D343*E343*F343</f>
        <v>93.858749999999986</v>
      </c>
    </row>
    <row r="344" spans="1:7" hidden="1">
      <c r="A344" s="276"/>
      <c r="B344" s="275"/>
      <c r="C344" s="98">
        <v>18.54</v>
      </c>
      <c r="D344" s="98">
        <v>0.9</v>
      </c>
      <c r="E344" s="116">
        <v>1</v>
      </c>
      <c r="F344" s="116">
        <f t="shared" si="22"/>
        <v>16.686</v>
      </c>
      <c r="G344" s="116">
        <f>D344*E344*F344</f>
        <v>15.0174</v>
      </c>
    </row>
    <row r="345" spans="1:7" ht="16.5" hidden="1">
      <c r="A345" s="31" t="s">
        <v>570</v>
      </c>
      <c r="B345" s="273" t="s">
        <v>127</v>
      </c>
      <c r="C345" s="273"/>
      <c r="D345" s="273"/>
      <c r="E345" s="273"/>
      <c r="F345" s="56">
        <v>0</v>
      </c>
      <c r="G345" s="56" t="s">
        <v>8</v>
      </c>
    </row>
    <row r="346" spans="1:7" hidden="1">
      <c r="A346" s="276" t="s">
        <v>830</v>
      </c>
      <c r="B346" s="99" t="s">
        <v>731</v>
      </c>
      <c r="C346" s="104" t="s">
        <v>818</v>
      </c>
      <c r="D346" s="101" t="s">
        <v>819</v>
      </c>
      <c r="E346" s="102" t="s">
        <v>746</v>
      </c>
      <c r="F346" s="102" t="s">
        <v>734</v>
      </c>
      <c r="G346" s="102" t="s">
        <v>734</v>
      </c>
    </row>
    <row r="347" spans="1:7" hidden="1">
      <c r="A347" s="276"/>
      <c r="B347" s="99" t="s">
        <v>839</v>
      </c>
      <c r="C347" s="116">
        <v>14.85</v>
      </c>
      <c r="D347" s="117">
        <v>0.45</v>
      </c>
      <c r="E347" s="116">
        <v>1</v>
      </c>
      <c r="F347" s="116">
        <f>C347*D347*E347</f>
        <v>6.6825000000000001</v>
      </c>
      <c r="G347" s="116">
        <f>D347*E347*F347</f>
        <v>3.0071250000000003</v>
      </c>
    </row>
    <row r="348" spans="1:7" hidden="1">
      <c r="A348" s="276"/>
      <c r="B348" s="99" t="s">
        <v>840</v>
      </c>
      <c r="C348" s="116">
        <v>14.85</v>
      </c>
      <c r="D348" s="117">
        <v>0.45</v>
      </c>
      <c r="E348" s="116">
        <v>1</v>
      </c>
      <c r="F348" s="116">
        <f t="shared" ref="F348:F362" si="23">C348*D348*E348</f>
        <v>6.6825000000000001</v>
      </c>
      <c r="G348" s="116">
        <f>D348*E348*F348</f>
        <v>3.0071250000000003</v>
      </c>
    </row>
    <row r="349" spans="1:7" hidden="1">
      <c r="A349" s="276"/>
      <c r="B349" s="99" t="s">
        <v>841</v>
      </c>
      <c r="C349" s="116">
        <v>14.85</v>
      </c>
      <c r="D349" s="117">
        <v>0.45</v>
      </c>
      <c r="E349" s="116">
        <v>1</v>
      </c>
      <c r="F349" s="116">
        <f t="shared" si="23"/>
        <v>6.6825000000000001</v>
      </c>
      <c r="G349" s="116">
        <f>D349*E349*F349</f>
        <v>3.0071250000000003</v>
      </c>
    </row>
    <row r="350" spans="1:7" hidden="1">
      <c r="A350" s="276"/>
      <c r="B350" s="119" t="s">
        <v>846</v>
      </c>
      <c r="C350" s="104">
        <v>0.35</v>
      </c>
      <c r="D350" s="103">
        <v>0.23</v>
      </c>
      <c r="E350" s="104">
        <v>4</v>
      </c>
      <c r="F350" s="116">
        <f t="shared" si="23"/>
        <v>0.32200000000000001</v>
      </c>
      <c r="G350" s="116">
        <f>D350*E350*F350</f>
        <v>0.29624</v>
      </c>
    </row>
    <row r="351" spans="1:7" hidden="1">
      <c r="A351" s="276"/>
      <c r="B351" s="275" t="s">
        <v>847</v>
      </c>
      <c r="C351" s="122">
        <v>2.4900000000000002</v>
      </c>
      <c r="D351" s="122">
        <v>2.35</v>
      </c>
      <c r="E351" s="122">
        <v>1</v>
      </c>
      <c r="F351" s="116">
        <f t="shared" si="23"/>
        <v>5.8515000000000006</v>
      </c>
      <c r="G351" s="116">
        <f>D351*E351*F351</f>
        <v>13.751025000000002</v>
      </c>
    </row>
    <row r="352" spans="1:7" hidden="1">
      <c r="A352" s="276"/>
      <c r="B352" s="275"/>
      <c r="C352" s="122"/>
      <c r="D352" s="122"/>
      <c r="E352" s="122"/>
      <c r="F352" s="122">
        <v>3.32</v>
      </c>
      <c r="G352" s="122">
        <v>3.32</v>
      </c>
    </row>
    <row r="353" spans="1:7" hidden="1">
      <c r="A353" s="276"/>
      <c r="B353" s="275"/>
      <c r="C353" s="122">
        <v>2.4900000000000002</v>
      </c>
      <c r="D353" s="122">
        <v>0.15</v>
      </c>
      <c r="E353" s="122">
        <v>1</v>
      </c>
      <c r="F353" s="116">
        <f t="shared" si="23"/>
        <v>0.3735</v>
      </c>
      <c r="G353" s="116">
        <f>D353*E353*F353</f>
        <v>5.6024999999999998E-2</v>
      </c>
    </row>
    <row r="354" spans="1:7" hidden="1">
      <c r="A354" s="276"/>
      <c r="B354" s="275" t="s">
        <v>847</v>
      </c>
      <c r="C354" s="122">
        <v>2.4900000000000002</v>
      </c>
      <c r="D354" s="122">
        <v>2.35</v>
      </c>
      <c r="E354" s="122">
        <v>1</v>
      </c>
      <c r="F354" s="116">
        <f t="shared" si="23"/>
        <v>5.8515000000000006</v>
      </c>
      <c r="G354" s="116">
        <f>D354*E354*F354</f>
        <v>13.751025000000002</v>
      </c>
    </row>
    <row r="355" spans="1:7" hidden="1">
      <c r="A355" s="276"/>
      <c r="B355" s="275"/>
      <c r="C355" s="122"/>
      <c r="D355" s="122"/>
      <c r="E355" s="122"/>
      <c r="F355" s="122">
        <f t="shared" ref="F355" si="24">D355*E355</f>
        <v>0</v>
      </c>
      <c r="G355" s="122">
        <f>E355*F355</f>
        <v>0</v>
      </c>
    </row>
    <row r="356" spans="1:7" hidden="1">
      <c r="A356" s="276"/>
      <c r="B356" s="275"/>
      <c r="C356" s="122">
        <v>2.4900000000000002</v>
      </c>
      <c r="D356" s="122">
        <v>0.15</v>
      </c>
      <c r="E356" s="122">
        <v>1</v>
      </c>
      <c r="F356" s="116">
        <f t="shared" si="23"/>
        <v>0.3735</v>
      </c>
      <c r="G356" s="116">
        <f t="shared" ref="G356:G367" si="25">D356*E356*F356</f>
        <v>5.6024999999999998E-2</v>
      </c>
    </row>
    <row r="357" spans="1:7" hidden="1">
      <c r="A357" s="276"/>
      <c r="B357" s="275" t="s">
        <v>848</v>
      </c>
      <c r="C357" s="98">
        <v>14.85</v>
      </c>
      <c r="D357" s="98">
        <v>0.15</v>
      </c>
      <c r="E357" s="116">
        <v>1</v>
      </c>
      <c r="F357" s="116">
        <f t="shared" si="23"/>
        <v>2.2275</v>
      </c>
      <c r="G357" s="116">
        <f t="shared" si="25"/>
        <v>0.33412500000000001</v>
      </c>
    </row>
    <row r="358" spans="1:7" hidden="1">
      <c r="A358" s="276"/>
      <c r="B358" s="275"/>
      <c r="C358" s="98">
        <v>14.85</v>
      </c>
      <c r="D358" s="98">
        <v>2.25</v>
      </c>
      <c r="E358" s="116">
        <v>1</v>
      </c>
      <c r="F358" s="116">
        <f t="shared" si="23"/>
        <v>33.412500000000001</v>
      </c>
      <c r="G358" s="116">
        <f t="shared" si="25"/>
        <v>75.178125000000009</v>
      </c>
    </row>
    <row r="359" spans="1:7" hidden="1">
      <c r="A359" s="276"/>
      <c r="B359" s="275"/>
      <c r="C359" s="98">
        <v>14.85</v>
      </c>
      <c r="D359" s="98">
        <v>0.9</v>
      </c>
      <c r="E359" s="116">
        <v>1</v>
      </c>
      <c r="F359" s="116">
        <f t="shared" si="23"/>
        <v>13.365</v>
      </c>
      <c r="G359" s="116">
        <f t="shared" si="25"/>
        <v>12.028500000000001</v>
      </c>
    </row>
    <row r="360" spans="1:7" hidden="1">
      <c r="A360" s="276"/>
      <c r="B360" s="279" t="s">
        <v>849</v>
      </c>
      <c r="C360" s="98">
        <v>3.15</v>
      </c>
      <c r="D360" s="98">
        <v>1.35</v>
      </c>
      <c r="E360" s="116">
        <v>2</v>
      </c>
      <c r="F360" s="116">
        <f t="shared" si="23"/>
        <v>8.5050000000000008</v>
      </c>
      <c r="G360" s="116">
        <f t="shared" si="25"/>
        <v>22.963500000000003</v>
      </c>
    </row>
    <row r="361" spans="1:7" hidden="1">
      <c r="A361" s="276"/>
      <c r="B361" s="279"/>
      <c r="C361" s="98">
        <f>3.15+2.49</f>
        <v>5.6400000000000006</v>
      </c>
      <c r="D361" s="98">
        <v>0.15</v>
      </c>
      <c r="E361" s="116">
        <v>1</v>
      </c>
      <c r="F361" s="116">
        <f t="shared" si="23"/>
        <v>0.84600000000000009</v>
      </c>
      <c r="G361" s="116">
        <f t="shared" si="25"/>
        <v>0.12690000000000001</v>
      </c>
    </row>
    <row r="362" spans="1:7" hidden="1">
      <c r="A362" s="276"/>
      <c r="B362" s="279"/>
      <c r="C362" s="98">
        <v>2.4900000000000002</v>
      </c>
      <c r="D362" s="98">
        <v>1.35</v>
      </c>
      <c r="E362" s="116">
        <v>2</v>
      </c>
      <c r="F362" s="116">
        <f t="shared" si="23"/>
        <v>6.7230000000000008</v>
      </c>
      <c r="G362" s="116">
        <f t="shared" si="25"/>
        <v>18.152100000000004</v>
      </c>
    </row>
    <row r="363" spans="1:7" hidden="1">
      <c r="A363" s="276" t="s">
        <v>850</v>
      </c>
      <c r="B363" s="99" t="s">
        <v>839</v>
      </c>
      <c r="C363" s="116">
        <v>18.54</v>
      </c>
      <c r="D363" s="117">
        <v>0.45</v>
      </c>
      <c r="E363" s="116">
        <v>1</v>
      </c>
      <c r="F363" s="116">
        <f>C363*D363*E363</f>
        <v>8.343</v>
      </c>
      <c r="G363" s="116">
        <f t="shared" si="25"/>
        <v>3.7543500000000001</v>
      </c>
    </row>
    <row r="364" spans="1:7" hidden="1">
      <c r="A364" s="276"/>
      <c r="B364" s="99" t="s">
        <v>840</v>
      </c>
      <c r="C364" s="116">
        <v>18.54</v>
      </c>
      <c r="D364" s="117">
        <v>0.45</v>
      </c>
      <c r="E364" s="116">
        <v>1</v>
      </c>
      <c r="F364" s="116">
        <f t="shared" ref="F364:F367" si="26">C364*D364*E364</f>
        <v>8.343</v>
      </c>
      <c r="G364" s="116">
        <f t="shared" si="25"/>
        <v>3.7543500000000001</v>
      </c>
    </row>
    <row r="365" spans="1:7" hidden="1">
      <c r="A365" s="276"/>
      <c r="B365" s="99" t="s">
        <v>841</v>
      </c>
      <c r="C365" s="116">
        <v>18.54</v>
      </c>
      <c r="D365" s="117">
        <v>0.45</v>
      </c>
      <c r="E365" s="116">
        <v>1</v>
      </c>
      <c r="F365" s="116">
        <f t="shared" si="26"/>
        <v>8.343</v>
      </c>
      <c r="G365" s="116">
        <f t="shared" si="25"/>
        <v>3.7543500000000001</v>
      </c>
    </row>
    <row r="366" spans="1:7" hidden="1">
      <c r="A366" s="276"/>
      <c r="B366" s="119" t="s">
        <v>846</v>
      </c>
      <c r="C366" s="104">
        <v>0.25</v>
      </c>
      <c r="D366" s="103">
        <v>0.23</v>
      </c>
      <c r="E366" s="104">
        <v>4</v>
      </c>
      <c r="F366" s="116">
        <f t="shared" si="26"/>
        <v>0.23</v>
      </c>
      <c r="G366" s="116">
        <f t="shared" si="25"/>
        <v>0.21160000000000001</v>
      </c>
    </row>
    <row r="367" spans="1:7" hidden="1">
      <c r="A367" s="276"/>
      <c r="B367" s="275" t="s">
        <v>847</v>
      </c>
      <c r="C367" s="122">
        <v>1.5</v>
      </c>
      <c r="D367" s="122">
        <v>2.35</v>
      </c>
      <c r="E367" s="122">
        <v>1</v>
      </c>
      <c r="F367" s="116">
        <f t="shared" si="26"/>
        <v>3.5250000000000004</v>
      </c>
      <c r="G367" s="116">
        <f t="shared" si="25"/>
        <v>8.2837500000000013</v>
      </c>
    </row>
    <row r="368" spans="1:7" hidden="1">
      <c r="A368" s="276"/>
      <c r="B368" s="275"/>
      <c r="C368" s="122"/>
      <c r="D368" s="122"/>
      <c r="E368" s="122"/>
      <c r="F368" s="122">
        <v>2</v>
      </c>
      <c r="G368" s="122">
        <v>2</v>
      </c>
    </row>
    <row r="369" spans="1:7" hidden="1">
      <c r="A369" s="276"/>
      <c r="B369" s="275"/>
      <c r="C369" s="122">
        <v>1.5</v>
      </c>
      <c r="D369" s="122">
        <v>0.15</v>
      </c>
      <c r="E369" s="122">
        <v>1</v>
      </c>
      <c r="F369" s="116">
        <f t="shared" ref="F369:F370" si="27">C369*D369*E369</f>
        <v>0.22499999999999998</v>
      </c>
      <c r="G369" s="116">
        <f>D369*E369*F369</f>
        <v>3.3749999999999995E-2</v>
      </c>
    </row>
    <row r="370" spans="1:7" hidden="1">
      <c r="A370" s="276"/>
      <c r="B370" s="275" t="s">
        <v>847</v>
      </c>
      <c r="C370" s="122">
        <v>1.5</v>
      </c>
      <c r="D370" s="122">
        <v>2.35</v>
      </c>
      <c r="E370" s="122">
        <v>1</v>
      </c>
      <c r="F370" s="116">
        <f t="shared" si="27"/>
        <v>3.5250000000000004</v>
      </c>
      <c r="G370" s="116">
        <f>D370*E370*F370</f>
        <v>8.2837500000000013</v>
      </c>
    </row>
    <row r="371" spans="1:7" hidden="1">
      <c r="A371" s="276"/>
      <c r="B371" s="275"/>
      <c r="C371" s="122"/>
      <c r="D371" s="122"/>
      <c r="E371" s="122"/>
      <c r="F371" s="122">
        <v>2</v>
      </c>
      <c r="G371" s="122">
        <v>2</v>
      </c>
    </row>
    <row r="372" spans="1:7" hidden="1">
      <c r="A372" s="276"/>
      <c r="B372" s="275"/>
      <c r="C372" s="122">
        <v>1.5</v>
      </c>
      <c r="D372" s="122">
        <v>0.15</v>
      </c>
      <c r="E372" s="122">
        <v>1</v>
      </c>
      <c r="F372" s="116">
        <f t="shared" ref="F372:F375" si="28">C372*D372*E372</f>
        <v>0.22499999999999998</v>
      </c>
      <c r="G372" s="116">
        <f>D372*E372*F372</f>
        <v>3.3749999999999995E-2</v>
      </c>
    </row>
    <row r="373" spans="1:7" hidden="1">
      <c r="A373" s="276"/>
      <c r="B373" s="275" t="s">
        <v>848</v>
      </c>
      <c r="C373" s="98">
        <v>18.54</v>
      </c>
      <c r="D373" s="98">
        <v>0.15</v>
      </c>
      <c r="E373" s="116">
        <v>1</v>
      </c>
      <c r="F373" s="116">
        <f t="shared" si="28"/>
        <v>2.7809999999999997</v>
      </c>
      <c r="G373" s="116">
        <f>D373*E373*F373</f>
        <v>0.41714999999999997</v>
      </c>
    </row>
    <row r="374" spans="1:7" hidden="1">
      <c r="A374" s="276"/>
      <c r="B374" s="275"/>
      <c r="C374" s="98">
        <v>18.54</v>
      </c>
      <c r="D374" s="98">
        <v>2.25</v>
      </c>
      <c r="E374" s="116">
        <v>1</v>
      </c>
      <c r="F374" s="116">
        <f t="shared" si="28"/>
        <v>41.714999999999996</v>
      </c>
      <c r="G374" s="116">
        <f>D374*E374*F374</f>
        <v>93.858749999999986</v>
      </c>
    </row>
    <row r="375" spans="1:7" hidden="1">
      <c r="A375" s="276"/>
      <c r="B375" s="275"/>
      <c r="C375" s="98">
        <v>18.54</v>
      </c>
      <c r="D375" s="98">
        <v>0.9</v>
      </c>
      <c r="E375" s="116">
        <v>1</v>
      </c>
      <c r="F375" s="116">
        <f t="shared" si="28"/>
        <v>16.686</v>
      </c>
      <c r="G375" s="116">
        <f>D375*E375*F375</f>
        <v>15.0174</v>
      </c>
    </row>
    <row r="376" spans="1:7" ht="16.5" hidden="1">
      <c r="A376" s="31" t="s">
        <v>571</v>
      </c>
      <c r="B376" s="273" t="s">
        <v>24</v>
      </c>
      <c r="C376" s="273"/>
      <c r="D376" s="273"/>
      <c r="E376" s="273"/>
      <c r="F376" s="56">
        <v>0</v>
      </c>
      <c r="G376" s="56" t="s">
        <v>10</v>
      </c>
    </row>
    <row r="377" spans="1:7" hidden="1">
      <c r="A377" s="115"/>
      <c r="B377" s="99" t="s">
        <v>731</v>
      </c>
      <c r="C377" s="104" t="s">
        <v>818</v>
      </c>
      <c r="D377" s="101" t="s">
        <v>819</v>
      </c>
      <c r="E377" s="102" t="s">
        <v>734</v>
      </c>
      <c r="F377" s="102" t="s">
        <v>851</v>
      </c>
      <c r="G377" s="102" t="s">
        <v>851</v>
      </c>
    </row>
    <row r="378" spans="1:7" hidden="1">
      <c r="A378" s="276" t="s">
        <v>830</v>
      </c>
      <c r="B378" s="99" t="s">
        <v>835</v>
      </c>
      <c r="C378" s="116">
        <v>14.85</v>
      </c>
      <c r="D378" s="117">
        <v>0.9</v>
      </c>
      <c r="E378" s="116">
        <f t="shared" ref="E378:E384" si="29">C378*D378</f>
        <v>13.365</v>
      </c>
      <c r="F378" s="116">
        <f>E378*0.06</f>
        <v>0.80189999999999995</v>
      </c>
      <c r="G378" s="116">
        <f>F378*0.06</f>
        <v>4.8113999999999997E-2</v>
      </c>
    </row>
    <row r="379" spans="1:7" hidden="1">
      <c r="A379" s="276"/>
      <c r="B379" s="99" t="s">
        <v>836</v>
      </c>
      <c r="C379" s="116">
        <v>14.85</v>
      </c>
      <c r="D379" s="117">
        <v>0.9</v>
      </c>
      <c r="E379" s="116">
        <f t="shared" si="29"/>
        <v>13.365</v>
      </c>
      <c r="F379" s="116">
        <f t="shared" ref="F379:F384" si="30">E379*0.06</f>
        <v>0.80189999999999995</v>
      </c>
      <c r="G379" s="116">
        <f t="shared" ref="G379:G384" si="31">F379*0.06</f>
        <v>4.8113999999999997E-2</v>
      </c>
    </row>
    <row r="380" spans="1:7" hidden="1">
      <c r="A380" s="276"/>
      <c r="B380" s="99" t="s">
        <v>837</v>
      </c>
      <c r="C380" s="116">
        <v>14.85</v>
      </c>
      <c r="D380" s="117">
        <v>0.9</v>
      </c>
      <c r="E380" s="116">
        <f t="shared" si="29"/>
        <v>13.365</v>
      </c>
      <c r="F380" s="116">
        <f t="shared" si="30"/>
        <v>0.80189999999999995</v>
      </c>
      <c r="G380" s="116">
        <f t="shared" si="31"/>
        <v>4.8113999999999997E-2</v>
      </c>
    </row>
    <row r="381" spans="1:7" hidden="1">
      <c r="A381" s="276"/>
      <c r="B381" s="99" t="s">
        <v>852</v>
      </c>
      <c r="C381" s="116">
        <v>3.15</v>
      </c>
      <c r="D381" s="117">
        <v>2.4900000000000002</v>
      </c>
      <c r="E381" s="116">
        <f t="shared" si="29"/>
        <v>7.8435000000000006</v>
      </c>
      <c r="F381" s="116">
        <f t="shared" si="30"/>
        <v>0.47061000000000003</v>
      </c>
      <c r="G381" s="116">
        <f t="shared" si="31"/>
        <v>2.8236600000000001E-2</v>
      </c>
    </row>
    <row r="382" spans="1:7" hidden="1">
      <c r="A382" s="276" t="s">
        <v>834</v>
      </c>
      <c r="B382" s="99" t="s">
        <v>835</v>
      </c>
      <c r="C382" s="116">
        <v>18.54</v>
      </c>
      <c r="D382" s="117">
        <v>0.5</v>
      </c>
      <c r="E382" s="116">
        <f t="shared" si="29"/>
        <v>9.27</v>
      </c>
      <c r="F382" s="116">
        <f>E382*0.06</f>
        <v>0.55619999999999992</v>
      </c>
      <c r="G382" s="116">
        <f t="shared" si="31"/>
        <v>3.3371999999999992E-2</v>
      </c>
    </row>
    <row r="383" spans="1:7" hidden="1">
      <c r="A383" s="276"/>
      <c r="B383" s="99" t="s">
        <v>836</v>
      </c>
      <c r="C383" s="116">
        <v>18.54</v>
      </c>
      <c r="D383" s="117">
        <v>0.6</v>
      </c>
      <c r="E383" s="116">
        <f t="shared" si="29"/>
        <v>11.123999999999999</v>
      </c>
      <c r="F383" s="116">
        <f t="shared" si="30"/>
        <v>0.66743999999999992</v>
      </c>
      <c r="G383" s="116">
        <f t="shared" si="31"/>
        <v>4.0046399999999996E-2</v>
      </c>
    </row>
    <row r="384" spans="1:7" hidden="1">
      <c r="A384" s="276"/>
      <c r="B384" s="99" t="s">
        <v>837</v>
      </c>
      <c r="C384" s="116">
        <v>18.54</v>
      </c>
      <c r="D384" s="117">
        <v>0.6</v>
      </c>
      <c r="E384" s="116">
        <f t="shared" si="29"/>
        <v>11.123999999999999</v>
      </c>
      <c r="F384" s="116">
        <f t="shared" si="30"/>
        <v>0.66743999999999992</v>
      </c>
      <c r="G384" s="116">
        <f t="shared" si="31"/>
        <v>4.0046399999999996E-2</v>
      </c>
    </row>
    <row r="385" spans="1:7" hidden="1">
      <c r="A385" s="276"/>
      <c r="B385" s="99"/>
      <c r="C385" s="116"/>
      <c r="D385" s="117"/>
      <c r="E385" s="116"/>
      <c r="F385" s="116"/>
      <c r="G385" s="116"/>
    </row>
    <row r="386" spans="1:7" ht="16.5" hidden="1">
      <c r="A386" s="31" t="s">
        <v>572</v>
      </c>
      <c r="B386" s="273" t="s">
        <v>549</v>
      </c>
      <c r="C386" s="273"/>
      <c r="D386" s="273"/>
      <c r="E386" s="273"/>
      <c r="F386" s="56">
        <v>0</v>
      </c>
      <c r="G386" s="56" t="s">
        <v>10</v>
      </c>
    </row>
    <row r="387" spans="1:7" hidden="1">
      <c r="A387" s="115"/>
      <c r="B387" s="99" t="s">
        <v>731</v>
      </c>
      <c r="C387" s="104" t="s">
        <v>818</v>
      </c>
      <c r="D387" s="101" t="s">
        <v>819</v>
      </c>
      <c r="E387" s="102" t="s">
        <v>733</v>
      </c>
      <c r="F387" s="102" t="s">
        <v>746</v>
      </c>
      <c r="G387" s="102" t="s">
        <v>759</v>
      </c>
    </row>
    <row r="388" spans="1:7" hidden="1">
      <c r="A388" s="278" t="s">
        <v>830</v>
      </c>
      <c r="B388" s="99" t="s">
        <v>843</v>
      </c>
      <c r="C388" s="116">
        <v>14.85</v>
      </c>
      <c r="D388" s="117">
        <v>0.1</v>
      </c>
      <c r="E388" s="116">
        <v>0.15</v>
      </c>
      <c r="F388" s="116">
        <v>1</v>
      </c>
      <c r="G388" s="116">
        <f>(C388*D388*E388)*F388</f>
        <v>0.22275</v>
      </c>
    </row>
    <row r="389" spans="1:7" hidden="1">
      <c r="A389" s="278"/>
      <c r="B389" s="99" t="s">
        <v>853</v>
      </c>
      <c r="C389" s="116">
        <v>1</v>
      </c>
      <c r="D389" s="117">
        <v>0.1</v>
      </c>
      <c r="E389" s="116">
        <v>0.1</v>
      </c>
      <c r="F389" s="116">
        <v>7</v>
      </c>
      <c r="G389" s="116">
        <f t="shared" ref="G389" si="32">(C389*D389*E389)*F389</f>
        <v>7.0000000000000007E-2</v>
      </c>
    </row>
    <row r="390" spans="1:7" hidden="1">
      <c r="A390" s="115"/>
      <c r="B390" s="99"/>
      <c r="C390" s="116"/>
      <c r="D390" s="117"/>
      <c r="E390" s="116"/>
      <c r="F390" s="116"/>
      <c r="G390" s="116"/>
    </row>
    <row r="391" spans="1:7" hidden="1">
      <c r="A391" s="278" t="s">
        <v>834</v>
      </c>
      <c r="B391" s="99" t="s">
        <v>843</v>
      </c>
      <c r="C391" s="116">
        <v>18.54</v>
      </c>
      <c r="D391" s="117">
        <v>0.1</v>
      </c>
      <c r="E391" s="116">
        <v>0.15</v>
      </c>
      <c r="F391" s="116">
        <v>1</v>
      </c>
      <c r="G391" s="116">
        <f>(C391*D391*E391)*F391</f>
        <v>0.27810000000000001</v>
      </c>
    </row>
    <row r="392" spans="1:7" hidden="1">
      <c r="A392" s="278"/>
      <c r="B392" s="99" t="s">
        <v>853</v>
      </c>
      <c r="C392" s="116">
        <v>1</v>
      </c>
      <c r="D392" s="117">
        <v>0.1</v>
      </c>
      <c r="E392" s="116">
        <v>0.1</v>
      </c>
      <c r="F392" s="116">
        <v>9</v>
      </c>
      <c r="G392" s="116">
        <f t="shared" ref="G392" si="33">(C392*D392*E392)*F392</f>
        <v>9.0000000000000024E-2</v>
      </c>
    </row>
    <row r="393" spans="1:7" hidden="1">
      <c r="A393" s="98"/>
      <c r="B393" s="274"/>
      <c r="C393" s="274"/>
      <c r="D393" s="274"/>
      <c r="E393" s="274"/>
      <c r="F393" s="274"/>
      <c r="G393" s="120"/>
    </row>
    <row r="394" spans="1:7" ht="16.5" hidden="1">
      <c r="A394" s="31" t="s">
        <v>573</v>
      </c>
      <c r="B394" s="273" t="s">
        <v>574</v>
      </c>
      <c r="C394" s="273"/>
      <c r="D394" s="273"/>
      <c r="E394" s="273"/>
      <c r="F394" s="56">
        <v>0</v>
      </c>
      <c r="G394" s="56" t="s">
        <v>7</v>
      </c>
    </row>
    <row r="395" spans="1:7" hidden="1">
      <c r="A395" s="115"/>
      <c r="B395" s="99" t="s">
        <v>731</v>
      </c>
      <c r="C395" s="104" t="s">
        <v>818</v>
      </c>
      <c r="D395" s="101" t="s">
        <v>746</v>
      </c>
      <c r="E395" s="124" t="s">
        <v>854</v>
      </c>
      <c r="F395" s="124"/>
      <c r="G395" s="124"/>
    </row>
    <row r="396" spans="1:7" hidden="1">
      <c r="A396" s="115"/>
      <c r="B396" s="99" t="s">
        <v>855</v>
      </c>
      <c r="C396" s="116">
        <v>2.54</v>
      </c>
      <c r="D396" s="117">
        <v>1</v>
      </c>
      <c r="E396" s="116">
        <f>C396*D396</f>
        <v>2.54</v>
      </c>
      <c r="F396" s="116"/>
      <c r="G396" s="116"/>
    </row>
    <row r="397" spans="1:7" hidden="1">
      <c r="A397" s="115"/>
      <c r="B397" s="99" t="s">
        <v>856</v>
      </c>
      <c r="C397" s="116">
        <v>1.56</v>
      </c>
      <c r="D397" s="117">
        <v>1</v>
      </c>
      <c r="E397" s="116">
        <f>C397*D397</f>
        <v>1.56</v>
      </c>
      <c r="F397" s="116"/>
      <c r="G397" s="116"/>
    </row>
    <row r="398" spans="1:7" hidden="1">
      <c r="A398" s="98"/>
      <c r="B398" s="92"/>
      <c r="C398" s="92"/>
      <c r="D398" s="92"/>
      <c r="E398" s="92"/>
      <c r="F398" s="92"/>
      <c r="G398" s="167"/>
    </row>
    <row r="399" spans="1:7" ht="16.5" hidden="1">
      <c r="A399" s="31" t="s">
        <v>575</v>
      </c>
      <c r="B399" s="273" t="s">
        <v>97</v>
      </c>
      <c r="C399" s="273"/>
      <c r="D399" s="273"/>
      <c r="E399" s="273"/>
      <c r="F399" s="56">
        <v>0</v>
      </c>
      <c r="G399" s="56" t="s">
        <v>8</v>
      </c>
    </row>
    <row r="400" spans="1:7" ht="16.5" hidden="1">
      <c r="A400" s="31" t="s">
        <v>576</v>
      </c>
      <c r="B400" s="273" t="s">
        <v>577</v>
      </c>
      <c r="C400" s="273"/>
      <c r="D400" s="273"/>
      <c r="E400" s="273"/>
      <c r="F400" s="56">
        <v>0</v>
      </c>
      <c r="G400" s="56" t="s">
        <v>8</v>
      </c>
    </row>
    <row r="401" spans="1:7" ht="16.5" hidden="1">
      <c r="A401" s="31" t="s">
        <v>578</v>
      </c>
      <c r="B401" s="273" t="s">
        <v>393</v>
      </c>
      <c r="C401" s="273"/>
      <c r="D401" s="273"/>
      <c r="E401" s="273"/>
      <c r="F401" s="56">
        <v>0</v>
      </c>
      <c r="G401" s="56" t="s">
        <v>8</v>
      </c>
    </row>
    <row r="402" spans="1:7" ht="16.5" hidden="1">
      <c r="A402" s="31" t="s">
        <v>579</v>
      </c>
      <c r="B402" s="273" t="s">
        <v>411</v>
      </c>
      <c r="C402" s="273"/>
      <c r="D402" s="273"/>
      <c r="E402" s="273"/>
      <c r="F402" s="56">
        <v>0</v>
      </c>
      <c r="G402" s="56" t="s">
        <v>8</v>
      </c>
    </row>
    <row r="403" spans="1:7" ht="16.5" hidden="1">
      <c r="A403" s="31" t="s">
        <v>580</v>
      </c>
      <c r="B403" s="273" t="s">
        <v>413</v>
      </c>
      <c r="C403" s="273"/>
      <c r="D403" s="273"/>
      <c r="E403" s="273"/>
      <c r="F403" s="56">
        <v>0</v>
      </c>
      <c r="G403" s="56" t="s">
        <v>8</v>
      </c>
    </row>
    <row r="404" spans="1:7" ht="16.5" hidden="1">
      <c r="A404" s="31" t="s">
        <v>581</v>
      </c>
      <c r="B404" s="273" t="s">
        <v>582</v>
      </c>
      <c r="C404" s="273"/>
      <c r="D404" s="273"/>
      <c r="E404" s="273"/>
      <c r="F404" s="56">
        <v>0</v>
      </c>
      <c r="G404" s="56" t="s">
        <v>8</v>
      </c>
    </row>
    <row r="405" spans="1:7" ht="16.5" hidden="1">
      <c r="A405" s="31" t="s">
        <v>583</v>
      </c>
      <c r="B405" s="273" t="s">
        <v>584</v>
      </c>
      <c r="C405" s="273"/>
      <c r="D405" s="273"/>
      <c r="E405" s="273"/>
      <c r="F405" s="56">
        <v>0</v>
      </c>
      <c r="G405" s="56" t="s">
        <v>8</v>
      </c>
    </row>
    <row r="406" spans="1:7" ht="16.5" hidden="1">
      <c r="A406" s="31" t="s">
        <v>585</v>
      </c>
      <c r="B406" s="273" t="s">
        <v>88</v>
      </c>
      <c r="C406" s="273"/>
      <c r="D406" s="273"/>
      <c r="E406" s="273"/>
      <c r="F406" s="56">
        <v>0</v>
      </c>
      <c r="G406" s="56" t="s">
        <v>10</v>
      </c>
    </row>
    <row r="407" spans="1:7" hidden="1">
      <c r="A407" s="115"/>
      <c r="B407" s="99" t="s">
        <v>731</v>
      </c>
      <c r="C407" s="104" t="s">
        <v>818</v>
      </c>
      <c r="D407" s="101" t="s">
        <v>819</v>
      </c>
      <c r="E407" s="102" t="s">
        <v>733</v>
      </c>
      <c r="F407" s="102" t="s">
        <v>759</v>
      </c>
      <c r="G407" s="104"/>
    </row>
    <row r="408" spans="1:7" hidden="1">
      <c r="A408" s="276" t="s">
        <v>830</v>
      </c>
      <c r="B408" s="99" t="s">
        <v>835</v>
      </c>
      <c r="C408" s="116">
        <v>14.85</v>
      </c>
      <c r="D408" s="117">
        <v>0.71</v>
      </c>
      <c r="E408" s="116">
        <f>1.35-0.06</f>
        <v>1.29</v>
      </c>
      <c r="F408" s="116">
        <f>C408*D408*E408</f>
        <v>13.601115</v>
      </c>
      <c r="G408" s="118"/>
    </row>
    <row r="409" spans="1:7" hidden="1">
      <c r="A409" s="276"/>
      <c r="B409" s="99" t="s">
        <v>836</v>
      </c>
      <c r="C409" s="116">
        <v>14.85</v>
      </c>
      <c r="D409" s="117">
        <v>0.63</v>
      </c>
      <c r="E409" s="116">
        <f>0.9-0.06</f>
        <v>0.84000000000000008</v>
      </c>
      <c r="F409" s="116">
        <f>C409*D409*E409</f>
        <v>7.8586200000000002</v>
      </c>
      <c r="G409" s="118"/>
    </row>
    <row r="410" spans="1:7" hidden="1">
      <c r="A410" s="276"/>
      <c r="B410" s="99" t="s">
        <v>837</v>
      </c>
      <c r="C410" s="116">
        <v>14.85</v>
      </c>
      <c r="D410" s="117">
        <v>0.63</v>
      </c>
      <c r="E410" s="116">
        <f>0.45-0.06</f>
        <v>0.39</v>
      </c>
      <c r="F410" s="116">
        <f>C410*D410*E410</f>
        <v>3.6486449999999997</v>
      </c>
      <c r="G410" s="118"/>
    </row>
    <row r="411" spans="1:7" hidden="1">
      <c r="A411" s="115"/>
      <c r="B411" s="99"/>
      <c r="C411" s="116"/>
      <c r="D411" s="116"/>
      <c r="E411" s="116"/>
      <c r="F411" s="116"/>
      <c r="G411" s="116"/>
    </row>
    <row r="412" spans="1:7" hidden="1">
      <c r="A412" s="276" t="s">
        <v>834</v>
      </c>
      <c r="B412" s="99" t="s">
        <v>835</v>
      </c>
      <c r="C412" s="116">
        <v>18.54</v>
      </c>
      <c r="D412" s="117">
        <v>0.28000000000000003</v>
      </c>
      <c r="E412" s="116">
        <f>1.35-0.06</f>
        <v>1.29</v>
      </c>
      <c r="F412" s="116">
        <f>C412*D412*E412</f>
        <v>6.6966480000000006</v>
      </c>
      <c r="G412" s="118"/>
    </row>
    <row r="413" spans="1:7" hidden="1">
      <c r="A413" s="276"/>
      <c r="B413" s="99" t="s">
        <v>836</v>
      </c>
      <c r="C413" s="116">
        <v>18.54</v>
      </c>
      <c r="D413" s="117">
        <v>0.35</v>
      </c>
      <c r="E413" s="116">
        <f>0.9-0.06</f>
        <v>0.84000000000000008</v>
      </c>
      <c r="F413" s="116">
        <f>C413*D413*E413</f>
        <v>5.4507599999999998</v>
      </c>
      <c r="G413" s="118"/>
    </row>
    <row r="414" spans="1:7" hidden="1">
      <c r="A414" s="276"/>
      <c r="B414" s="99" t="s">
        <v>837</v>
      </c>
      <c r="C414" s="116">
        <v>18.54</v>
      </c>
      <c r="D414" s="117">
        <v>0.35</v>
      </c>
      <c r="E414" s="116">
        <f>0.45-0.06</f>
        <v>0.39</v>
      </c>
      <c r="F414" s="116">
        <f>C414*D414*E414</f>
        <v>2.5307099999999996</v>
      </c>
      <c r="G414" s="118"/>
    </row>
    <row r="415" spans="1:7" hidden="1">
      <c r="A415" s="115"/>
      <c r="B415" s="99"/>
      <c r="C415" s="116"/>
      <c r="D415" s="116"/>
      <c r="E415" s="116"/>
      <c r="F415" s="116"/>
      <c r="G415" s="116"/>
    </row>
    <row r="416" spans="1:7" ht="16.5">
      <c r="A416" s="30" t="s">
        <v>776</v>
      </c>
      <c r="B416" s="269" t="s">
        <v>389</v>
      </c>
      <c r="C416" s="270"/>
      <c r="D416" s="270"/>
      <c r="E416" s="270"/>
      <c r="F416" s="270"/>
      <c r="G416" s="271"/>
    </row>
    <row r="417" spans="1:7" ht="16.5">
      <c r="A417" s="30" t="s">
        <v>599</v>
      </c>
      <c r="B417" s="269" t="s">
        <v>287</v>
      </c>
      <c r="C417" s="270"/>
      <c r="D417" s="270"/>
      <c r="E417" s="270"/>
      <c r="F417" s="270"/>
      <c r="G417" s="271"/>
    </row>
    <row r="418" spans="1:7" ht="16.5">
      <c r="A418" s="29">
        <v>4</v>
      </c>
      <c r="B418" s="283" t="s">
        <v>604</v>
      </c>
      <c r="C418" s="284"/>
      <c r="D418" s="284"/>
      <c r="E418" s="284"/>
      <c r="F418" s="284"/>
      <c r="G418" s="285"/>
    </row>
    <row r="419" spans="1:7" ht="16.5">
      <c r="A419" s="30" t="s">
        <v>605</v>
      </c>
      <c r="B419" s="269" t="s">
        <v>545</v>
      </c>
      <c r="C419" s="270"/>
      <c r="D419" s="270"/>
      <c r="E419" s="270"/>
      <c r="F419" s="270"/>
      <c r="G419" s="271"/>
    </row>
    <row r="420" spans="1:7" ht="16.5" hidden="1">
      <c r="A420" s="31" t="s">
        <v>606</v>
      </c>
      <c r="B420" s="273" t="s">
        <v>122</v>
      </c>
      <c r="C420" s="273"/>
      <c r="D420" s="273"/>
      <c r="E420" s="273"/>
      <c r="F420" s="56">
        <v>0</v>
      </c>
      <c r="G420" s="56" t="s">
        <v>10</v>
      </c>
    </row>
    <row r="421" spans="1:7" hidden="1">
      <c r="A421" s="98"/>
      <c r="B421" s="100" t="s">
        <v>731</v>
      </c>
      <c r="C421" s="119" t="s">
        <v>818</v>
      </c>
      <c r="D421" s="119" t="s">
        <v>819</v>
      </c>
      <c r="E421" s="125" t="s">
        <v>733</v>
      </c>
      <c r="F421" s="126" t="s">
        <v>820</v>
      </c>
      <c r="G421" s="126" t="s">
        <v>820</v>
      </c>
    </row>
    <row r="422" spans="1:7" hidden="1">
      <c r="A422" s="98"/>
      <c r="B422" s="277" t="s">
        <v>822</v>
      </c>
      <c r="C422" s="127">
        <v>7.7</v>
      </c>
      <c r="D422" s="127">
        <v>0.3</v>
      </c>
      <c r="E422" s="128">
        <v>0.3</v>
      </c>
      <c r="F422" s="128">
        <f t="shared" ref="F422:F426" si="34">C422*D422*E422</f>
        <v>0.69299999999999995</v>
      </c>
      <c r="G422" s="128">
        <f>D422*E422*F422</f>
        <v>6.2369999999999995E-2</v>
      </c>
    </row>
    <row r="423" spans="1:7" hidden="1">
      <c r="A423" s="98"/>
      <c r="B423" s="277"/>
      <c r="C423" s="127">
        <v>14.3</v>
      </c>
      <c r="D423" s="127">
        <v>0.3</v>
      </c>
      <c r="E423" s="128">
        <v>0.3</v>
      </c>
      <c r="F423" s="128">
        <f t="shared" si="34"/>
        <v>1.2869999999999999</v>
      </c>
      <c r="G423" s="128">
        <f>D423*E423*F423</f>
        <v>0.11582999999999999</v>
      </c>
    </row>
    <row r="424" spans="1:7" hidden="1">
      <c r="A424" s="98"/>
      <c r="B424" s="277"/>
      <c r="C424" s="127">
        <v>22.3</v>
      </c>
      <c r="D424" s="127">
        <v>0.3</v>
      </c>
      <c r="E424" s="128">
        <v>0.3</v>
      </c>
      <c r="F424" s="128">
        <f t="shared" si="34"/>
        <v>2.0070000000000001</v>
      </c>
      <c r="G424" s="128">
        <f>D424*E424*F424</f>
        <v>0.18063000000000001</v>
      </c>
    </row>
    <row r="425" spans="1:7" hidden="1">
      <c r="A425" s="98"/>
      <c r="B425" s="277"/>
      <c r="C425" s="127">
        <v>2</v>
      </c>
      <c r="D425" s="127">
        <v>0.3</v>
      </c>
      <c r="E425" s="128">
        <v>0.3</v>
      </c>
      <c r="F425" s="128">
        <f t="shared" si="34"/>
        <v>0.18</v>
      </c>
      <c r="G425" s="128">
        <f>D425*E425*F425</f>
        <v>1.6199999999999999E-2</v>
      </c>
    </row>
    <row r="426" spans="1:7" hidden="1">
      <c r="A426" s="98"/>
      <c r="B426" s="277"/>
      <c r="C426" s="127">
        <v>7.15</v>
      </c>
      <c r="D426" s="127">
        <v>0.3</v>
      </c>
      <c r="E426" s="128">
        <v>0.3</v>
      </c>
      <c r="F426" s="128">
        <f t="shared" si="34"/>
        <v>0.64349999999999996</v>
      </c>
      <c r="G426" s="128">
        <f>D426*E426*F426</f>
        <v>5.7914999999999994E-2</v>
      </c>
    </row>
    <row r="427" spans="1:7" hidden="1">
      <c r="A427" s="98"/>
      <c r="B427" s="12"/>
      <c r="C427" s="105"/>
      <c r="D427" s="105"/>
      <c r="E427" s="106"/>
      <c r="F427" s="106"/>
      <c r="G427" s="106"/>
    </row>
    <row r="428" spans="1:7" ht="16.5" hidden="1">
      <c r="A428" s="31" t="s">
        <v>607</v>
      </c>
      <c r="B428" s="273" t="s">
        <v>277</v>
      </c>
      <c r="C428" s="273"/>
      <c r="D428" s="273"/>
      <c r="E428" s="273"/>
      <c r="F428" s="56">
        <v>0</v>
      </c>
      <c r="G428" s="56" t="s">
        <v>10</v>
      </c>
    </row>
    <row r="429" spans="1:7" hidden="1">
      <c r="A429" s="98"/>
      <c r="B429" s="100" t="s">
        <v>731</v>
      </c>
      <c r="C429" s="119" t="s">
        <v>818</v>
      </c>
      <c r="D429" s="119" t="s">
        <v>819</v>
      </c>
      <c r="E429" s="125" t="s">
        <v>733</v>
      </c>
      <c r="F429" s="126" t="s">
        <v>820</v>
      </c>
      <c r="G429" s="126" t="s">
        <v>820</v>
      </c>
    </row>
    <row r="430" spans="1:7" hidden="1">
      <c r="A430" s="98"/>
      <c r="B430" s="277" t="s">
        <v>822</v>
      </c>
      <c r="C430" s="127">
        <v>7.7</v>
      </c>
      <c r="D430" s="127">
        <v>0.3</v>
      </c>
      <c r="E430" s="128">
        <v>0.3</v>
      </c>
      <c r="F430" s="128">
        <f t="shared" ref="F430:F434" si="35">C430*D430*E430</f>
        <v>0.69299999999999995</v>
      </c>
      <c r="G430" s="128">
        <f>D430*E430*F430</f>
        <v>6.2369999999999995E-2</v>
      </c>
    </row>
    <row r="431" spans="1:7" hidden="1">
      <c r="A431" s="98"/>
      <c r="B431" s="277"/>
      <c r="C431" s="127">
        <v>14.3</v>
      </c>
      <c r="D431" s="127">
        <v>0.3</v>
      </c>
      <c r="E431" s="128">
        <v>0.3</v>
      </c>
      <c r="F431" s="128">
        <f t="shared" si="35"/>
        <v>1.2869999999999999</v>
      </c>
      <c r="G431" s="128">
        <f>D431*E431*F431</f>
        <v>0.11582999999999999</v>
      </c>
    </row>
    <row r="432" spans="1:7" hidden="1">
      <c r="A432" s="98"/>
      <c r="B432" s="277"/>
      <c r="C432" s="127">
        <v>22.3</v>
      </c>
      <c r="D432" s="127">
        <v>0.3</v>
      </c>
      <c r="E432" s="128">
        <v>0.3</v>
      </c>
      <c r="F432" s="128">
        <f t="shared" si="35"/>
        <v>2.0070000000000001</v>
      </c>
      <c r="G432" s="128">
        <f>D432*E432*F432</f>
        <v>0.18063000000000001</v>
      </c>
    </row>
    <row r="433" spans="1:7" hidden="1">
      <c r="A433" s="98"/>
      <c r="B433" s="277"/>
      <c r="C433" s="127">
        <v>2</v>
      </c>
      <c r="D433" s="127">
        <v>0.3</v>
      </c>
      <c r="E433" s="128">
        <v>0.3</v>
      </c>
      <c r="F433" s="128">
        <f t="shared" si="35"/>
        <v>0.18</v>
      </c>
      <c r="G433" s="128">
        <f>D433*E433*F433</f>
        <v>1.6199999999999999E-2</v>
      </c>
    </row>
    <row r="434" spans="1:7" hidden="1">
      <c r="A434" s="98"/>
      <c r="B434" s="277"/>
      <c r="C434" s="127">
        <v>7.15</v>
      </c>
      <c r="D434" s="127">
        <v>0.3</v>
      </c>
      <c r="E434" s="128">
        <v>0.3</v>
      </c>
      <c r="F434" s="128">
        <f t="shared" si="35"/>
        <v>0.64349999999999996</v>
      </c>
      <c r="G434" s="128">
        <f>D434*E434*F434</f>
        <v>5.7914999999999994E-2</v>
      </c>
    </row>
    <row r="435" spans="1:7" hidden="1">
      <c r="A435" s="98"/>
      <c r="B435" s="12"/>
      <c r="C435" s="105"/>
      <c r="D435" s="105"/>
      <c r="E435" s="106"/>
      <c r="F435" s="106"/>
      <c r="G435" s="106"/>
    </row>
    <row r="436" spans="1:7" ht="16.5" hidden="1">
      <c r="A436" s="31" t="s">
        <v>608</v>
      </c>
      <c r="B436" s="273" t="s">
        <v>549</v>
      </c>
      <c r="C436" s="273"/>
      <c r="D436" s="273"/>
      <c r="E436" s="273"/>
      <c r="F436" s="56">
        <v>0</v>
      </c>
      <c r="G436" s="56" t="s">
        <v>10</v>
      </c>
    </row>
    <row r="437" spans="1:7" hidden="1">
      <c r="A437" s="98"/>
      <c r="B437" s="100" t="s">
        <v>731</v>
      </c>
      <c r="C437" s="119" t="s">
        <v>823</v>
      </c>
      <c r="D437" s="119" t="s">
        <v>819</v>
      </c>
      <c r="E437" s="125" t="s">
        <v>733</v>
      </c>
      <c r="F437" s="126" t="s">
        <v>820</v>
      </c>
      <c r="G437" s="126" t="s">
        <v>820</v>
      </c>
    </row>
    <row r="438" spans="1:7" hidden="1">
      <c r="A438" s="98"/>
      <c r="B438" s="107" t="s">
        <v>824</v>
      </c>
      <c r="C438" s="127">
        <v>7.7</v>
      </c>
      <c r="D438" s="127">
        <v>0.15</v>
      </c>
      <c r="E438" s="128">
        <v>0.1</v>
      </c>
      <c r="F438" s="128">
        <f t="shared" ref="F438:F447" si="36">C438*D438*E438</f>
        <v>0.11550000000000001</v>
      </c>
      <c r="G438" s="128">
        <f t="shared" ref="G438:G447" si="37">D438*E438*F438</f>
        <v>1.7325000000000001E-3</v>
      </c>
    </row>
    <row r="439" spans="1:7" hidden="1">
      <c r="A439" s="98"/>
      <c r="B439" s="107"/>
      <c r="C439" s="127">
        <v>11.3</v>
      </c>
      <c r="D439" s="127">
        <v>0.15</v>
      </c>
      <c r="E439" s="128">
        <v>0.1</v>
      </c>
      <c r="F439" s="128">
        <f t="shared" si="36"/>
        <v>0.16950000000000001</v>
      </c>
      <c r="G439" s="128">
        <f t="shared" si="37"/>
        <v>2.5425000000000001E-3</v>
      </c>
    </row>
    <row r="440" spans="1:7" hidden="1">
      <c r="A440" s="98"/>
      <c r="B440" s="107"/>
      <c r="C440" s="127">
        <v>2</v>
      </c>
      <c r="D440" s="127">
        <v>0.15</v>
      </c>
      <c r="E440" s="128">
        <v>0.1</v>
      </c>
      <c r="F440" s="128">
        <f t="shared" si="36"/>
        <v>0.03</v>
      </c>
      <c r="G440" s="128">
        <f t="shared" si="37"/>
        <v>4.4999999999999999E-4</v>
      </c>
    </row>
    <row r="441" spans="1:7" hidden="1">
      <c r="A441" s="98"/>
      <c r="B441" s="107"/>
      <c r="C441" s="127">
        <v>22.3</v>
      </c>
      <c r="D441" s="127">
        <v>0.15</v>
      </c>
      <c r="E441" s="128">
        <v>0.1</v>
      </c>
      <c r="F441" s="128">
        <f t="shared" si="36"/>
        <v>0.33450000000000002</v>
      </c>
      <c r="G441" s="128">
        <f t="shared" si="37"/>
        <v>5.0175000000000003E-3</v>
      </c>
    </row>
    <row r="442" spans="1:7" hidden="1">
      <c r="A442" s="98"/>
      <c r="B442" s="107"/>
      <c r="C442" s="127">
        <v>7.15</v>
      </c>
      <c r="D442" s="127">
        <v>0.15</v>
      </c>
      <c r="E442" s="128">
        <v>0.1</v>
      </c>
      <c r="F442" s="128">
        <f t="shared" si="36"/>
        <v>0.10725000000000001</v>
      </c>
      <c r="G442" s="128">
        <f t="shared" si="37"/>
        <v>1.6087500000000002E-3</v>
      </c>
    </row>
    <row r="443" spans="1:7" hidden="1">
      <c r="A443" s="98"/>
      <c r="B443" s="119" t="s">
        <v>825</v>
      </c>
      <c r="C443" s="127">
        <v>7.7</v>
      </c>
      <c r="D443" s="127">
        <v>0.15</v>
      </c>
      <c r="E443" s="128">
        <v>0.1</v>
      </c>
      <c r="F443" s="128">
        <f t="shared" si="36"/>
        <v>0.11550000000000001</v>
      </c>
      <c r="G443" s="128">
        <f t="shared" si="37"/>
        <v>1.7325000000000001E-3</v>
      </c>
    </row>
    <row r="444" spans="1:7" hidden="1">
      <c r="A444" s="98"/>
      <c r="B444" s="100"/>
      <c r="C444" s="127">
        <v>11.3</v>
      </c>
      <c r="D444" s="127">
        <v>0.15</v>
      </c>
      <c r="E444" s="128">
        <v>0.1</v>
      </c>
      <c r="F444" s="128">
        <f t="shared" si="36"/>
        <v>0.16950000000000001</v>
      </c>
      <c r="G444" s="128">
        <f t="shared" si="37"/>
        <v>2.5425000000000001E-3</v>
      </c>
    </row>
    <row r="445" spans="1:7" hidden="1">
      <c r="A445" s="98"/>
      <c r="B445" s="100"/>
      <c r="C445" s="127">
        <v>2</v>
      </c>
      <c r="D445" s="127">
        <v>0.15</v>
      </c>
      <c r="E445" s="128">
        <v>0.1</v>
      </c>
      <c r="F445" s="128">
        <f t="shared" si="36"/>
        <v>0.03</v>
      </c>
      <c r="G445" s="128">
        <f t="shared" si="37"/>
        <v>4.4999999999999999E-4</v>
      </c>
    </row>
    <row r="446" spans="1:7" hidden="1">
      <c r="A446" s="98"/>
      <c r="B446" s="100"/>
      <c r="C446" s="127">
        <v>22.3</v>
      </c>
      <c r="D446" s="127">
        <v>0.15</v>
      </c>
      <c r="E446" s="128">
        <v>0.1</v>
      </c>
      <c r="F446" s="128">
        <f t="shared" si="36"/>
        <v>0.33450000000000002</v>
      </c>
      <c r="G446" s="128">
        <f t="shared" si="37"/>
        <v>5.0175000000000003E-3</v>
      </c>
    </row>
    <row r="447" spans="1:7" hidden="1">
      <c r="A447" s="98"/>
      <c r="B447" s="100"/>
      <c r="C447" s="127">
        <v>7.15</v>
      </c>
      <c r="D447" s="127">
        <v>0.15</v>
      </c>
      <c r="E447" s="128">
        <v>0.1</v>
      </c>
      <c r="F447" s="128">
        <f t="shared" si="36"/>
        <v>0.10725000000000001</v>
      </c>
      <c r="G447" s="128">
        <f t="shared" si="37"/>
        <v>1.6087500000000002E-3</v>
      </c>
    </row>
    <row r="448" spans="1:7" ht="16.5" hidden="1">
      <c r="A448" s="31" t="s">
        <v>609</v>
      </c>
      <c r="B448" s="273" t="s">
        <v>338</v>
      </c>
      <c r="C448" s="273"/>
      <c r="D448" s="273"/>
      <c r="E448" s="273"/>
      <c r="F448" s="56">
        <v>0</v>
      </c>
      <c r="G448" s="56" t="s">
        <v>8</v>
      </c>
    </row>
    <row r="449" spans="1:7" hidden="1">
      <c r="A449" s="92"/>
      <c r="B449" s="119" t="s">
        <v>731</v>
      </c>
      <c r="C449" s="119" t="s">
        <v>826</v>
      </c>
      <c r="D449" s="119" t="s">
        <v>738</v>
      </c>
      <c r="E449" s="125" t="s">
        <v>827</v>
      </c>
      <c r="F449" s="126"/>
      <c r="G449" s="126"/>
    </row>
    <row r="450" spans="1:7" hidden="1">
      <c r="A450" s="92"/>
      <c r="B450" s="272" t="s">
        <v>822</v>
      </c>
      <c r="C450" s="127">
        <v>7.7</v>
      </c>
      <c r="D450" s="127">
        <v>0.3</v>
      </c>
      <c r="E450" s="128">
        <f>C450*D450</f>
        <v>2.31</v>
      </c>
      <c r="F450" s="128"/>
      <c r="G450" s="128"/>
    </row>
    <row r="451" spans="1:7" hidden="1">
      <c r="A451" s="92"/>
      <c r="B451" s="272"/>
      <c r="C451" s="127">
        <v>11.3</v>
      </c>
      <c r="D451" s="127">
        <v>0.3</v>
      </c>
      <c r="E451" s="128">
        <f>C451*D451</f>
        <v>3.39</v>
      </c>
      <c r="F451" s="128"/>
      <c r="G451" s="128"/>
    </row>
    <row r="452" spans="1:7" hidden="1">
      <c r="A452" s="92"/>
      <c r="B452" s="272"/>
      <c r="C452" s="127">
        <v>22.3</v>
      </c>
      <c r="D452" s="127">
        <v>0.3</v>
      </c>
      <c r="E452" s="128">
        <f>C452*D452</f>
        <v>6.69</v>
      </c>
      <c r="F452" s="128"/>
      <c r="G452" s="128"/>
    </row>
    <row r="453" spans="1:7" hidden="1">
      <c r="A453" s="92"/>
      <c r="B453" s="272"/>
      <c r="C453" s="127">
        <v>2</v>
      </c>
      <c r="D453" s="127">
        <v>0.3</v>
      </c>
      <c r="E453" s="128">
        <f>C453*D453</f>
        <v>0.6</v>
      </c>
      <c r="F453" s="128"/>
      <c r="G453" s="128"/>
    </row>
    <row r="454" spans="1:7" hidden="1">
      <c r="A454" s="92"/>
      <c r="B454" s="272"/>
      <c r="C454" s="127">
        <v>7.15</v>
      </c>
      <c r="D454" s="127">
        <v>0.3</v>
      </c>
      <c r="E454" s="128">
        <f>C454*D454</f>
        <v>2.145</v>
      </c>
      <c r="F454" s="128"/>
      <c r="G454" s="128"/>
    </row>
    <row r="455" spans="1:7" ht="16.5" hidden="1">
      <c r="A455" s="31" t="s">
        <v>610</v>
      </c>
      <c r="B455" s="273" t="s">
        <v>125</v>
      </c>
      <c r="C455" s="273"/>
      <c r="D455" s="273"/>
      <c r="E455" s="273"/>
      <c r="F455" s="56">
        <v>0</v>
      </c>
      <c r="G455" s="56" t="s">
        <v>8</v>
      </c>
    </row>
    <row r="456" spans="1:7" hidden="1">
      <c r="A456" s="98"/>
      <c r="B456" s="119" t="s">
        <v>731</v>
      </c>
      <c r="C456" s="119" t="s">
        <v>826</v>
      </c>
      <c r="D456" s="119" t="s">
        <v>738</v>
      </c>
      <c r="E456" s="125" t="s">
        <v>827</v>
      </c>
      <c r="F456" s="130"/>
      <c r="G456" s="130"/>
    </row>
    <row r="457" spans="1:7" hidden="1">
      <c r="A457" s="98"/>
      <c r="B457" s="272" t="s">
        <v>822</v>
      </c>
      <c r="C457" s="127">
        <v>7.7</v>
      </c>
      <c r="D457" s="127">
        <v>1</v>
      </c>
      <c r="E457" s="128">
        <f>C457*D457</f>
        <v>7.7</v>
      </c>
      <c r="F457" s="131"/>
      <c r="G457" s="131"/>
    </row>
    <row r="458" spans="1:7" hidden="1">
      <c r="A458" s="98"/>
      <c r="B458" s="272"/>
      <c r="C458" s="127">
        <v>11.3</v>
      </c>
      <c r="D458" s="127">
        <v>1</v>
      </c>
      <c r="E458" s="128">
        <f>C458*D458</f>
        <v>11.3</v>
      </c>
      <c r="F458" s="131"/>
      <c r="G458" s="131"/>
    </row>
    <row r="459" spans="1:7" hidden="1">
      <c r="A459" s="98"/>
      <c r="B459" s="272"/>
      <c r="C459" s="127">
        <v>22.3</v>
      </c>
      <c r="D459" s="127">
        <v>1</v>
      </c>
      <c r="E459" s="128">
        <f>C459*D459</f>
        <v>22.3</v>
      </c>
      <c r="F459" s="131"/>
      <c r="G459" s="131"/>
    </row>
    <row r="460" spans="1:7" hidden="1">
      <c r="A460" s="98"/>
      <c r="B460" s="272"/>
      <c r="C460" s="127">
        <v>2</v>
      </c>
      <c r="D460" s="127">
        <v>1</v>
      </c>
      <c r="E460" s="128">
        <f>C460*D460</f>
        <v>2</v>
      </c>
      <c r="F460" s="132"/>
      <c r="G460" s="132"/>
    </row>
    <row r="461" spans="1:7" hidden="1">
      <c r="A461" s="98"/>
      <c r="B461" s="272"/>
      <c r="C461" s="127">
        <v>7.15</v>
      </c>
      <c r="D461" s="127">
        <v>1</v>
      </c>
      <c r="E461" s="128">
        <f>C461*D461</f>
        <v>7.15</v>
      </c>
      <c r="F461" s="131"/>
      <c r="G461" s="131"/>
    </row>
    <row r="462" spans="1:7" hidden="1">
      <c r="A462" s="98"/>
      <c r="B462" s="119"/>
      <c r="C462" s="127"/>
      <c r="D462" s="127"/>
      <c r="E462" s="128"/>
      <c r="F462" s="131"/>
      <c r="G462" s="131"/>
    </row>
    <row r="463" spans="1:7" ht="16.5" hidden="1">
      <c r="A463" s="31" t="s">
        <v>611</v>
      </c>
      <c r="B463" s="273" t="s">
        <v>127</v>
      </c>
      <c r="C463" s="273"/>
      <c r="D463" s="273"/>
      <c r="E463" s="273"/>
      <c r="F463" s="56">
        <v>0</v>
      </c>
      <c r="G463" s="56" t="s">
        <v>8</v>
      </c>
    </row>
    <row r="464" spans="1:7" ht="16.5" hidden="1">
      <c r="A464" s="98"/>
      <c r="B464" s="119" t="s">
        <v>731</v>
      </c>
      <c r="C464" s="119" t="s">
        <v>826</v>
      </c>
      <c r="D464" s="119" t="s">
        <v>738</v>
      </c>
      <c r="E464" s="125" t="s">
        <v>827</v>
      </c>
      <c r="F464" s="130"/>
      <c r="G464" s="56" t="s">
        <v>10</v>
      </c>
    </row>
    <row r="465" spans="1:7" ht="16.5" hidden="1">
      <c r="A465" s="98"/>
      <c r="B465" s="272" t="s">
        <v>822</v>
      </c>
      <c r="C465" s="127">
        <v>7.7</v>
      </c>
      <c r="D465" s="127">
        <v>1.1499999999999999</v>
      </c>
      <c r="E465" s="128">
        <f>C465*D465</f>
        <v>8.8549999999999986</v>
      </c>
      <c r="F465" s="131"/>
      <c r="G465" s="56" t="s">
        <v>883</v>
      </c>
    </row>
    <row r="466" spans="1:7" ht="16.5" hidden="1">
      <c r="A466" s="98"/>
      <c r="B466" s="272"/>
      <c r="C466" s="127">
        <v>11.3</v>
      </c>
      <c r="D466" s="127">
        <v>1.1499999999999999</v>
      </c>
      <c r="E466" s="128">
        <f>C466*D466</f>
        <v>12.994999999999999</v>
      </c>
      <c r="F466" s="131"/>
      <c r="G466" s="56" t="s">
        <v>884</v>
      </c>
    </row>
    <row r="467" spans="1:7" ht="16.5" hidden="1">
      <c r="A467" s="98"/>
      <c r="B467" s="272"/>
      <c r="C467" s="127">
        <v>22.3</v>
      </c>
      <c r="D467" s="127">
        <v>1.1499999999999999</v>
      </c>
      <c r="E467" s="128">
        <f>C467*D467</f>
        <v>25.645</v>
      </c>
      <c r="F467" s="131"/>
      <c r="G467" s="56" t="s">
        <v>885</v>
      </c>
    </row>
    <row r="468" spans="1:7" ht="16.5" hidden="1">
      <c r="A468" s="98"/>
      <c r="B468" s="272"/>
      <c r="C468" s="127">
        <v>2</v>
      </c>
      <c r="D468" s="127">
        <v>1.1499999999999999</v>
      </c>
      <c r="E468" s="128">
        <f>C468*D468</f>
        <v>2.2999999999999998</v>
      </c>
      <c r="F468" s="132"/>
      <c r="G468" s="56" t="s">
        <v>886</v>
      </c>
    </row>
    <row r="469" spans="1:7" ht="16.5" hidden="1">
      <c r="A469" s="98"/>
      <c r="B469" s="272"/>
      <c r="C469" s="127">
        <v>7.15</v>
      </c>
      <c r="D469" s="127">
        <v>1.1499999999999999</v>
      </c>
      <c r="E469" s="128">
        <f>C469*D469</f>
        <v>8.2225000000000001</v>
      </c>
      <c r="F469" s="131"/>
      <c r="G469" s="56" t="s">
        <v>887</v>
      </c>
    </row>
    <row r="470" spans="1:7" ht="16.5" hidden="1">
      <c r="A470" s="31" t="s">
        <v>612</v>
      </c>
      <c r="B470" s="273" t="s">
        <v>613</v>
      </c>
      <c r="C470" s="273"/>
      <c r="D470" s="273"/>
      <c r="E470" s="273"/>
      <c r="F470" s="56">
        <v>0</v>
      </c>
      <c r="G470" s="56" t="s">
        <v>8</v>
      </c>
    </row>
    <row r="471" spans="1:7" hidden="1">
      <c r="A471" s="98"/>
      <c r="B471" s="119" t="s">
        <v>731</v>
      </c>
      <c r="C471" s="119" t="s">
        <v>826</v>
      </c>
      <c r="D471" s="119" t="s">
        <v>738</v>
      </c>
      <c r="E471" s="125" t="s">
        <v>827</v>
      </c>
      <c r="F471" s="130"/>
      <c r="G471" s="130"/>
    </row>
    <row r="472" spans="1:7" hidden="1">
      <c r="A472" s="98"/>
      <c r="B472" s="272" t="s">
        <v>822</v>
      </c>
      <c r="C472" s="127">
        <v>7.7</v>
      </c>
      <c r="D472" s="127">
        <v>1.5</v>
      </c>
      <c r="E472" s="128">
        <f>C472*D472</f>
        <v>11.55</v>
      </c>
      <c r="F472" s="131"/>
      <c r="G472" s="131"/>
    </row>
    <row r="473" spans="1:7" hidden="1">
      <c r="A473" s="98"/>
      <c r="B473" s="272"/>
      <c r="C473" s="127">
        <f>11.3-2.85</f>
        <v>8.4500000000000011</v>
      </c>
      <c r="D473" s="127">
        <v>1.5</v>
      </c>
      <c r="E473" s="128">
        <f>C473*D473</f>
        <v>12.675000000000001</v>
      </c>
      <c r="F473" s="131"/>
      <c r="G473" s="131"/>
    </row>
    <row r="474" spans="1:7" hidden="1">
      <c r="A474" s="98"/>
      <c r="B474" s="272"/>
      <c r="C474" s="127">
        <v>22.3</v>
      </c>
      <c r="D474" s="127">
        <v>1.5</v>
      </c>
      <c r="E474" s="128">
        <f>C474*D474</f>
        <v>33.450000000000003</v>
      </c>
      <c r="F474" s="131"/>
      <c r="G474" s="131"/>
    </row>
    <row r="475" spans="1:7" hidden="1">
      <c r="A475" s="98"/>
      <c r="B475" s="272"/>
      <c r="C475" s="127">
        <v>2</v>
      </c>
      <c r="D475" s="127">
        <v>1.5</v>
      </c>
      <c r="E475" s="128">
        <f>C475*D475</f>
        <v>3</v>
      </c>
      <c r="F475" s="132"/>
      <c r="G475" s="132"/>
    </row>
    <row r="476" spans="1:7" hidden="1">
      <c r="A476" s="98"/>
      <c r="B476" s="272"/>
      <c r="C476" s="127">
        <v>7.15</v>
      </c>
      <c r="D476" s="127">
        <v>1.5</v>
      </c>
      <c r="E476" s="128">
        <f>C476*D476</f>
        <v>10.725000000000001</v>
      </c>
      <c r="F476" s="131"/>
      <c r="G476" s="131"/>
    </row>
    <row r="477" spans="1:7" ht="16.5" hidden="1">
      <c r="A477" s="31" t="s">
        <v>614</v>
      </c>
      <c r="B477" s="273" t="s">
        <v>615</v>
      </c>
      <c r="C477" s="273"/>
      <c r="D477" s="273"/>
      <c r="E477" s="273"/>
      <c r="F477" s="56">
        <v>0</v>
      </c>
      <c r="G477" s="56" t="s">
        <v>8</v>
      </c>
    </row>
    <row r="478" spans="1:7" hidden="1">
      <c r="A478" s="98"/>
      <c r="B478" s="119" t="s">
        <v>731</v>
      </c>
      <c r="C478" s="119" t="s">
        <v>826</v>
      </c>
      <c r="D478" s="119" t="s">
        <v>738</v>
      </c>
      <c r="E478" s="125" t="s">
        <v>827</v>
      </c>
      <c r="F478" s="133"/>
      <c r="G478" s="134"/>
    </row>
    <row r="479" spans="1:7" hidden="1">
      <c r="A479" s="98"/>
      <c r="B479" s="119" t="s">
        <v>857</v>
      </c>
      <c r="C479" s="127">
        <v>3</v>
      </c>
      <c r="D479" s="127">
        <v>2</v>
      </c>
      <c r="E479" s="128">
        <f>C479*D479</f>
        <v>6</v>
      </c>
      <c r="F479" s="135"/>
      <c r="G479" s="134"/>
    </row>
    <row r="480" spans="1:7" hidden="1">
      <c r="A480" s="98"/>
      <c r="B480" s="119" t="s">
        <v>858</v>
      </c>
      <c r="C480" s="127">
        <v>3</v>
      </c>
      <c r="D480" s="127">
        <v>2</v>
      </c>
      <c r="E480" s="128">
        <f>C480*D480</f>
        <v>6</v>
      </c>
      <c r="F480" s="135"/>
      <c r="G480" s="134"/>
    </row>
    <row r="481" spans="1:7" hidden="1">
      <c r="A481" s="98"/>
      <c r="B481" s="119"/>
      <c r="C481" s="127"/>
      <c r="D481" s="127"/>
      <c r="E481" s="128"/>
      <c r="F481" s="135"/>
      <c r="G481" s="134"/>
    </row>
    <row r="482" spans="1:7" ht="16.5">
      <c r="A482" s="30" t="s">
        <v>616</v>
      </c>
      <c r="B482" s="269" t="s">
        <v>617</v>
      </c>
      <c r="C482" s="270"/>
      <c r="D482" s="270"/>
      <c r="E482" s="270"/>
      <c r="F482" s="270"/>
      <c r="G482" s="271"/>
    </row>
    <row r="483" spans="1:7" ht="16.5">
      <c r="A483" s="30" t="s">
        <v>621</v>
      </c>
      <c r="B483" s="269" t="s">
        <v>90</v>
      </c>
      <c r="C483" s="270"/>
      <c r="D483" s="270"/>
      <c r="E483" s="270"/>
      <c r="F483" s="270"/>
      <c r="G483" s="271"/>
    </row>
    <row r="484" spans="1:7" ht="16.5" hidden="1">
      <c r="A484" s="31" t="s">
        <v>622</v>
      </c>
      <c r="B484" s="273" t="s">
        <v>24</v>
      </c>
      <c r="C484" s="273"/>
      <c r="D484" s="273"/>
      <c r="E484" s="273"/>
      <c r="F484" s="56">
        <v>0</v>
      </c>
      <c r="G484" s="56" t="s">
        <v>10</v>
      </c>
    </row>
    <row r="485" spans="1:7" ht="25.5" hidden="1">
      <c r="A485" s="98"/>
      <c r="B485" s="119" t="s">
        <v>731</v>
      </c>
      <c r="C485" s="119" t="s">
        <v>826</v>
      </c>
      <c r="D485" s="119" t="s">
        <v>819</v>
      </c>
      <c r="E485" s="125" t="s">
        <v>827</v>
      </c>
      <c r="F485" s="113" t="s">
        <v>859</v>
      </c>
      <c r="G485" s="113" t="s">
        <v>859</v>
      </c>
    </row>
    <row r="486" spans="1:7" hidden="1">
      <c r="A486" s="98"/>
      <c r="B486" s="119" t="s">
        <v>860</v>
      </c>
      <c r="C486" s="127">
        <v>2</v>
      </c>
      <c r="D486" s="127">
        <v>3</v>
      </c>
      <c r="E486" s="128">
        <f>C486*D486</f>
        <v>6</v>
      </c>
      <c r="F486" s="131">
        <f>E486*0.07</f>
        <v>0.42000000000000004</v>
      </c>
      <c r="G486" s="131">
        <f>F486*0.07</f>
        <v>2.9400000000000006E-2</v>
      </c>
    </row>
    <row r="487" spans="1:7" hidden="1">
      <c r="A487" s="98"/>
      <c r="B487" s="107"/>
      <c r="C487" s="103"/>
      <c r="D487" s="103"/>
      <c r="E487" s="104"/>
      <c r="F487" s="131"/>
      <c r="G487" s="131"/>
    </row>
    <row r="488" spans="1:7" ht="16.5" hidden="1">
      <c r="A488" s="31" t="s">
        <v>623</v>
      </c>
      <c r="B488" s="273" t="s">
        <v>94</v>
      </c>
      <c r="C488" s="273"/>
      <c r="D488" s="273"/>
      <c r="E488" s="273"/>
      <c r="F488" s="56">
        <v>0</v>
      </c>
      <c r="G488" s="56" t="s">
        <v>8</v>
      </c>
    </row>
    <row r="489" spans="1:7" hidden="1">
      <c r="A489" s="98"/>
      <c r="B489" s="119" t="s">
        <v>731</v>
      </c>
      <c r="C489" s="119" t="s">
        <v>826</v>
      </c>
      <c r="D489" s="119" t="s">
        <v>819</v>
      </c>
      <c r="E489" s="125" t="s">
        <v>827</v>
      </c>
      <c r="F489" s="113"/>
      <c r="G489" s="113"/>
    </row>
    <row r="490" spans="1:7" hidden="1">
      <c r="A490" s="98"/>
      <c r="B490" s="119" t="s">
        <v>860</v>
      </c>
      <c r="C490" s="127">
        <v>2</v>
      </c>
      <c r="D490" s="127">
        <v>3</v>
      </c>
      <c r="E490" s="128">
        <f>C490*D490</f>
        <v>6</v>
      </c>
      <c r="F490" s="131"/>
      <c r="G490" s="131"/>
    </row>
    <row r="491" spans="1:7" hidden="1">
      <c r="A491" s="98"/>
      <c r="B491" s="119"/>
      <c r="C491" s="127"/>
      <c r="D491" s="127"/>
      <c r="E491" s="128"/>
      <c r="F491" s="131"/>
      <c r="G491" s="131"/>
    </row>
    <row r="492" spans="1:7" ht="13.5" hidden="1" customHeight="1">
      <c r="A492" s="31" t="s">
        <v>624</v>
      </c>
      <c r="B492" s="273" t="s">
        <v>625</v>
      </c>
      <c r="C492" s="273"/>
      <c r="D492" s="273"/>
      <c r="E492" s="273"/>
      <c r="F492" s="56">
        <v>0</v>
      </c>
      <c r="G492" s="56" t="s">
        <v>10</v>
      </c>
    </row>
    <row r="493" spans="1:7" hidden="1">
      <c r="A493" s="92"/>
      <c r="B493" s="129" t="s">
        <v>731</v>
      </c>
      <c r="C493" s="12" t="s">
        <v>734</v>
      </c>
      <c r="D493" s="136" t="s">
        <v>861</v>
      </c>
      <c r="E493" s="136" t="s">
        <v>862</v>
      </c>
      <c r="F493" s="113"/>
      <c r="G493" s="114"/>
    </row>
    <row r="494" spans="1:7" hidden="1">
      <c r="A494" s="92"/>
      <c r="B494" s="129" t="s">
        <v>829</v>
      </c>
      <c r="C494" s="136">
        <v>308</v>
      </c>
      <c r="D494" s="136">
        <v>0.2</v>
      </c>
      <c r="E494" s="136">
        <f>C494*D494</f>
        <v>61.6</v>
      </c>
      <c r="F494" s="113"/>
      <c r="G494" s="114"/>
    </row>
    <row r="495" spans="1:7" ht="16.5">
      <c r="A495" s="30" t="s">
        <v>626</v>
      </c>
      <c r="B495" s="269" t="s">
        <v>627</v>
      </c>
      <c r="C495" s="270"/>
      <c r="D495" s="270"/>
      <c r="E495" s="270"/>
      <c r="F495" s="270"/>
      <c r="G495" s="271"/>
    </row>
    <row r="496" spans="1:7" ht="16.5">
      <c r="A496" s="30" t="s">
        <v>632</v>
      </c>
      <c r="B496" s="269" t="s">
        <v>564</v>
      </c>
      <c r="C496" s="270"/>
      <c r="D496" s="270"/>
      <c r="E496" s="270"/>
      <c r="F496" s="270"/>
      <c r="G496" s="271"/>
    </row>
    <row r="497" spans="1:7" ht="16.5" hidden="1">
      <c r="A497" s="31" t="s">
        <v>633</v>
      </c>
      <c r="B497" s="273" t="s">
        <v>122</v>
      </c>
      <c r="C497" s="273"/>
      <c r="D497" s="273"/>
      <c r="E497" s="273"/>
      <c r="F497" s="56">
        <v>0</v>
      </c>
      <c r="G497" s="56" t="s">
        <v>10</v>
      </c>
    </row>
    <row r="498" spans="1:7" hidden="1">
      <c r="A498" s="115"/>
      <c r="B498" s="99" t="s">
        <v>731</v>
      </c>
      <c r="C498" s="104" t="s">
        <v>818</v>
      </c>
      <c r="D498" s="101" t="s">
        <v>819</v>
      </c>
      <c r="E498" s="102" t="s">
        <v>733</v>
      </c>
      <c r="F498" s="133" t="s">
        <v>759</v>
      </c>
      <c r="G498" s="133" t="s">
        <v>759</v>
      </c>
    </row>
    <row r="499" spans="1:7" hidden="1">
      <c r="A499" s="115"/>
      <c r="B499" s="99" t="s">
        <v>831</v>
      </c>
      <c r="C499" s="116">
        <f>5.15+0.85+5.15+9</f>
        <v>20.149999999999999</v>
      </c>
      <c r="D499" s="117">
        <v>0.4069168506254599</v>
      </c>
      <c r="E499" s="116">
        <v>0.45</v>
      </c>
      <c r="F499" s="137">
        <f t="shared" ref="F499:F503" si="38">C499*D499*E499</f>
        <v>3.6897185430463577</v>
      </c>
      <c r="G499" s="137">
        <f>D499*E499*F499</f>
        <v>0.67563389215385294</v>
      </c>
    </row>
    <row r="500" spans="1:7" hidden="1">
      <c r="A500" s="115"/>
      <c r="B500" s="99" t="s">
        <v>835</v>
      </c>
      <c r="C500" s="116">
        <v>20.149999999999999</v>
      </c>
      <c r="D500" s="117">
        <v>0.4069168506254599</v>
      </c>
      <c r="E500" s="116">
        <v>0.45</v>
      </c>
      <c r="F500" s="137">
        <f t="shared" si="38"/>
        <v>3.6897185430463577</v>
      </c>
      <c r="G500" s="137">
        <f>D500*E500*F500</f>
        <v>0.67563389215385294</v>
      </c>
    </row>
    <row r="501" spans="1:7" hidden="1">
      <c r="A501" s="115"/>
      <c r="B501" s="99" t="s">
        <v>836</v>
      </c>
      <c r="C501" s="116">
        <v>20.149999999999999</v>
      </c>
      <c r="D501" s="117">
        <v>0.4069168506254599</v>
      </c>
      <c r="E501" s="116">
        <v>0.45</v>
      </c>
      <c r="F501" s="137">
        <f t="shared" si="38"/>
        <v>3.6897185430463577</v>
      </c>
      <c r="G501" s="137">
        <f>D501*E501*F501</f>
        <v>0.67563389215385294</v>
      </c>
    </row>
    <row r="502" spans="1:7" hidden="1">
      <c r="A502" s="115"/>
      <c r="B502" s="99" t="s">
        <v>837</v>
      </c>
      <c r="C502" s="116">
        <f>11.15+7</f>
        <v>18.149999999999999</v>
      </c>
      <c r="D502" s="117">
        <v>0.4069168506254599</v>
      </c>
      <c r="E502" s="116">
        <v>0.45</v>
      </c>
      <c r="F502" s="137">
        <f t="shared" si="38"/>
        <v>3.3234933774834436</v>
      </c>
      <c r="G502" s="137">
        <f>D502*E502*F502</f>
        <v>0.60857345620806103</v>
      </c>
    </row>
    <row r="503" spans="1:7" hidden="1">
      <c r="A503" s="115"/>
      <c r="B503" s="99" t="s">
        <v>863</v>
      </c>
      <c r="C503" s="116">
        <f>2*6</f>
        <v>12</v>
      </c>
      <c r="D503" s="117">
        <v>0.4069168506254599</v>
      </c>
      <c r="E503" s="116">
        <v>0.45</v>
      </c>
      <c r="F503" s="137">
        <f t="shared" si="38"/>
        <v>2.1973509933774835</v>
      </c>
      <c r="G503" s="137">
        <f>D503*E503*F503</f>
        <v>0.40236261567475112</v>
      </c>
    </row>
    <row r="504" spans="1:7" hidden="1">
      <c r="A504" s="115"/>
      <c r="B504" s="99"/>
      <c r="C504" s="116"/>
      <c r="D504" s="116"/>
      <c r="E504" s="116"/>
      <c r="F504" s="137"/>
      <c r="G504" s="137"/>
    </row>
    <row r="505" spans="1:7" ht="16.5" hidden="1">
      <c r="A505" s="31" t="s">
        <v>634</v>
      </c>
      <c r="B505" s="273" t="s">
        <v>277</v>
      </c>
      <c r="C505" s="273"/>
      <c r="D505" s="273"/>
      <c r="E505" s="273"/>
      <c r="F505" s="56">
        <v>0</v>
      </c>
      <c r="G505" s="56" t="s">
        <v>10</v>
      </c>
    </row>
    <row r="506" spans="1:7" hidden="1">
      <c r="A506" s="115"/>
      <c r="B506" s="99" t="s">
        <v>731</v>
      </c>
      <c r="C506" s="104" t="s">
        <v>818</v>
      </c>
      <c r="D506" s="101" t="s">
        <v>819</v>
      </c>
      <c r="E506" s="102" t="s">
        <v>733</v>
      </c>
      <c r="F506" s="133" t="s">
        <v>746</v>
      </c>
      <c r="G506" s="133" t="s">
        <v>759</v>
      </c>
    </row>
    <row r="507" spans="1:7" hidden="1">
      <c r="A507" s="115"/>
      <c r="B507" s="99" t="s">
        <v>831</v>
      </c>
      <c r="C507" s="116">
        <f>5.15+0.85+5.15+9</f>
        <v>20.149999999999999</v>
      </c>
      <c r="D507" s="117">
        <v>0.3</v>
      </c>
      <c r="E507" s="116">
        <f>0.45+1.35</f>
        <v>1.8</v>
      </c>
      <c r="F507" s="137">
        <v>1</v>
      </c>
      <c r="G507" s="137">
        <f>(C507*D507*E507)*F507</f>
        <v>10.880999999999998</v>
      </c>
    </row>
    <row r="508" spans="1:7" hidden="1">
      <c r="A508" s="115"/>
      <c r="B508" s="99" t="s">
        <v>864</v>
      </c>
      <c r="C508" s="116">
        <v>20.149999999999999</v>
      </c>
      <c r="D508" s="117">
        <v>0.3</v>
      </c>
      <c r="E508" s="116">
        <f>0.9+0.45</f>
        <v>1.35</v>
      </c>
      <c r="F508" s="137">
        <v>1</v>
      </c>
      <c r="G508" s="137">
        <f t="shared" ref="G508:G511" si="39">(C508*D508*E508)*F508</f>
        <v>8.1607499999999984</v>
      </c>
    </row>
    <row r="509" spans="1:7" hidden="1">
      <c r="A509" s="115"/>
      <c r="B509" s="99" t="s">
        <v>836</v>
      </c>
      <c r="C509" s="116">
        <v>20.149999999999999</v>
      </c>
      <c r="D509" s="117">
        <v>0.3</v>
      </c>
      <c r="E509" s="116">
        <f>0.45*2</f>
        <v>0.9</v>
      </c>
      <c r="F509" s="137">
        <v>1</v>
      </c>
      <c r="G509" s="137">
        <f t="shared" si="39"/>
        <v>5.4404999999999992</v>
      </c>
    </row>
    <row r="510" spans="1:7" hidden="1">
      <c r="A510" s="115"/>
      <c r="B510" s="99" t="s">
        <v>837</v>
      </c>
      <c r="C510" s="116">
        <f>11.15+7</f>
        <v>18.149999999999999</v>
      </c>
      <c r="D510" s="117">
        <v>0.3</v>
      </c>
      <c r="E510" s="116">
        <f>0.16+0.45</f>
        <v>0.61</v>
      </c>
      <c r="F510" s="137">
        <v>1</v>
      </c>
      <c r="G510" s="137">
        <f t="shared" si="39"/>
        <v>3.3214499999999996</v>
      </c>
    </row>
    <row r="511" spans="1:7" hidden="1">
      <c r="A511" s="115"/>
      <c r="B511" s="99" t="s">
        <v>863</v>
      </c>
      <c r="C511" s="116">
        <v>2</v>
      </c>
      <c r="D511" s="116">
        <v>0.3</v>
      </c>
      <c r="E511" s="116">
        <v>0.45</v>
      </c>
      <c r="F511" s="137">
        <v>4</v>
      </c>
      <c r="G511" s="137">
        <f t="shared" si="39"/>
        <v>1.08</v>
      </c>
    </row>
    <row r="512" spans="1:7" hidden="1">
      <c r="A512" s="98"/>
      <c r="B512" s="274"/>
      <c r="C512" s="274"/>
      <c r="D512" s="274"/>
      <c r="E512" s="274"/>
      <c r="F512" s="274"/>
      <c r="G512" s="134"/>
    </row>
    <row r="513" spans="1:7" ht="16.5" hidden="1">
      <c r="A513" s="31" t="s">
        <v>635</v>
      </c>
      <c r="B513" s="273" t="s">
        <v>25</v>
      </c>
      <c r="C513" s="273"/>
      <c r="D513" s="273"/>
      <c r="E513" s="273"/>
      <c r="F513" s="56">
        <v>0</v>
      </c>
      <c r="G513" s="56" t="s">
        <v>8</v>
      </c>
    </row>
    <row r="514" spans="1:7" hidden="1">
      <c r="A514" s="115"/>
      <c r="B514" s="99" t="s">
        <v>731</v>
      </c>
      <c r="C514" s="104" t="s">
        <v>818</v>
      </c>
      <c r="D514" s="101" t="s">
        <v>819</v>
      </c>
      <c r="E514" s="102" t="s">
        <v>734</v>
      </c>
      <c r="F514" s="133"/>
      <c r="G514" s="135"/>
    </row>
    <row r="515" spans="1:7" hidden="1">
      <c r="A515" s="115"/>
      <c r="B515" s="99" t="s">
        <v>839</v>
      </c>
      <c r="C515" s="116">
        <v>20.149999999999999</v>
      </c>
      <c r="D515" s="117">
        <f>0.45-0.06</f>
        <v>0.39</v>
      </c>
      <c r="E515" s="116">
        <f>C515*D515</f>
        <v>7.8584999999999994</v>
      </c>
      <c r="F515" s="137"/>
      <c r="G515" s="138"/>
    </row>
    <row r="516" spans="1:7" hidden="1">
      <c r="A516" s="115"/>
      <c r="B516" s="99" t="s">
        <v>840</v>
      </c>
      <c r="C516" s="116">
        <v>20.149999999999999</v>
      </c>
      <c r="D516" s="117">
        <v>0.39</v>
      </c>
      <c r="E516" s="116">
        <f>C516*D516</f>
        <v>7.8584999999999994</v>
      </c>
      <c r="F516" s="137"/>
      <c r="G516" s="138"/>
    </row>
    <row r="517" spans="1:7" hidden="1">
      <c r="A517" s="115"/>
      <c r="B517" s="99" t="s">
        <v>841</v>
      </c>
      <c r="C517" s="116">
        <f>11.15+7</f>
        <v>18.149999999999999</v>
      </c>
      <c r="D517" s="117">
        <v>0.39</v>
      </c>
      <c r="E517" s="116">
        <f>C517*D517</f>
        <v>7.0785</v>
      </c>
      <c r="F517" s="137"/>
      <c r="G517" s="138"/>
    </row>
    <row r="518" spans="1:7" ht="25.5" hidden="1">
      <c r="A518" s="115"/>
      <c r="B518" s="119" t="s">
        <v>842</v>
      </c>
      <c r="C518" s="104">
        <v>0.35</v>
      </c>
      <c r="D518" s="103">
        <v>0.23</v>
      </c>
      <c r="E518" s="104">
        <f>(C518*D518*8)</f>
        <v>0.64400000000000002</v>
      </c>
      <c r="F518" s="137"/>
      <c r="G518" s="138"/>
    </row>
    <row r="519" spans="1:7" hidden="1">
      <c r="A519" s="98"/>
      <c r="B519" s="274"/>
      <c r="C519" s="274"/>
      <c r="D519" s="274"/>
      <c r="E519" s="274"/>
      <c r="F519" s="274"/>
      <c r="G519" s="134"/>
    </row>
    <row r="520" spans="1:7" ht="16.5" hidden="1">
      <c r="A520" s="31" t="s">
        <v>636</v>
      </c>
      <c r="B520" s="273" t="s">
        <v>338</v>
      </c>
      <c r="C520" s="273"/>
      <c r="D520" s="273"/>
      <c r="E520" s="273"/>
      <c r="F520" s="56">
        <v>0</v>
      </c>
      <c r="G520" s="56" t="s">
        <v>8</v>
      </c>
    </row>
    <row r="521" spans="1:7" ht="16.5" hidden="1">
      <c r="A521" s="115"/>
      <c r="B521" s="99" t="s">
        <v>731</v>
      </c>
      <c r="C521" s="104" t="s">
        <v>818</v>
      </c>
      <c r="D521" s="101" t="s">
        <v>875</v>
      </c>
      <c r="E521" s="102" t="s">
        <v>734</v>
      </c>
      <c r="F521" s="133"/>
      <c r="G521" s="56">
        <v>0</v>
      </c>
    </row>
    <row r="522" spans="1:7" ht="16.5" hidden="1">
      <c r="A522" s="115"/>
      <c r="B522" s="99" t="s">
        <v>843</v>
      </c>
      <c r="C522" s="116">
        <v>20.149999999999999</v>
      </c>
      <c r="D522" s="117">
        <v>0.91513647642679918</v>
      </c>
      <c r="E522" s="116">
        <f>C522*D522</f>
        <v>18.440000000000001</v>
      </c>
      <c r="F522" s="137"/>
      <c r="G522" s="56">
        <v>0</v>
      </c>
    </row>
    <row r="523" spans="1:7" ht="16.5" hidden="1">
      <c r="A523" s="98" t="s">
        <v>838</v>
      </c>
      <c r="B523" s="274"/>
      <c r="C523" s="274"/>
      <c r="D523" s="274"/>
      <c r="E523" s="274"/>
      <c r="F523" s="274"/>
      <c r="G523" s="56">
        <v>0</v>
      </c>
    </row>
    <row r="524" spans="1:7" ht="16.5" hidden="1">
      <c r="A524" s="31" t="s">
        <v>637</v>
      </c>
      <c r="B524" s="273" t="s">
        <v>125</v>
      </c>
      <c r="C524" s="273"/>
      <c r="D524" s="273"/>
      <c r="E524" s="273"/>
      <c r="F524" s="56">
        <v>0</v>
      </c>
      <c r="G524" s="56" t="s">
        <v>8</v>
      </c>
    </row>
    <row r="525" spans="1:7" hidden="1">
      <c r="A525" s="115"/>
      <c r="B525" s="99" t="s">
        <v>731</v>
      </c>
      <c r="C525" s="104" t="s">
        <v>818</v>
      </c>
      <c r="D525" s="101" t="s">
        <v>819</v>
      </c>
      <c r="E525" s="102" t="s">
        <v>734</v>
      </c>
      <c r="F525" s="133"/>
      <c r="G525" s="133"/>
    </row>
    <row r="526" spans="1:7" hidden="1">
      <c r="A526" s="115"/>
      <c r="B526" s="99" t="s">
        <v>839</v>
      </c>
      <c r="C526" s="116">
        <v>20.149999999999999</v>
      </c>
      <c r="D526" s="117">
        <v>0.45</v>
      </c>
      <c r="E526" s="116">
        <f>C526*D526</f>
        <v>9.067499999999999</v>
      </c>
      <c r="F526" s="137"/>
      <c r="G526" s="137"/>
    </row>
    <row r="527" spans="1:7" hidden="1">
      <c r="A527" s="115"/>
      <c r="B527" s="99" t="s">
        <v>840</v>
      </c>
      <c r="C527" s="116">
        <v>20.149999999999999</v>
      </c>
      <c r="D527" s="117">
        <v>0.45</v>
      </c>
      <c r="E527" s="116">
        <f>C527*D527</f>
        <v>9.067499999999999</v>
      </c>
      <c r="F527" s="137"/>
      <c r="G527" s="137"/>
    </row>
    <row r="528" spans="1:7" hidden="1">
      <c r="A528" s="115"/>
      <c r="B528" s="99" t="s">
        <v>841</v>
      </c>
      <c r="C528" s="116">
        <v>18.149999999999999</v>
      </c>
      <c r="D528" s="117">
        <v>0.45</v>
      </c>
      <c r="E528" s="116">
        <f>C528*D528</f>
        <v>8.1675000000000004</v>
      </c>
      <c r="F528" s="137"/>
      <c r="G528" s="137"/>
    </row>
    <row r="529" spans="1:7" ht="25.5" hidden="1">
      <c r="A529" s="115"/>
      <c r="B529" s="99" t="s">
        <v>842</v>
      </c>
      <c r="C529" s="104">
        <v>0.35</v>
      </c>
      <c r="D529" s="103">
        <v>0.23</v>
      </c>
      <c r="E529" s="104">
        <f>(C529*D529*8)</f>
        <v>0.64400000000000002</v>
      </c>
      <c r="F529" s="137"/>
      <c r="G529" s="137"/>
    </row>
    <row r="530" spans="1:7" hidden="1">
      <c r="A530" s="98"/>
      <c r="B530" s="275" t="s">
        <v>847</v>
      </c>
      <c r="C530" s="122"/>
      <c r="D530" s="122"/>
      <c r="E530" s="122">
        <v>5.6</v>
      </c>
      <c r="F530" s="113"/>
      <c r="G530" s="113"/>
    </row>
    <row r="531" spans="1:7" hidden="1">
      <c r="A531" s="98"/>
      <c r="B531" s="275"/>
      <c r="C531" s="122"/>
      <c r="D531" s="122"/>
      <c r="E531" s="122">
        <v>3.32</v>
      </c>
      <c r="F531" s="113"/>
      <c r="G531" s="113"/>
    </row>
    <row r="532" spans="1:7" hidden="1">
      <c r="A532" s="98"/>
      <c r="B532" s="275" t="s">
        <v>847</v>
      </c>
      <c r="C532" s="98"/>
      <c r="D532" s="98"/>
      <c r="E532" s="98">
        <v>5.6</v>
      </c>
      <c r="F532" s="113"/>
      <c r="G532" s="113"/>
    </row>
    <row r="533" spans="1:7" hidden="1">
      <c r="A533" s="98"/>
      <c r="B533" s="275"/>
      <c r="C533" s="122"/>
      <c r="D533" s="122"/>
      <c r="E533" s="122">
        <v>3.32</v>
      </c>
      <c r="F533" s="113"/>
      <c r="G533" s="113"/>
    </row>
    <row r="534" spans="1:7" hidden="1">
      <c r="A534" s="98"/>
      <c r="B534" s="275" t="s">
        <v>848</v>
      </c>
      <c r="C534" s="98">
        <v>20.149999999999999</v>
      </c>
      <c r="D534" s="98">
        <v>0.9</v>
      </c>
      <c r="E534" s="116">
        <f>C534*D534</f>
        <v>18.134999999999998</v>
      </c>
      <c r="F534" s="113"/>
      <c r="G534" s="113"/>
    </row>
    <row r="535" spans="1:7" hidden="1">
      <c r="A535" s="98"/>
      <c r="B535" s="275"/>
      <c r="C535" s="98">
        <v>20.149999999999999</v>
      </c>
      <c r="D535" s="98">
        <v>2.25</v>
      </c>
      <c r="E535" s="116">
        <f>C535*D535</f>
        <v>45.337499999999999</v>
      </c>
      <c r="F535" s="113"/>
      <c r="G535" s="113"/>
    </row>
    <row r="536" spans="1:7" hidden="1">
      <c r="A536" s="98"/>
      <c r="B536" s="275"/>
      <c r="C536" s="98"/>
      <c r="D536" s="98"/>
      <c r="E536" s="116"/>
      <c r="F536" s="113"/>
      <c r="G536" s="113"/>
    </row>
    <row r="537" spans="1:7" hidden="1">
      <c r="A537" s="98"/>
      <c r="B537" s="92"/>
      <c r="C537" s="98"/>
      <c r="D537" s="98"/>
      <c r="E537" s="116"/>
      <c r="F537" s="113"/>
      <c r="G537" s="113"/>
    </row>
    <row r="538" spans="1:7" ht="16.5" hidden="1">
      <c r="A538" s="31" t="s">
        <v>638</v>
      </c>
      <c r="B538" s="273" t="s">
        <v>127</v>
      </c>
      <c r="C538" s="273"/>
      <c r="D538" s="273"/>
      <c r="E538" s="273"/>
      <c r="F538" s="56">
        <v>0</v>
      </c>
      <c r="G538" s="56" t="s">
        <v>8</v>
      </c>
    </row>
    <row r="539" spans="1:7" hidden="1">
      <c r="A539" s="115"/>
      <c r="B539" s="99" t="s">
        <v>731</v>
      </c>
      <c r="C539" s="104" t="s">
        <v>818</v>
      </c>
      <c r="D539" s="101" t="s">
        <v>819</v>
      </c>
      <c r="E539" s="102" t="s">
        <v>734</v>
      </c>
      <c r="F539" s="133"/>
      <c r="G539" s="133"/>
    </row>
    <row r="540" spans="1:7" hidden="1">
      <c r="A540" s="115"/>
      <c r="B540" s="99" t="s">
        <v>839</v>
      </c>
      <c r="C540" s="116">
        <v>20.149999999999999</v>
      </c>
      <c r="D540" s="117">
        <v>0.45</v>
      </c>
      <c r="E540" s="116">
        <f>C540*D540</f>
        <v>9.067499999999999</v>
      </c>
      <c r="F540" s="137"/>
      <c r="G540" s="137"/>
    </row>
    <row r="541" spans="1:7" hidden="1">
      <c r="A541" s="115"/>
      <c r="B541" s="99" t="s">
        <v>840</v>
      </c>
      <c r="C541" s="116">
        <v>20.149999999999999</v>
      </c>
      <c r="D541" s="117">
        <v>0.45</v>
      </c>
      <c r="E541" s="116">
        <f>C541*D541</f>
        <v>9.067499999999999</v>
      </c>
      <c r="F541" s="137"/>
      <c r="G541" s="137"/>
    </row>
    <row r="542" spans="1:7" hidden="1">
      <c r="A542" s="115"/>
      <c r="B542" s="99" t="s">
        <v>841</v>
      </c>
      <c r="C542" s="116">
        <v>18.149999999999999</v>
      </c>
      <c r="D542" s="117">
        <v>0.45</v>
      </c>
      <c r="E542" s="116">
        <f>C542*D542</f>
        <v>8.1675000000000004</v>
      </c>
      <c r="F542" s="137"/>
      <c r="G542" s="137"/>
    </row>
    <row r="543" spans="1:7" ht="25.5" hidden="1">
      <c r="A543" s="115"/>
      <c r="B543" s="119" t="s">
        <v>842</v>
      </c>
      <c r="C543" s="104">
        <v>0.35</v>
      </c>
      <c r="D543" s="103">
        <v>0.23</v>
      </c>
      <c r="E543" s="104">
        <f>(C543*D543*8)</f>
        <v>0.64400000000000002</v>
      </c>
      <c r="F543" s="137"/>
      <c r="G543" s="137"/>
    </row>
    <row r="544" spans="1:7" hidden="1">
      <c r="A544" s="98"/>
      <c r="B544" s="275" t="s">
        <v>847</v>
      </c>
      <c r="C544" s="122"/>
      <c r="D544" s="122"/>
      <c r="E544" s="122">
        <v>5.6</v>
      </c>
      <c r="F544" s="113"/>
      <c r="G544" s="113"/>
    </row>
    <row r="545" spans="1:7" hidden="1">
      <c r="A545" s="98"/>
      <c r="B545" s="275"/>
      <c r="C545" s="122"/>
      <c r="D545" s="122"/>
      <c r="E545" s="122">
        <v>3.32</v>
      </c>
      <c r="F545" s="113"/>
      <c r="G545" s="113"/>
    </row>
    <row r="546" spans="1:7" hidden="1">
      <c r="A546" s="98"/>
      <c r="B546" s="275"/>
      <c r="C546" s="122">
        <v>1.8</v>
      </c>
      <c r="D546" s="122">
        <v>0.15</v>
      </c>
      <c r="E546" s="122">
        <f>C546*D546</f>
        <v>0.27</v>
      </c>
      <c r="F546" s="113"/>
      <c r="G546" s="113"/>
    </row>
    <row r="547" spans="1:7" ht="16.5" hidden="1" customHeight="1">
      <c r="A547" s="98"/>
      <c r="B547" s="275" t="s">
        <v>847</v>
      </c>
      <c r="C547" s="98"/>
      <c r="D547" s="98"/>
      <c r="E547" s="98">
        <v>5.6</v>
      </c>
      <c r="F547" s="113"/>
      <c r="G547" s="113"/>
    </row>
    <row r="548" spans="1:7" ht="16.5" hidden="1" customHeight="1">
      <c r="A548" s="98"/>
      <c r="B548" s="275"/>
      <c r="C548" s="122"/>
      <c r="D548" s="122"/>
      <c r="E548" s="122">
        <v>3.32</v>
      </c>
      <c r="F548" s="113"/>
      <c r="G548" s="113"/>
    </row>
    <row r="549" spans="1:7" ht="16.5" hidden="1" customHeight="1">
      <c r="A549" s="98"/>
      <c r="B549" s="275"/>
      <c r="C549" s="122">
        <v>1.8</v>
      </c>
      <c r="D549" s="122">
        <v>0.15</v>
      </c>
      <c r="E549" s="122">
        <f>C549*D549</f>
        <v>0.27</v>
      </c>
      <c r="F549" s="113"/>
      <c r="G549" s="113"/>
    </row>
    <row r="550" spans="1:7" hidden="1">
      <c r="A550" s="98"/>
      <c r="B550" s="275" t="s">
        <v>848</v>
      </c>
      <c r="C550" s="98">
        <v>20.149999999999999</v>
      </c>
      <c r="D550" s="98">
        <v>0.15</v>
      </c>
      <c r="E550" s="116">
        <f>C550*D550</f>
        <v>3.0224999999999995</v>
      </c>
      <c r="F550" s="113"/>
      <c r="G550" s="113"/>
    </row>
    <row r="551" spans="1:7" hidden="1">
      <c r="A551" s="98"/>
      <c r="B551" s="275"/>
      <c r="C551" s="98">
        <v>20.149999999999999</v>
      </c>
      <c r="D551" s="98">
        <v>2.25</v>
      </c>
      <c r="E551" s="116">
        <f>C551*D551</f>
        <v>45.337499999999999</v>
      </c>
      <c r="F551" s="113"/>
      <c r="G551" s="113"/>
    </row>
    <row r="552" spans="1:7" hidden="1">
      <c r="A552" s="98"/>
      <c r="B552" s="275"/>
      <c r="C552" s="98">
        <v>20.149999999999999</v>
      </c>
      <c r="D552" s="98">
        <v>0.9</v>
      </c>
      <c r="E552" s="116">
        <f>C552*D552</f>
        <v>18.134999999999998</v>
      </c>
      <c r="F552" s="113"/>
      <c r="G552" s="113"/>
    </row>
    <row r="553" spans="1:7" hidden="1">
      <c r="A553" s="98"/>
      <c r="B553" s="92"/>
      <c r="C553" s="98"/>
      <c r="D553" s="98"/>
      <c r="E553" s="116"/>
      <c r="F553" s="113"/>
      <c r="G553" s="113"/>
    </row>
    <row r="554" spans="1:7" ht="16.5" hidden="1">
      <c r="A554" s="31" t="s">
        <v>639</v>
      </c>
      <c r="B554" s="273" t="s">
        <v>24</v>
      </c>
      <c r="C554" s="273"/>
      <c r="D554" s="273"/>
      <c r="E554" s="273"/>
      <c r="F554" s="56">
        <v>0</v>
      </c>
      <c r="G554" s="56" t="s">
        <v>10</v>
      </c>
    </row>
    <row r="555" spans="1:7" hidden="1">
      <c r="A555" s="115"/>
      <c r="B555" s="99" t="s">
        <v>731</v>
      </c>
      <c r="C555" s="104" t="s">
        <v>818</v>
      </c>
      <c r="D555" s="101" t="s">
        <v>819</v>
      </c>
      <c r="E555" s="102" t="s">
        <v>734</v>
      </c>
      <c r="F555" s="133" t="s">
        <v>851</v>
      </c>
      <c r="G555" s="133" t="s">
        <v>851</v>
      </c>
    </row>
    <row r="556" spans="1:7" hidden="1">
      <c r="A556" s="115"/>
      <c r="B556" s="99" t="s">
        <v>835</v>
      </c>
      <c r="C556" s="116">
        <v>20.149999999999999</v>
      </c>
      <c r="D556" s="117">
        <v>0.8</v>
      </c>
      <c r="E556" s="116">
        <f>C556*D556</f>
        <v>16.12</v>
      </c>
      <c r="F556" s="137">
        <f>E556*0.06</f>
        <v>0.96720000000000006</v>
      </c>
      <c r="G556" s="137">
        <f>F556*0.06</f>
        <v>5.8032E-2</v>
      </c>
    </row>
    <row r="557" spans="1:7" hidden="1">
      <c r="A557" s="115"/>
      <c r="B557" s="99" t="s">
        <v>836</v>
      </c>
      <c r="C557" s="116">
        <v>20.149999999999999</v>
      </c>
      <c r="D557" s="117">
        <v>0.8</v>
      </c>
      <c r="E557" s="116">
        <f>C557*D557</f>
        <v>16.12</v>
      </c>
      <c r="F557" s="137">
        <f t="shared" ref="F557:F559" si="40">E557*0.06</f>
        <v>0.96720000000000006</v>
      </c>
      <c r="G557" s="137">
        <f>F557*0.06</f>
        <v>5.8032E-2</v>
      </c>
    </row>
    <row r="558" spans="1:7" hidden="1">
      <c r="A558" s="115"/>
      <c r="B558" s="99" t="s">
        <v>837</v>
      </c>
      <c r="C558" s="116">
        <v>18.149999999999999</v>
      </c>
      <c r="D558" s="117">
        <v>0.7</v>
      </c>
      <c r="E558" s="116">
        <f>C558*D558</f>
        <v>12.704999999999998</v>
      </c>
      <c r="F558" s="137">
        <f t="shared" si="40"/>
        <v>0.76229999999999987</v>
      </c>
      <c r="G558" s="137">
        <f>F558*0.06</f>
        <v>4.5737999999999987E-2</v>
      </c>
    </row>
    <row r="559" spans="1:7" hidden="1">
      <c r="A559" s="115"/>
      <c r="B559" s="99" t="s">
        <v>852</v>
      </c>
      <c r="C559" s="116">
        <v>3</v>
      </c>
      <c r="D559" s="117">
        <v>2</v>
      </c>
      <c r="E559" s="116">
        <f>C559*D559</f>
        <v>6</v>
      </c>
      <c r="F559" s="137">
        <f t="shared" si="40"/>
        <v>0.36</v>
      </c>
      <c r="G559" s="137">
        <f>F559*0.06</f>
        <v>2.1599999999999998E-2</v>
      </c>
    </row>
    <row r="560" spans="1:7" hidden="1">
      <c r="A560" s="115"/>
      <c r="B560" s="99"/>
      <c r="C560" s="116"/>
      <c r="D560" s="117"/>
      <c r="E560" s="116"/>
      <c r="F560" s="137"/>
      <c r="G560" s="137"/>
    </row>
    <row r="561" spans="1:7" ht="16.5" hidden="1">
      <c r="A561" s="31" t="s">
        <v>640</v>
      </c>
      <c r="B561" s="273" t="s">
        <v>549</v>
      </c>
      <c r="C561" s="273"/>
      <c r="D561" s="273"/>
      <c r="E561" s="273"/>
      <c r="F561" s="56">
        <v>0</v>
      </c>
      <c r="G561" s="56" t="s">
        <v>10</v>
      </c>
    </row>
    <row r="562" spans="1:7" hidden="1">
      <c r="A562" s="115"/>
      <c r="B562" s="99" t="s">
        <v>731</v>
      </c>
      <c r="C562" s="104" t="s">
        <v>818</v>
      </c>
      <c r="D562" s="101" t="s">
        <v>819</v>
      </c>
      <c r="E562" s="102" t="s">
        <v>733</v>
      </c>
      <c r="F562" s="133" t="s">
        <v>746</v>
      </c>
      <c r="G562" s="133" t="s">
        <v>759</v>
      </c>
    </row>
    <row r="563" spans="1:7" hidden="1">
      <c r="A563" s="115"/>
      <c r="B563" s="99" t="s">
        <v>843</v>
      </c>
      <c r="C563" s="116">
        <v>20.149999999999999</v>
      </c>
      <c r="D563" s="117">
        <v>0.1</v>
      </c>
      <c r="E563" s="116">
        <v>0.15</v>
      </c>
      <c r="F563" s="137">
        <v>1</v>
      </c>
      <c r="G563" s="137">
        <f>(C563*D563*E563)*F563</f>
        <v>0.30225000000000002</v>
      </c>
    </row>
    <row r="564" spans="1:7" hidden="1">
      <c r="A564" s="115"/>
      <c r="B564" s="99" t="s">
        <v>853</v>
      </c>
      <c r="C564" s="116">
        <v>1</v>
      </c>
      <c r="D564" s="117">
        <v>0.1</v>
      </c>
      <c r="E564" s="116">
        <v>0.1</v>
      </c>
      <c r="F564" s="137">
        <v>11</v>
      </c>
      <c r="G564" s="137">
        <f t="shared" ref="G564" si="41">(C564*D564*E564)*F564</f>
        <v>0.11000000000000001</v>
      </c>
    </row>
    <row r="565" spans="1:7" hidden="1">
      <c r="A565" s="98"/>
      <c r="B565" s="274"/>
      <c r="C565" s="274"/>
      <c r="D565" s="274"/>
      <c r="E565" s="274"/>
      <c r="F565" s="274"/>
      <c r="G565" s="134"/>
    </row>
    <row r="566" spans="1:7" ht="16.5" hidden="1">
      <c r="A566" s="31" t="s">
        <v>641</v>
      </c>
      <c r="B566" s="273" t="s">
        <v>574</v>
      </c>
      <c r="C566" s="273"/>
      <c r="D566" s="273"/>
      <c r="E566" s="273"/>
      <c r="F566" s="56">
        <v>0</v>
      </c>
      <c r="G566" s="56" t="s">
        <v>7</v>
      </c>
    </row>
    <row r="567" spans="1:7" hidden="1">
      <c r="A567" s="115"/>
      <c r="B567" s="99" t="s">
        <v>731</v>
      </c>
      <c r="C567" s="104" t="s">
        <v>818</v>
      </c>
      <c r="D567" s="101" t="s">
        <v>746</v>
      </c>
      <c r="E567" s="124" t="s">
        <v>854</v>
      </c>
      <c r="F567" s="139"/>
      <c r="G567" s="135"/>
    </row>
    <row r="568" spans="1:7" hidden="1">
      <c r="A568" s="115"/>
      <c r="B568" s="99" t="s">
        <v>865</v>
      </c>
      <c r="C568" s="116">
        <f>1.96+0.31</f>
        <v>2.27</v>
      </c>
      <c r="D568" s="117">
        <v>2</v>
      </c>
      <c r="E568" s="116">
        <f>C568*D568</f>
        <v>4.54</v>
      </c>
      <c r="F568" s="137"/>
      <c r="G568" s="138"/>
    </row>
    <row r="569" spans="1:7" hidden="1">
      <c r="A569" s="98"/>
      <c r="B569" s="92"/>
      <c r="C569" s="92"/>
      <c r="D569" s="92"/>
      <c r="E569" s="92"/>
      <c r="F569" s="113"/>
      <c r="G569" s="134"/>
    </row>
    <row r="570" spans="1:7" hidden="1">
      <c r="A570" s="98"/>
      <c r="B570" s="274"/>
      <c r="C570" s="274"/>
      <c r="D570" s="274"/>
      <c r="E570" s="274"/>
      <c r="F570" s="274"/>
      <c r="G570" s="134"/>
    </row>
    <row r="571" spans="1:7" ht="16.5" hidden="1">
      <c r="A571" s="31" t="s">
        <v>642</v>
      </c>
      <c r="B571" s="273" t="s">
        <v>643</v>
      </c>
      <c r="C571" s="273"/>
      <c r="D571" s="273"/>
      <c r="E571" s="273"/>
      <c r="F571" s="56">
        <v>0</v>
      </c>
      <c r="G571" s="56" t="s">
        <v>7</v>
      </c>
    </row>
    <row r="572" spans="1:7" hidden="1">
      <c r="A572" s="115"/>
      <c r="B572" s="99" t="s">
        <v>731</v>
      </c>
      <c r="C572" s="104" t="s">
        <v>818</v>
      </c>
      <c r="D572" s="101" t="s">
        <v>746</v>
      </c>
      <c r="E572" s="124" t="s">
        <v>854</v>
      </c>
      <c r="F572" s="139"/>
      <c r="G572" s="135"/>
    </row>
    <row r="573" spans="1:7" hidden="1">
      <c r="A573" s="115"/>
      <c r="B573" s="99" t="s">
        <v>866</v>
      </c>
      <c r="C573" s="116">
        <v>1.96</v>
      </c>
      <c r="D573" s="117">
        <v>2</v>
      </c>
      <c r="E573" s="116">
        <f>C573*D573</f>
        <v>3.92</v>
      </c>
      <c r="F573" s="137"/>
      <c r="G573" s="138"/>
    </row>
    <row r="574" spans="1:7" hidden="1">
      <c r="A574" s="98"/>
      <c r="B574" s="274"/>
      <c r="C574" s="274"/>
      <c r="D574" s="274"/>
      <c r="E574" s="274"/>
      <c r="F574" s="274"/>
      <c r="G574" s="134"/>
    </row>
    <row r="575" spans="1:7" ht="16.5" hidden="1">
      <c r="A575" s="31" t="s">
        <v>644</v>
      </c>
      <c r="B575" s="273" t="s">
        <v>97</v>
      </c>
      <c r="C575" s="273"/>
      <c r="D575" s="273"/>
      <c r="E575" s="273"/>
      <c r="F575" s="56">
        <v>0</v>
      </c>
      <c r="G575" s="56" t="s">
        <v>8</v>
      </c>
    </row>
    <row r="576" spans="1:7" ht="16.5" hidden="1">
      <c r="A576" s="31" t="s">
        <v>645</v>
      </c>
      <c r="B576" s="273" t="s">
        <v>577</v>
      </c>
      <c r="C576" s="273"/>
      <c r="D576" s="273"/>
      <c r="E576" s="273"/>
      <c r="F576" s="56">
        <v>0</v>
      </c>
      <c r="G576" s="56" t="s">
        <v>8</v>
      </c>
    </row>
    <row r="577" spans="1:7" ht="16.5" hidden="1">
      <c r="A577" s="31" t="s">
        <v>646</v>
      </c>
      <c r="B577" s="273" t="s">
        <v>393</v>
      </c>
      <c r="C577" s="273"/>
      <c r="D577" s="273"/>
      <c r="E577" s="273"/>
      <c r="F577" s="56">
        <v>0</v>
      </c>
      <c r="G577" s="56" t="s">
        <v>8</v>
      </c>
    </row>
    <row r="578" spans="1:7" ht="16.5" hidden="1">
      <c r="A578" s="31" t="s">
        <v>647</v>
      </c>
      <c r="B578" s="273" t="s">
        <v>411</v>
      </c>
      <c r="C578" s="273"/>
      <c r="D578" s="273"/>
      <c r="E578" s="273"/>
      <c r="F578" s="56">
        <v>0</v>
      </c>
      <c r="G578" s="56" t="s">
        <v>8</v>
      </c>
    </row>
    <row r="579" spans="1:7" ht="16.5" hidden="1">
      <c r="A579" s="31" t="s">
        <v>648</v>
      </c>
      <c r="B579" s="273" t="s">
        <v>413</v>
      </c>
      <c r="C579" s="273"/>
      <c r="D579" s="273"/>
      <c r="E579" s="273"/>
      <c r="F579" s="56">
        <v>0</v>
      </c>
      <c r="G579" s="56" t="s">
        <v>8</v>
      </c>
    </row>
    <row r="580" spans="1:7" ht="16.5" hidden="1">
      <c r="A580" s="31" t="s">
        <v>649</v>
      </c>
      <c r="B580" s="273" t="s">
        <v>582</v>
      </c>
      <c r="C580" s="273"/>
      <c r="D580" s="273"/>
      <c r="E580" s="273"/>
      <c r="F580" s="56">
        <v>0</v>
      </c>
      <c r="G580" s="56" t="s">
        <v>8</v>
      </c>
    </row>
    <row r="581" spans="1:7" ht="16.5" hidden="1">
      <c r="A581" s="31" t="s">
        <v>650</v>
      </c>
      <c r="B581" s="273" t="s">
        <v>584</v>
      </c>
      <c r="C581" s="273"/>
      <c r="D581" s="273"/>
      <c r="E581" s="273"/>
      <c r="F581" s="56">
        <v>0</v>
      </c>
      <c r="G581" s="56" t="s">
        <v>8</v>
      </c>
    </row>
    <row r="582" spans="1:7" ht="16.5" hidden="1">
      <c r="A582" s="31" t="s">
        <v>867</v>
      </c>
      <c r="B582" s="273" t="s">
        <v>88</v>
      </c>
      <c r="C582" s="273"/>
      <c r="D582" s="273"/>
      <c r="E582" s="273"/>
      <c r="F582" s="56">
        <v>0</v>
      </c>
      <c r="G582" s="56" t="s">
        <v>10</v>
      </c>
    </row>
    <row r="583" spans="1:7" hidden="1">
      <c r="A583" s="115"/>
      <c r="B583" s="99" t="s">
        <v>731</v>
      </c>
      <c r="C583" s="104" t="s">
        <v>818</v>
      </c>
      <c r="D583" s="101" t="s">
        <v>819</v>
      </c>
      <c r="E583" s="102" t="s">
        <v>733</v>
      </c>
      <c r="F583" s="133" t="s">
        <v>759</v>
      </c>
      <c r="G583" s="135"/>
    </row>
    <row r="584" spans="1:7" hidden="1">
      <c r="A584" s="115"/>
      <c r="B584" s="99" t="s">
        <v>835</v>
      </c>
      <c r="C584" s="116">
        <v>20.149999999999999</v>
      </c>
      <c r="D584" s="117">
        <f>0.6</f>
        <v>0.6</v>
      </c>
      <c r="E584" s="116">
        <f>1.35-0.06</f>
        <v>1.29</v>
      </c>
      <c r="F584" s="137">
        <f>C584*D584*E584</f>
        <v>15.596099999999998</v>
      </c>
      <c r="G584" s="138"/>
    </row>
    <row r="585" spans="1:7" hidden="1">
      <c r="A585" s="115"/>
      <c r="B585" s="99" t="s">
        <v>836</v>
      </c>
      <c r="C585" s="116">
        <v>20.149999999999999</v>
      </c>
      <c r="D585" s="117">
        <v>0.6</v>
      </c>
      <c r="E585" s="116">
        <f>0.9-0.06</f>
        <v>0.84000000000000008</v>
      </c>
      <c r="F585" s="137">
        <f>C585*D585*E585</f>
        <v>10.1556</v>
      </c>
      <c r="G585" s="138"/>
    </row>
    <row r="586" spans="1:7" hidden="1">
      <c r="A586" s="115"/>
      <c r="B586" s="99" t="s">
        <v>837</v>
      </c>
      <c r="C586" s="116">
        <f>11.15+7</f>
        <v>18.149999999999999</v>
      </c>
      <c r="D586" s="117">
        <v>0.5</v>
      </c>
      <c r="E586" s="116">
        <f>0.45-0.06</f>
        <v>0.39</v>
      </c>
      <c r="F586" s="137">
        <f>C586*D586*E586</f>
        <v>3.53925</v>
      </c>
      <c r="G586" s="138"/>
    </row>
    <row r="587" spans="1:7" hidden="1">
      <c r="A587" s="115"/>
      <c r="B587" s="99"/>
      <c r="C587" s="116"/>
      <c r="D587" s="116"/>
      <c r="E587" s="116"/>
      <c r="F587" s="137"/>
      <c r="G587" s="137"/>
    </row>
    <row r="588" spans="1:7" ht="16.5">
      <c r="A588" s="29">
        <v>5</v>
      </c>
      <c r="B588" s="283" t="s">
        <v>652</v>
      </c>
      <c r="C588" s="284"/>
      <c r="D588" s="284"/>
      <c r="E588" s="284"/>
      <c r="F588" s="284"/>
      <c r="G588" s="285"/>
    </row>
    <row r="589" spans="1:7" ht="16.5">
      <c r="A589" s="30" t="s">
        <v>653</v>
      </c>
      <c r="B589" s="269" t="s">
        <v>654</v>
      </c>
      <c r="C589" s="270"/>
      <c r="D589" s="270"/>
      <c r="E589" s="270"/>
      <c r="F589" s="270"/>
      <c r="G589" s="271"/>
    </row>
    <row r="590" spans="1:7" ht="16.5">
      <c r="A590" s="30" t="s">
        <v>677</v>
      </c>
      <c r="B590" s="269" t="s">
        <v>147</v>
      </c>
      <c r="C590" s="270"/>
      <c r="D590" s="270"/>
      <c r="E590" s="270"/>
      <c r="F590" s="270"/>
      <c r="G590" s="271"/>
    </row>
    <row r="591" spans="1:7" ht="16.5">
      <c r="A591" s="30" t="s">
        <v>682</v>
      </c>
      <c r="B591" s="269" t="s">
        <v>683</v>
      </c>
      <c r="C591" s="270"/>
      <c r="D591" s="270"/>
      <c r="E591" s="270"/>
      <c r="F591" s="270"/>
      <c r="G591" s="271"/>
    </row>
    <row r="592" spans="1:7" ht="16.5">
      <c r="A592" s="29">
        <v>6</v>
      </c>
      <c r="B592" s="283" t="s">
        <v>692</v>
      </c>
      <c r="C592" s="284"/>
      <c r="D592" s="284"/>
      <c r="E592" s="284"/>
      <c r="F592" s="284"/>
      <c r="G592" s="285"/>
    </row>
    <row r="593" spans="1:7" ht="16.5">
      <c r="A593" s="30" t="s">
        <v>777</v>
      </c>
      <c r="B593" s="269" t="s">
        <v>692</v>
      </c>
      <c r="C593" s="270"/>
      <c r="D593" s="270"/>
      <c r="E593" s="270"/>
      <c r="F593" s="270"/>
      <c r="G593" s="271"/>
    </row>
    <row r="594" spans="1:7" ht="16.5">
      <c r="A594" s="31" t="s">
        <v>693</v>
      </c>
      <c r="B594" s="265" t="s">
        <v>694</v>
      </c>
      <c r="C594" s="265"/>
      <c r="D594" s="265"/>
      <c r="E594" s="265"/>
      <c r="F594" s="56"/>
      <c r="G594" s="57"/>
    </row>
    <row r="595" spans="1:7" ht="16.5">
      <c r="A595" s="54" t="s">
        <v>695</v>
      </c>
      <c r="B595" s="286" t="s">
        <v>696</v>
      </c>
      <c r="C595" s="286"/>
      <c r="D595" s="286"/>
      <c r="E595" s="286"/>
      <c r="F595" s="175">
        <f>210/8</f>
        <v>26.25</v>
      </c>
      <c r="G595" s="171" t="s">
        <v>697</v>
      </c>
    </row>
    <row r="596" spans="1:7" ht="16.5">
      <c r="A596" s="299"/>
      <c r="B596" s="300"/>
      <c r="C596" s="300"/>
      <c r="D596" s="300"/>
      <c r="E596" s="300"/>
      <c r="F596" s="300"/>
      <c r="G596" s="301"/>
    </row>
    <row r="597" spans="1:7" ht="16.5">
      <c r="A597" s="54" t="s">
        <v>698</v>
      </c>
      <c r="B597" s="286" t="s">
        <v>699</v>
      </c>
      <c r="C597" s="286"/>
      <c r="D597" s="286"/>
      <c r="E597" s="286"/>
      <c r="F597" s="175">
        <f>590/8</f>
        <v>73.75</v>
      </c>
      <c r="G597" s="171" t="s">
        <v>697</v>
      </c>
    </row>
    <row r="598" spans="1:7" ht="16.5">
      <c r="A598" s="299"/>
      <c r="B598" s="300"/>
      <c r="C598" s="300"/>
      <c r="D598" s="300"/>
      <c r="E598" s="300"/>
      <c r="F598" s="300"/>
      <c r="G598" s="301"/>
    </row>
    <row r="599" spans="1:7" ht="16.5">
      <c r="A599" s="54" t="s">
        <v>700</v>
      </c>
      <c r="B599" s="286" t="s">
        <v>701</v>
      </c>
      <c r="C599" s="286"/>
      <c r="D599" s="286"/>
      <c r="E599" s="286"/>
      <c r="F599" s="175">
        <f>600/8</f>
        <v>75</v>
      </c>
      <c r="G599" s="171" t="s">
        <v>697</v>
      </c>
    </row>
    <row r="600" spans="1:7" ht="16.5">
      <c r="A600" s="30" t="s">
        <v>702</v>
      </c>
      <c r="B600" s="269" t="s">
        <v>703</v>
      </c>
      <c r="C600" s="270"/>
      <c r="D600" s="270"/>
      <c r="E600" s="270"/>
      <c r="F600" s="270"/>
      <c r="G600" s="271"/>
    </row>
    <row r="601" spans="1:7" ht="16.5" hidden="1">
      <c r="A601" s="31" t="s">
        <v>876</v>
      </c>
      <c r="B601" s="265" t="s">
        <v>705</v>
      </c>
      <c r="C601" s="265"/>
      <c r="D601" s="265"/>
      <c r="E601" s="265"/>
      <c r="F601" s="56">
        <v>0</v>
      </c>
      <c r="G601" s="56" t="s">
        <v>706</v>
      </c>
    </row>
    <row r="602" spans="1:7" ht="16.5" hidden="1">
      <c r="A602" s="54"/>
      <c r="B602" s="266" t="s">
        <v>877</v>
      </c>
      <c r="C602" s="267"/>
      <c r="D602" s="267"/>
      <c r="E602" s="268"/>
      <c r="F602" s="156">
        <v>0.5</v>
      </c>
      <c r="G602" s="53">
        <f>'BM 03'!D402*0.5</f>
        <v>7.03</v>
      </c>
    </row>
    <row r="603" spans="1:7" ht="16.5">
      <c r="A603" s="30" t="s">
        <v>778</v>
      </c>
      <c r="B603" s="269" t="s">
        <v>707</v>
      </c>
      <c r="C603" s="270"/>
      <c r="D603" s="270"/>
      <c r="E603" s="270"/>
      <c r="F603" s="270"/>
      <c r="G603" s="271"/>
    </row>
    <row r="604" spans="1:7" ht="16.5">
      <c r="A604" s="31" t="s">
        <v>708</v>
      </c>
      <c r="B604" s="265" t="s">
        <v>709</v>
      </c>
      <c r="C604" s="265"/>
      <c r="D604" s="265"/>
      <c r="E604" s="265"/>
      <c r="F604" s="56"/>
      <c r="G604" s="57"/>
    </row>
    <row r="605" spans="1:7" ht="16.5">
      <c r="A605" s="140"/>
      <c r="B605" s="141"/>
      <c r="C605" s="142"/>
      <c r="D605" s="143"/>
      <c r="E605" s="144"/>
      <c r="F605" s="145"/>
      <c r="G605" s="146"/>
    </row>
    <row r="606" spans="1:7" ht="16.5">
      <c r="A606" s="147"/>
      <c r="B606" s="147" t="s">
        <v>869</v>
      </c>
      <c r="C606" s="147" t="s">
        <v>870</v>
      </c>
      <c r="D606" s="147" t="s">
        <v>871</v>
      </c>
      <c r="E606" s="148" t="s">
        <v>872</v>
      </c>
      <c r="F606" s="148" t="s">
        <v>873</v>
      </c>
      <c r="G606" s="146"/>
    </row>
    <row r="607" spans="1:7" ht="16.5">
      <c r="A607" s="149"/>
      <c r="B607" s="150">
        <v>23.07</v>
      </c>
      <c r="C607" s="150">
        <v>1.5</v>
      </c>
      <c r="D607" s="151">
        <v>21.23</v>
      </c>
      <c r="E607" s="152">
        <v>1.5</v>
      </c>
      <c r="F607" s="196">
        <f>E607*D607*C607*B607</f>
        <v>1101.9962249999999</v>
      </c>
      <c r="G607" s="146"/>
    </row>
    <row r="608" spans="1:7" ht="16.5">
      <c r="A608" s="153"/>
      <c r="B608" s="154"/>
      <c r="C608" s="155"/>
      <c r="D608" s="144"/>
      <c r="E608" s="144"/>
      <c r="F608" s="145"/>
      <c r="G608" s="146"/>
    </row>
    <row r="609" spans="1:7" ht="16.5">
      <c r="A609" s="31" t="s">
        <v>713</v>
      </c>
      <c r="B609" s="265" t="s">
        <v>714</v>
      </c>
      <c r="C609" s="265"/>
      <c r="D609" s="265"/>
      <c r="E609" s="265"/>
      <c r="F609" s="56"/>
      <c r="G609" s="57"/>
    </row>
    <row r="610" spans="1:7" ht="16.5">
      <c r="A610" s="192" t="s">
        <v>935</v>
      </c>
      <c r="B610" s="193"/>
      <c r="C610" s="193"/>
      <c r="D610" s="193"/>
      <c r="E610" s="193"/>
      <c r="F610" s="194"/>
      <c r="G610" s="195"/>
    </row>
    <row r="611" spans="1:7" ht="16.5">
      <c r="A611" s="192"/>
      <c r="B611" s="147" t="s">
        <v>869</v>
      </c>
      <c r="C611" s="147" t="s">
        <v>870</v>
      </c>
      <c r="D611" s="147" t="s">
        <v>871</v>
      </c>
      <c r="E611" s="148" t="s">
        <v>872</v>
      </c>
      <c r="F611" s="148" t="s">
        <v>873</v>
      </c>
      <c r="G611" s="195"/>
    </row>
    <row r="612" spans="1:7" ht="16.5">
      <c r="A612" s="192"/>
      <c r="B612" s="150">
        <v>16.57</v>
      </c>
      <c r="C612" s="150">
        <v>1.5</v>
      </c>
      <c r="D612" s="151">
        <v>21.23</v>
      </c>
      <c r="E612" s="152">
        <v>1.5</v>
      </c>
      <c r="F612" s="196">
        <f>ROUND(E612*D612*C612*B612,2)</f>
        <v>791.51</v>
      </c>
      <c r="G612" s="195"/>
    </row>
    <row r="613" spans="1:7" ht="16.5">
      <c r="A613" s="192"/>
      <c r="B613" s="193"/>
      <c r="C613" s="193"/>
      <c r="D613" s="193"/>
      <c r="E613" s="193"/>
      <c r="F613" s="194"/>
      <c r="G613" s="195"/>
    </row>
    <row r="614" spans="1:7" ht="16.5" hidden="1">
      <c r="A614" s="31" t="s">
        <v>882</v>
      </c>
      <c r="B614" s="265" t="s">
        <v>719</v>
      </c>
      <c r="C614" s="265"/>
      <c r="D614" s="265"/>
      <c r="E614" s="265"/>
      <c r="F614" s="56">
        <v>0</v>
      </c>
      <c r="G614" s="56" t="s">
        <v>712</v>
      </c>
    </row>
    <row r="615" spans="1:7" ht="16.5" hidden="1">
      <c r="A615" s="140"/>
      <c r="B615" s="141"/>
      <c r="C615" s="142"/>
      <c r="D615" s="143"/>
      <c r="E615" s="144"/>
      <c r="F615" s="145"/>
      <c r="G615" s="146"/>
    </row>
    <row r="616" spans="1:7" ht="16.5" hidden="1">
      <c r="A616" s="147" t="s">
        <v>868</v>
      </c>
      <c r="B616" s="147" t="s">
        <v>869</v>
      </c>
      <c r="C616" s="147" t="s">
        <v>870</v>
      </c>
      <c r="D616" s="147" t="s">
        <v>871</v>
      </c>
      <c r="E616" s="148" t="s">
        <v>872</v>
      </c>
      <c r="F616" s="148" t="s">
        <v>873</v>
      </c>
      <c r="G616" s="146"/>
    </row>
    <row r="617" spans="1:7" ht="16.5">
      <c r="A617" s="149" t="s">
        <v>874</v>
      </c>
      <c r="B617" s="150">
        <v>101.33</v>
      </c>
      <c r="C617" s="150">
        <v>1.5</v>
      </c>
      <c r="D617" s="151">
        <v>21.227145629790453</v>
      </c>
      <c r="E617" s="152">
        <v>1.5</v>
      </c>
      <c r="F617" s="152">
        <f>E617*D617*C617*B617</f>
        <v>4839.6299999999992</v>
      </c>
      <c r="G617" s="146"/>
    </row>
    <row r="618" spans="1:7" ht="17.25" thickBot="1">
      <c r="A618" s="153"/>
      <c r="B618" s="154"/>
      <c r="C618" s="155"/>
      <c r="D618" s="144"/>
      <c r="E618" s="144"/>
      <c r="F618" s="145"/>
      <c r="G618" s="146"/>
    </row>
    <row r="619" spans="1:7">
      <c r="A619" s="253" t="s">
        <v>804</v>
      </c>
      <c r="B619" s="254"/>
      <c r="C619" s="255"/>
      <c r="D619" s="253" t="s">
        <v>804</v>
      </c>
      <c r="E619" s="254"/>
      <c r="F619" s="254"/>
      <c r="G619" s="255"/>
    </row>
    <row r="620" spans="1:7" ht="120" customHeight="1">
      <c r="A620" s="256" t="s">
        <v>879</v>
      </c>
      <c r="B620" s="257"/>
      <c r="C620" s="258"/>
      <c r="D620" s="256" t="s">
        <v>878</v>
      </c>
      <c r="E620" s="257"/>
      <c r="F620" s="257"/>
      <c r="G620" s="258"/>
    </row>
    <row r="621" spans="1:7">
      <c r="A621" s="259"/>
      <c r="B621" s="260"/>
      <c r="C621" s="261"/>
      <c r="D621" s="259"/>
      <c r="E621" s="260"/>
      <c r="F621" s="260"/>
      <c r="G621" s="261"/>
    </row>
    <row r="622" spans="1:7" ht="15.75">
      <c r="A622" s="262" t="s">
        <v>11</v>
      </c>
      <c r="B622" s="225"/>
      <c r="C622" s="227"/>
      <c r="D622" s="262" t="s">
        <v>806</v>
      </c>
      <c r="E622" s="225"/>
      <c r="F622" s="225"/>
      <c r="G622" s="227"/>
    </row>
    <row r="623" spans="1:7">
      <c r="A623" s="263" t="s">
        <v>807</v>
      </c>
      <c r="B623" s="229"/>
      <c r="C623" s="231"/>
      <c r="D623" s="263" t="s">
        <v>808</v>
      </c>
      <c r="E623" s="229"/>
      <c r="F623" s="229"/>
      <c r="G623" s="231"/>
    </row>
    <row r="624" spans="1:7" ht="13.5" thickBot="1">
      <c r="A624" s="264" t="s">
        <v>809</v>
      </c>
      <c r="B624" s="233"/>
      <c r="C624" s="235"/>
      <c r="D624" s="264"/>
      <c r="E624" s="233"/>
      <c r="F624" s="233"/>
      <c r="G624" s="235"/>
    </row>
  </sheetData>
  <mergeCells count="225">
    <mergeCell ref="B600:G600"/>
    <mergeCell ref="B190:G190"/>
    <mergeCell ref="B164:G164"/>
    <mergeCell ref="B173:E173"/>
    <mergeCell ref="B188:E188"/>
    <mergeCell ref="B253:B257"/>
    <mergeCell ref="B260:B263"/>
    <mergeCell ref="B233:E233"/>
    <mergeCell ref="B591:G591"/>
    <mergeCell ref="B593:G593"/>
    <mergeCell ref="A596:G596"/>
    <mergeCell ref="A598:G598"/>
    <mergeCell ref="B599:E599"/>
    <mergeCell ref="B597:E597"/>
    <mergeCell ref="A276:A278"/>
    <mergeCell ref="A280:A282"/>
    <mergeCell ref="B211:G211"/>
    <mergeCell ref="B213:G213"/>
    <mergeCell ref="B214:G214"/>
    <mergeCell ref="B215:G215"/>
    <mergeCell ref="B216:G216"/>
    <mergeCell ref="B218:G218"/>
    <mergeCell ref="B265:G265"/>
    <mergeCell ref="B271:G271"/>
    <mergeCell ref="B207:G207"/>
    <mergeCell ref="B208:G208"/>
    <mergeCell ref="B209:G209"/>
    <mergeCell ref="B258:E258"/>
    <mergeCell ref="B221:B224"/>
    <mergeCell ref="B228:B231"/>
    <mergeCell ref="B219:E219"/>
    <mergeCell ref="B226:E226"/>
    <mergeCell ref="B212:G212"/>
    <mergeCell ref="B210:G210"/>
    <mergeCell ref="B217:G217"/>
    <mergeCell ref="B418:G418"/>
    <mergeCell ref="B588:G588"/>
    <mergeCell ref="B592:G592"/>
    <mergeCell ref="B594:E594"/>
    <mergeCell ref="B595:E595"/>
    <mergeCell ref="B483:G483"/>
    <mergeCell ref="B495:G495"/>
    <mergeCell ref="B496:G496"/>
    <mergeCell ref="B589:G589"/>
    <mergeCell ref="B590:G590"/>
    <mergeCell ref="B244:E244"/>
    <mergeCell ref="B251:E251"/>
    <mergeCell ref="B266:E266"/>
    <mergeCell ref="B91:E91"/>
    <mergeCell ref="B100:E100"/>
    <mergeCell ref="B109:E109"/>
    <mergeCell ref="B114:E114"/>
    <mergeCell ref="B143:E143"/>
    <mergeCell ref="B178:E178"/>
    <mergeCell ref="B83:G83"/>
    <mergeCell ref="B86:G86"/>
    <mergeCell ref="B87:G87"/>
    <mergeCell ref="B89:G89"/>
    <mergeCell ref="B90:G90"/>
    <mergeCell ref="B140:G140"/>
    <mergeCell ref="B142:G142"/>
    <mergeCell ref="B117:E117"/>
    <mergeCell ref="B120:E120"/>
    <mergeCell ref="B130:E130"/>
    <mergeCell ref="B84:E84"/>
    <mergeCell ref="B85:E85"/>
    <mergeCell ref="B88:G88"/>
    <mergeCell ref="B141:G141"/>
    <mergeCell ref="B2:G2"/>
    <mergeCell ref="B3:G3"/>
    <mergeCell ref="B18:G18"/>
    <mergeCell ref="B78:G78"/>
    <mergeCell ref="B4:E4"/>
    <mergeCell ref="B8:E8"/>
    <mergeCell ref="B9:E9"/>
    <mergeCell ref="B13:E13"/>
    <mergeCell ref="B59:B62"/>
    <mergeCell ref="B19:E19"/>
    <mergeCell ref="B23:E23"/>
    <mergeCell ref="B28:E28"/>
    <mergeCell ref="B40:E40"/>
    <mergeCell ref="B41:E41"/>
    <mergeCell ref="B42:E42"/>
    <mergeCell ref="B48:E48"/>
    <mergeCell ref="B52:E52"/>
    <mergeCell ref="B56:E56"/>
    <mergeCell ref="B63:E63"/>
    <mergeCell ref="B70:E70"/>
    <mergeCell ref="B74:E74"/>
    <mergeCell ref="B273:G273"/>
    <mergeCell ref="B246:B250"/>
    <mergeCell ref="B274:E274"/>
    <mergeCell ref="B272:E272"/>
    <mergeCell ref="A307:A311"/>
    <mergeCell ref="A313:A315"/>
    <mergeCell ref="B322:B324"/>
    <mergeCell ref="B325:B327"/>
    <mergeCell ref="B328:B329"/>
    <mergeCell ref="A285:A289"/>
    <mergeCell ref="A292:A296"/>
    <mergeCell ref="A300:A302"/>
    <mergeCell ref="B304:F304"/>
    <mergeCell ref="B283:E283"/>
    <mergeCell ref="B298:E298"/>
    <mergeCell ref="B305:E305"/>
    <mergeCell ref="B316:E316"/>
    <mergeCell ref="A363:A375"/>
    <mergeCell ref="B367:B369"/>
    <mergeCell ref="B370:B372"/>
    <mergeCell ref="B373:B375"/>
    <mergeCell ref="A378:A381"/>
    <mergeCell ref="A332:A344"/>
    <mergeCell ref="B336:B338"/>
    <mergeCell ref="B339:B341"/>
    <mergeCell ref="B342:B344"/>
    <mergeCell ref="A346:A362"/>
    <mergeCell ref="B351:B353"/>
    <mergeCell ref="B354:B356"/>
    <mergeCell ref="B357:B359"/>
    <mergeCell ref="B360:B362"/>
    <mergeCell ref="B345:E345"/>
    <mergeCell ref="B376:E376"/>
    <mergeCell ref="A408:A410"/>
    <mergeCell ref="B404:E404"/>
    <mergeCell ref="B405:E405"/>
    <mergeCell ref="B406:E406"/>
    <mergeCell ref="B403:E403"/>
    <mergeCell ref="B402:E402"/>
    <mergeCell ref="A382:A385"/>
    <mergeCell ref="A388:A389"/>
    <mergeCell ref="A391:A392"/>
    <mergeCell ref="B393:F393"/>
    <mergeCell ref="B400:E400"/>
    <mergeCell ref="B401:E401"/>
    <mergeCell ref="B386:E386"/>
    <mergeCell ref="B394:E394"/>
    <mergeCell ref="B399:E399"/>
    <mergeCell ref="B492:E492"/>
    <mergeCell ref="B505:E505"/>
    <mergeCell ref="B513:E513"/>
    <mergeCell ref="B520:E520"/>
    <mergeCell ref="A412:A414"/>
    <mergeCell ref="B422:B426"/>
    <mergeCell ref="B430:B434"/>
    <mergeCell ref="B450:B454"/>
    <mergeCell ref="B457:B461"/>
    <mergeCell ref="B420:E420"/>
    <mergeCell ref="B428:E428"/>
    <mergeCell ref="B436:E436"/>
    <mergeCell ref="B448:E448"/>
    <mergeCell ref="B455:E455"/>
    <mergeCell ref="B482:G482"/>
    <mergeCell ref="B416:G416"/>
    <mergeCell ref="B417:G417"/>
    <mergeCell ref="B419:G419"/>
    <mergeCell ref="B463:E463"/>
    <mergeCell ref="B470:E470"/>
    <mergeCell ref="B477:E477"/>
    <mergeCell ref="B484:E484"/>
    <mergeCell ref="B488:E488"/>
    <mergeCell ref="B465:B469"/>
    <mergeCell ref="B497:E497"/>
    <mergeCell ref="B579:E579"/>
    <mergeCell ref="B524:E524"/>
    <mergeCell ref="B538:E538"/>
    <mergeCell ref="B554:E554"/>
    <mergeCell ref="B561:E561"/>
    <mergeCell ref="B571:E571"/>
    <mergeCell ref="B578:E578"/>
    <mergeCell ref="B512:F512"/>
    <mergeCell ref="B519:F519"/>
    <mergeCell ref="B523:F523"/>
    <mergeCell ref="B550:B552"/>
    <mergeCell ref="B565:F565"/>
    <mergeCell ref="B570:F570"/>
    <mergeCell ref="B574:F574"/>
    <mergeCell ref="B575:E575"/>
    <mergeCell ref="B576:E576"/>
    <mergeCell ref="B577:E577"/>
    <mergeCell ref="B530:B531"/>
    <mergeCell ref="B532:B533"/>
    <mergeCell ref="B534:B536"/>
    <mergeCell ref="B544:B546"/>
    <mergeCell ref="B547:B549"/>
    <mergeCell ref="B199:E199"/>
    <mergeCell ref="B186:E186"/>
    <mergeCell ref="B187:E187"/>
    <mergeCell ref="A619:C619"/>
    <mergeCell ref="A620:C621"/>
    <mergeCell ref="A622:C622"/>
    <mergeCell ref="A623:C623"/>
    <mergeCell ref="A624:C624"/>
    <mergeCell ref="D620:G621"/>
    <mergeCell ref="D622:G622"/>
    <mergeCell ref="D623:G623"/>
    <mergeCell ref="D624:G624"/>
    <mergeCell ref="D619:G619"/>
    <mergeCell ref="B614:E614"/>
    <mergeCell ref="B601:E601"/>
    <mergeCell ref="B602:E602"/>
    <mergeCell ref="B604:E604"/>
    <mergeCell ref="B609:E609"/>
    <mergeCell ref="B603:G603"/>
    <mergeCell ref="B472:B476"/>
    <mergeCell ref="B582:E582"/>
    <mergeCell ref="B581:E581"/>
    <mergeCell ref="B580:E580"/>
    <mergeCell ref="B566:E566"/>
    <mergeCell ref="B182:E182"/>
    <mergeCell ref="B191:E191"/>
    <mergeCell ref="B147:E147"/>
    <mergeCell ref="B161:E161"/>
    <mergeCell ref="B162:E162"/>
    <mergeCell ref="B163:E163"/>
    <mergeCell ref="B166:E166"/>
    <mergeCell ref="B177:E177"/>
    <mergeCell ref="B179:E179"/>
    <mergeCell ref="B174:E174"/>
    <mergeCell ref="B175:E175"/>
    <mergeCell ref="B176:E176"/>
    <mergeCell ref="B181:E181"/>
    <mergeCell ref="B183:E183"/>
    <mergeCell ref="B184:E184"/>
    <mergeCell ref="B185:E185"/>
    <mergeCell ref="B189:E189"/>
  </mergeCells>
  <pageMargins left="0.51181102362204722" right="0.51181102362204722" top="0.51181102362204722" bottom="0.51181102362204722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BM 03</vt:lpstr>
      <vt:lpstr>MC</vt:lpstr>
      <vt:lpstr>'BM 03'!Area_de_impressao</vt:lpstr>
      <vt:lpstr>MC!Area_de_impressao</vt:lpstr>
      <vt:lpstr>'BM 03'!Titulos_de_impressao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</dc:creator>
  <cp:lastModifiedBy>Windows</cp:lastModifiedBy>
  <cp:lastPrinted>2026-05-18T18:46:52Z</cp:lastPrinted>
  <dcterms:created xsi:type="dcterms:W3CDTF">2018-07-16T17:29:34Z</dcterms:created>
  <dcterms:modified xsi:type="dcterms:W3CDTF">2026-05-18T18:48:05Z</dcterms:modified>
</cp:coreProperties>
</file>