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.matos\Downloads\Downloads\RES Ajustes e complementações referentes ao Boletim de Medição nº 08 (1)\"/>
    </mc:Choice>
  </mc:AlternateContent>
  <xr:revisionPtr revIDLastSave="0" documentId="13_ncr:1_{940565C3-A670-40B1-B90E-3099A315B6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M 01" sheetId="1" r:id="rId1"/>
    <sheet name="Planilha1" sheetId="2" r:id="rId2"/>
  </sheets>
  <definedNames>
    <definedName name="_xlnm.Print_Titles" localSheetId="0">'BM 01'!$1:$12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8" i="2" s="1"/>
  <c r="B7" i="2"/>
  <c r="B8" i="2" s="1"/>
  <c r="B3" i="2"/>
  <c r="B2" i="2"/>
  <c r="A1" i="2"/>
  <c r="K73" i="1" l="1"/>
  <c r="M73" i="1" s="1"/>
  <c r="J73" i="1"/>
  <c r="J72" i="1" s="1"/>
  <c r="H73" i="1"/>
  <c r="F73" i="1"/>
  <c r="F72" i="1" s="1"/>
  <c r="K71" i="1"/>
  <c r="M71" i="1" s="1"/>
  <c r="J71" i="1"/>
  <c r="J70" i="1" s="1"/>
  <c r="H71" i="1"/>
  <c r="H70" i="1" s="1"/>
  <c r="F71" i="1"/>
  <c r="F70" i="1" s="1"/>
  <c r="K70" i="1"/>
  <c r="K69" i="1"/>
  <c r="M69" i="1" s="1"/>
  <c r="J69" i="1"/>
  <c r="H69" i="1"/>
  <c r="F69" i="1"/>
  <c r="K68" i="1"/>
  <c r="M68" i="1" s="1"/>
  <c r="J68" i="1"/>
  <c r="H68" i="1"/>
  <c r="L68" i="1" s="1"/>
  <c r="F68" i="1"/>
  <c r="K67" i="1"/>
  <c r="M67" i="1" s="1"/>
  <c r="J67" i="1"/>
  <c r="H67" i="1"/>
  <c r="L67" i="1" s="1"/>
  <c r="O67" i="1" s="1"/>
  <c r="F67" i="1"/>
  <c r="K66" i="1"/>
  <c r="M66" i="1" s="1"/>
  <c r="J66" i="1"/>
  <c r="H66" i="1"/>
  <c r="F66" i="1"/>
  <c r="K65" i="1"/>
  <c r="M65" i="1" s="1"/>
  <c r="J65" i="1"/>
  <c r="H65" i="1"/>
  <c r="F65" i="1"/>
  <c r="K64" i="1"/>
  <c r="M64" i="1" s="1"/>
  <c r="J64" i="1"/>
  <c r="H64" i="1"/>
  <c r="F64" i="1"/>
  <c r="K63" i="1"/>
  <c r="M63" i="1" s="1"/>
  <c r="J63" i="1"/>
  <c r="H63" i="1"/>
  <c r="L63" i="1" s="1"/>
  <c r="O63" i="1" s="1"/>
  <c r="F63" i="1"/>
  <c r="K62" i="1"/>
  <c r="M62" i="1" s="1"/>
  <c r="J62" i="1"/>
  <c r="H62" i="1"/>
  <c r="F62" i="1"/>
  <c r="K61" i="1"/>
  <c r="M61" i="1" s="1"/>
  <c r="J61" i="1"/>
  <c r="H61" i="1"/>
  <c r="F61" i="1"/>
  <c r="K60" i="1"/>
  <c r="K59" i="1"/>
  <c r="K58" i="1"/>
  <c r="M58" i="1" s="1"/>
  <c r="J58" i="1"/>
  <c r="H58" i="1"/>
  <c r="F58" i="1"/>
  <c r="K57" i="1"/>
  <c r="M57" i="1" s="1"/>
  <c r="J57" i="1"/>
  <c r="H57" i="1"/>
  <c r="F57" i="1"/>
  <c r="K56" i="1"/>
  <c r="K55" i="1"/>
  <c r="M55" i="1" s="1"/>
  <c r="J55" i="1"/>
  <c r="H55" i="1"/>
  <c r="F55" i="1"/>
  <c r="K54" i="1"/>
  <c r="M54" i="1" s="1"/>
  <c r="J54" i="1"/>
  <c r="H54" i="1"/>
  <c r="F54" i="1"/>
  <c r="K53" i="1"/>
  <c r="M53" i="1" s="1"/>
  <c r="J53" i="1"/>
  <c r="H53" i="1"/>
  <c r="L53" i="1" s="1"/>
  <c r="F53" i="1"/>
  <c r="K52" i="1"/>
  <c r="M52" i="1" s="1"/>
  <c r="J52" i="1"/>
  <c r="H52" i="1"/>
  <c r="F52" i="1"/>
  <c r="K51" i="1"/>
  <c r="M51" i="1" s="1"/>
  <c r="J51" i="1"/>
  <c r="H51" i="1"/>
  <c r="L51" i="1" s="1"/>
  <c r="F51" i="1"/>
  <c r="K50" i="1"/>
  <c r="M50" i="1" s="1"/>
  <c r="J50" i="1"/>
  <c r="H50" i="1"/>
  <c r="L50" i="1" s="1"/>
  <c r="F50" i="1"/>
  <c r="K49" i="1"/>
  <c r="M49" i="1" s="1"/>
  <c r="J49" i="1"/>
  <c r="H49" i="1"/>
  <c r="L49" i="1" s="1"/>
  <c r="F49" i="1"/>
  <c r="K48" i="1"/>
  <c r="M48" i="1" s="1"/>
  <c r="J48" i="1"/>
  <c r="H48" i="1"/>
  <c r="F48" i="1"/>
  <c r="K46" i="1"/>
  <c r="M46" i="1" s="1"/>
  <c r="J46" i="1"/>
  <c r="J45" i="1" s="1"/>
  <c r="J44" i="1" s="1"/>
  <c r="H46" i="1"/>
  <c r="H45" i="1" s="1"/>
  <c r="H44" i="1" s="1"/>
  <c r="F46" i="1"/>
  <c r="F45" i="1" s="1"/>
  <c r="F44" i="1" s="1"/>
  <c r="K43" i="1"/>
  <c r="M43" i="1" s="1"/>
  <c r="J43" i="1"/>
  <c r="H43" i="1"/>
  <c r="F43" i="1"/>
  <c r="K42" i="1"/>
  <c r="M42" i="1" s="1"/>
  <c r="J42" i="1"/>
  <c r="H42" i="1"/>
  <c r="H41" i="1" s="1"/>
  <c r="F42" i="1"/>
  <c r="F41" i="1" s="1"/>
  <c r="K41" i="1"/>
  <c r="M41" i="1" s="1"/>
  <c r="K40" i="1"/>
  <c r="M40" i="1" s="1"/>
  <c r="J40" i="1"/>
  <c r="H40" i="1"/>
  <c r="F40" i="1"/>
  <c r="K39" i="1"/>
  <c r="M39" i="1" s="1"/>
  <c r="J39" i="1"/>
  <c r="H39" i="1"/>
  <c r="F39" i="1"/>
  <c r="K38" i="1"/>
  <c r="M38" i="1" s="1"/>
  <c r="J38" i="1"/>
  <c r="H38" i="1"/>
  <c r="F38" i="1"/>
  <c r="K37" i="1"/>
  <c r="M37" i="1" s="1"/>
  <c r="K36" i="1"/>
  <c r="M36" i="1" s="1"/>
  <c r="J36" i="1"/>
  <c r="H36" i="1"/>
  <c r="F36" i="1"/>
  <c r="K35" i="1"/>
  <c r="M35" i="1" s="1"/>
  <c r="J35" i="1"/>
  <c r="H35" i="1"/>
  <c r="F35" i="1"/>
  <c r="K34" i="1"/>
  <c r="M34" i="1" s="1"/>
  <c r="K33" i="1"/>
  <c r="M33" i="1" s="1"/>
  <c r="J33" i="1"/>
  <c r="H33" i="1"/>
  <c r="F33" i="1"/>
  <c r="K32" i="1"/>
  <c r="M32" i="1" s="1"/>
  <c r="J32" i="1"/>
  <c r="H32" i="1"/>
  <c r="F32" i="1"/>
  <c r="K31" i="1"/>
  <c r="M31" i="1" s="1"/>
  <c r="K30" i="1"/>
  <c r="M30" i="1" s="1"/>
  <c r="K29" i="1"/>
  <c r="M29" i="1" s="1"/>
  <c r="J29" i="1"/>
  <c r="H29" i="1"/>
  <c r="F29" i="1"/>
  <c r="K28" i="1"/>
  <c r="M28" i="1" s="1"/>
  <c r="J28" i="1"/>
  <c r="H28" i="1"/>
  <c r="F28" i="1"/>
  <c r="K27" i="1"/>
  <c r="M27" i="1" s="1"/>
  <c r="J27" i="1"/>
  <c r="H27" i="1"/>
  <c r="F27" i="1"/>
  <c r="K25" i="1"/>
  <c r="M25" i="1" s="1"/>
  <c r="K24" i="1"/>
  <c r="M24" i="1" s="1"/>
  <c r="J24" i="1"/>
  <c r="H24" i="1"/>
  <c r="F24" i="1"/>
  <c r="K23" i="1"/>
  <c r="M23" i="1" s="1"/>
  <c r="J23" i="1"/>
  <c r="H23" i="1"/>
  <c r="F23" i="1"/>
  <c r="F22" i="1" s="1"/>
  <c r="F21" i="1" s="1"/>
  <c r="K20" i="1"/>
  <c r="M20" i="1" s="1"/>
  <c r="K19" i="1"/>
  <c r="M19" i="1" s="1"/>
  <c r="J19" i="1"/>
  <c r="J18" i="1" s="1"/>
  <c r="H19" i="1"/>
  <c r="F19" i="1"/>
  <c r="F18" i="1" s="1"/>
  <c r="K17" i="1"/>
  <c r="M17" i="1" s="1"/>
  <c r="D8" i="2" s="1"/>
  <c r="J17" i="1"/>
  <c r="H17" i="1"/>
  <c r="H16" i="1" s="1"/>
  <c r="F17" i="1"/>
  <c r="F16" i="1" s="1"/>
  <c r="K15" i="1"/>
  <c r="M15" i="1" s="1"/>
  <c r="J15" i="1"/>
  <c r="J14" i="1" s="1"/>
  <c r="H15" i="1"/>
  <c r="F15" i="1"/>
  <c r="F14" i="1" s="1"/>
  <c r="K13" i="1"/>
  <c r="M13" i="1" s="1"/>
  <c r="I4" i="1"/>
  <c r="L54" i="1" l="1"/>
  <c r="O53" i="1"/>
  <c r="J16" i="1"/>
  <c r="L43" i="1"/>
  <c r="N43" i="1" s="1"/>
  <c r="P43" i="1" s="1"/>
  <c r="J22" i="1"/>
  <c r="J21" i="1" s="1"/>
  <c r="H37" i="1"/>
  <c r="H34" i="1"/>
  <c r="L33" i="1"/>
  <c r="O33" i="1" s="1"/>
  <c r="J31" i="1"/>
  <c r="J30" i="1" s="1"/>
  <c r="L15" i="1"/>
  <c r="O15" i="1" s="1"/>
  <c r="F26" i="1"/>
  <c r="J13" i="1"/>
  <c r="L19" i="1"/>
  <c r="O19" i="1" s="1"/>
  <c r="L24" i="1"/>
  <c r="N24" i="1" s="1"/>
  <c r="P24" i="1" s="1"/>
  <c r="L65" i="1"/>
  <c r="O65" i="1" s="1"/>
  <c r="J41" i="1"/>
  <c r="F37" i="1"/>
  <c r="L17" i="1"/>
  <c r="O17" i="1" s="1"/>
  <c r="L29" i="1"/>
  <c r="O29" i="1" s="1"/>
  <c r="N50" i="1"/>
  <c r="P50" i="1" s="1"/>
  <c r="L62" i="1"/>
  <c r="N62" i="1" s="1"/>
  <c r="P62" i="1" s="1"/>
  <c r="L23" i="1"/>
  <c r="O23" i="1" s="1"/>
  <c r="F13" i="1"/>
  <c r="L48" i="1"/>
  <c r="O48" i="1" s="1"/>
  <c r="H47" i="1"/>
  <c r="L61" i="1"/>
  <c r="H60" i="1"/>
  <c r="H59" i="1" s="1"/>
  <c r="J47" i="1"/>
  <c r="J60" i="1"/>
  <c r="J59" i="1" s="1"/>
  <c r="J37" i="1"/>
  <c r="F56" i="1"/>
  <c r="O43" i="1"/>
  <c r="O49" i="1"/>
  <c r="O51" i="1"/>
  <c r="L57" i="1"/>
  <c r="H56" i="1"/>
  <c r="N68" i="1"/>
  <c r="P68" i="1" s="1"/>
  <c r="F31" i="1"/>
  <c r="F30" i="1" s="1"/>
  <c r="J56" i="1"/>
  <c r="H31" i="1"/>
  <c r="H30" i="1" s="1"/>
  <c r="F34" i="1"/>
  <c r="L39" i="1"/>
  <c r="O39" i="1" s="1"/>
  <c r="F47" i="1"/>
  <c r="L55" i="1"/>
  <c r="O55" i="1" s="1"/>
  <c r="F60" i="1"/>
  <c r="F59" i="1" s="1"/>
  <c r="H14" i="1"/>
  <c r="H13" i="1" s="1"/>
  <c r="L69" i="1"/>
  <c r="O69" i="1" s="1"/>
  <c r="L71" i="1"/>
  <c r="L14" i="1"/>
  <c r="H22" i="1"/>
  <c r="H21" i="1" s="1"/>
  <c r="L73" i="1"/>
  <c r="N73" i="1" s="1"/>
  <c r="H72" i="1"/>
  <c r="H18" i="1"/>
  <c r="L35" i="1"/>
  <c r="O35" i="1" s="1"/>
  <c r="J34" i="1"/>
  <c r="L38" i="1"/>
  <c r="N38" i="1" s="1"/>
  <c r="P38" i="1" s="1"/>
  <c r="L32" i="1"/>
  <c r="N32" i="1" s="1"/>
  <c r="P32" i="1" s="1"/>
  <c r="J26" i="1"/>
  <c r="L28" i="1"/>
  <c r="N28" i="1" s="1"/>
  <c r="P28" i="1" s="1"/>
  <c r="L27" i="1"/>
  <c r="O27" i="1" s="1"/>
  <c r="H26" i="1"/>
  <c r="L40" i="1"/>
  <c r="O40" i="1" s="1"/>
  <c r="L46" i="1"/>
  <c r="N51" i="1"/>
  <c r="P51" i="1" s="1"/>
  <c r="L52" i="1"/>
  <c r="O52" i="1" s="1"/>
  <c r="L58" i="1"/>
  <c r="O58" i="1" s="1"/>
  <c r="N63" i="1"/>
  <c r="P63" i="1" s="1"/>
  <c r="L64" i="1"/>
  <c r="O64" i="1" s="1"/>
  <c r="N69" i="1"/>
  <c r="P69" i="1" s="1"/>
  <c r="N49" i="1"/>
  <c r="P49" i="1" s="1"/>
  <c r="N15" i="1"/>
  <c r="O62" i="1"/>
  <c r="O68" i="1"/>
  <c r="L36" i="1"/>
  <c r="O36" i="1" s="1"/>
  <c r="L42" i="1"/>
  <c r="N53" i="1"/>
  <c r="P53" i="1" s="1"/>
  <c r="O54" i="1"/>
  <c r="N65" i="1"/>
  <c r="P65" i="1" s="1"/>
  <c r="L66" i="1"/>
  <c r="O66" i="1" s="1"/>
  <c r="N71" i="1"/>
  <c r="O50" i="1"/>
  <c r="N67" i="1"/>
  <c r="P67" i="1" s="1"/>
  <c r="N54" i="1"/>
  <c r="P54" i="1" s="1"/>
  <c r="N46" i="1"/>
  <c r="N58" i="1"/>
  <c r="P58" i="1" s="1"/>
  <c r="O24" i="1" l="1"/>
  <c r="N19" i="1"/>
  <c r="N40" i="1"/>
  <c r="P40" i="1" s="1"/>
  <c r="L37" i="1"/>
  <c r="O37" i="1" s="1"/>
  <c r="N39" i="1"/>
  <c r="P39" i="1" s="1"/>
  <c r="N33" i="1"/>
  <c r="P33" i="1" s="1"/>
  <c r="L30" i="1"/>
  <c r="N30" i="1" s="1"/>
  <c r="P30" i="1" s="1"/>
  <c r="N17" i="1"/>
  <c r="N16" i="1" s="1"/>
  <c r="P16" i="1" s="1"/>
  <c r="N27" i="1"/>
  <c r="L18" i="1"/>
  <c r="O18" i="1" s="1"/>
  <c r="N29" i="1"/>
  <c r="P29" i="1" s="1"/>
  <c r="N36" i="1"/>
  <c r="P36" i="1" s="1"/>
  <c r="L22" i="1"/>
  <c r="O22" i="1" s="1"/>
  <c r="L16" i="1"/>
  <c r="O16" i="1" s="1"/>
  <c r="N23" i="1"/>
  <c r="P23" i="1" s="1"/>
  <c r="F25" i="1"/>
  <c r="F20" i="1" s="1"/>
  <c r="F75" i="1" s="1"/>
  <c r="L26" i="1"/>
  <c r="O26" i="1" s="1"/>
  <c r="N35" i="1"/>
  <c r="P35" i="1" s="1"/>
  <c r="L31" i="1"/>
  <c r="O31" i="1" s="1"/>
  <c r="H25" i="1"/>
  <c r="H20" i="1" s="1"/>
  <c r="H75" i="1" s="1"/>
  <c r="N52" i="1"/>
  <c r="P52" i="1" s="1"/>
  <c r="P73" i="1"/>
  <c r="N72" i="1"/>
  <c r="P72" i="1" s="1"/>
  <c r="P46" i="1"/>
  <c r="N45" i="1"/>
  <c r="P71" i="1"/>
  <c r="N70" i="1"/>
  <c r="P70" i="1" s="1"/>
  <c r="O46" i="1"/>
  <c r="L45" i="1"/>
  <c r="O73" i="1"/>
  <c r="L72" i="1"/>
  <c r="O72" i="1" s="1"/>
  <c r="O61" i="1"/>
  <c r="L60" i="1"/>
  <c r="O42" i="1"/>
  <c r="L41" i="1"/>
  <c r="O41" i="1" s="1"/>
  <c r="N61" i="1"/>
  <c r="O14" i="1"/>
  <c r="O57" i="1"/>
  <c r="L56" i="1"/>
  <c r="O56" i="1" s="1"/>
  <c r="L47" i="1"/>
  <c r="O47" i="1" s="1"/>
  <c r="N55" i="1"/>
  <c r="P55" i="1" s="1"/>
  <c r="O38" i="1"/>
  <c r="J25" i="1"/>
  <c r="J20" i="1" s="1"/>
  <c r="J75" i="1" s="1"/>
  <c r="O1" i="1" s="1"/>
  <c r="O71" i="1"/>
  <c r="L70" i="1"/>
  <c r="L34" i="1"/>
  <c r="O34" i="1" s="1"/>
  <c r="P19" i="1"/>
  <c r="N18" i="1"/>
  <c r="P18" i="1" s="1"/>
  <c r="N64" i="1"/>
  <c r="P64" i="1" s="1"/>
  <c r="N48" i="1"/>
  <c r="N37" i="1"/>
  <c r="P37" i="1" s="1"/>
  <c r="P15" i="1"/>
  <c r="N14" i="1"/>
  <c r="N57" i="1"/>
  <c r="O32" i="1"/>
  <c r="O28" i="1"/>
  <c r="O70" i="1"/>
  <c r="N66" i="1"/>
  <c r="P66" i="1" s="1"/>
  <c r="P27" i="1"/>
  <c r="N26" i="1"/>
  <c r="P26" i="1" s="1"/>
  <c r="N42" i="1"/>
  <c r="O30" i="1" l="1"/>
  <c r="L21" i="1"/>
  <c r="O21" i="1" s="1"/>
  <c r="N31" i="1"/>
  <c r="P31" i="1" s="1"/>
  <c r="P17" i="1"/>
  <c r="N22" i="1"/>
  <c r="P22" i="1" s="1"/>
  <c r="L13" i="1"/>
  <c r="O13" i="1" s="1"/>
  <c r="L25" i="1"/>
  <c r="O25" i="1" s="1"/>
  <c r="L59" i="1"/>
  <c r="O59" i="1" s="1"/>
  <c r="O60" i="1"/>
  <c r="N44" i="1"/>
  <c r="P44" i="1" s="1"/>
  <c r="P45" i="1"/>
  <c r="P48" i="1"/>
  <c r="N47" i="1"/>
  <c r="P47" i="1" s="1"/>
  <c r="P61" i="1"/>
  <c r="N60" i="1"/>
  <c r="L44" i="1"/>
  <c r="O45" i="1"/>
  <c r="P42" i="1"/>
  <c r="N41" i="1"/>
  <c r="P41" i="1" s="1"/>
  <c r="P57" i="1"/>
  <c r="N56" i="1"/>
  <c r="P56" i="1" s="1"/>
  <c r="N34" i="1"/>
  <c r="P34" i="1" s="1"/>
  <c r="N13" i="1"/>
  <c r="P13" i="1" s="1"/>
  <c r="P14" i="1"/>
  <c r="N21" i="1" l="1"/>
  <c r="P21" i="1" s="1"/>
  <c r="N25" i="1"/>
  <c r="P25" i="1" s="1"/>
  <c r="N59" i="1"/>
  <c r="P59" i="1" s="1"/>
  <c r="P60" i="1"/>
  <c r="O44" i="1"/>
  <c r="L20" i="1"/>
  <c r="L75" i="1" l="1"/>
  <c r="L76" i="1" s="1"/>
  <c r="O20" i="1"/>
  <c r="N20" i="1"/>
  <c r="J76" i="1"/>
  <c r="F76" i="1"/>
  <c r="H76" i="1"/>
  <c r="O75" i="1" l="1"/>
  <c r="P20" i="1"/>
  <c r="N75" i="1"/>
  <c r="N76" i="1" l="1"/>
  <c r="P75" i="1"/>
</calcChain>
</file>

<file path=xl/sharedStrings.xml><?xml version="1.0" encoding="utf-8"?>
<sst xmlns="http://schemas.openxmlformats.org/spreadsheetml/2006/main" count="225" uniqueCount="180">
  <si>
    <t>Processo:</t>
  </si>
  <si>
    <t>Valor do Contrato:</t>
  </si>
  <si>
    <t>VALOR DA MEDIÇAO</t>
  </si>
  <si>
    <t>Prazos  de  Execução</t>
  </si>
  <si>
    <t>Nota Fiscal Ref.:</t>
  </si>
  <si>
    <t>ITEM</t>
  </si>
  <si>
    <t>DESCRIÇÃO DOS SERVIÇOS</t>
  </si>
  <si>
    <t>Unidades</t>
  </si>
  <si>
    <t>Contratado</t>
  </si>
  <si>
    <t>Acumulado Anterior</t>
  </si>
  <si>
    <t>Executado no Período</t>
  </si>
  <si>
    <t>Acum. Até o Período</t>
  </si>
  <si>
    <t>Saldo a Medir</t>
  </si>
  <si>
    <t>Percentual</t>
  </si>
  <si>
    <t>Quant.</t>
  </si>
  <si>
    <t>Preço Unitário (R$)</t>
  </si>
  <si>
    <t>Valor Total  (R$)</t>
  </si>
  <si>
    <t>Total  (R$)</t>
  </si>
  <si>
    <t>Executado Até o Período</t>
  </si>
  <si>
    <t>A Executar</t>
  </si>
  <si>
    <t>un</t>
  </si>
  <si>
    <t>m2</t>
  </si>
  <si>
    <t>m</t>
  </si>
  <si>
    <t>m3</t>
  </si>
  <si>
    <t>kg</t>
  </si>
  <si>
    <t>GERENCIAMENTO DE RESÍDUOS SÓLIDOS</t>
  </si>
  <si>
    <t>COBERTURA</t>
  </si>
  <si>
    <t>COBERTURA PROVISÓRIA</t>
  </si>
  <si>
    <t>PERCENTUAL:</t>
  </si>
  <si>
    <r>
      <rPr>
        <sz val="9"/>
        <color rgb="FFFFFFFF"/>
        <rFont val="Arial"/>
        <family val="2"/>
      </rPr>
      <t>TOTAL GERAL:</t>
    </r>
  </si>
  <si>
    <r>
      <rPr>
        <sz val="9"/>
        <rFont val="Arial"/>
        <family val="2"/>
      </rPr>
      <t>ATESTAMOS QUE OS SERVIÇOS CONSTANTES NESTE BM FORAM RECEBIDOS POR NÓS EM PERFEITA ORDEM.
DATA:</t>
    </r>
  </si>
  <si>
    <r>
      <rPr>
        <sz val="9"/>
        <rFont val="Arial"/>
        <family val="2"/>
      </rPr>
      <t>APROVADO PARA PAGAMENTO
DATA:</t>
    </r>
  </si>
  <si>
    <t>RELATÓRIO DE MEDIÇÕES</t>
  </si>
  <si>
    <t>Ordem de Serviço:</t>
  </si>
  <si>
    <t>Contrato N.º :</t>
  </si>
  <si>
    <t>* SERVIÇOS E OBRAS *</t>
  </si>
  <si>
    <t>Início:</t>
  </si>
  <si>
    <t>CONTRATANTE:</t>
  </si>
  <si>
    <t>Boletim</t>
  </si>
  <si>
    <t>Período da Medição:</t>
  </si>
  <si>
    <t>Data da medição:</t>
  </si>
  <si>
    <t>PREFEITURA MUNICIPAL DE SÃO CRISTÓVÃO/SE</t>
  </si>
  <si>
    <t>de Medição:</t>
  </si>
  <si>
    <t>OBJETO DO CONTRATO / LOCALIZAÇÃO:</t>
  </si>
  <si>
    <t>CONTRATADA:</t>
  </si>
  <si>
    <t>ENDEREÇO:</t>
  </si>
  <si>
    <t>C.N.P.J.:</t>
  </si>
  <si>
    <t>ESSENCIAL TRANSPORTES E SERVIÇOS ELÉTRICOS LTDA-ME</t>
  </si>
  <si>
    <t>RUA DR JOSÉ CALUMBY, Nº 1202, PEREIRA LOBO, ARACAJU/SE</t>
  </si>
  <si>
    <t>CARLOS DIOGO FONSECA DE AZEVEDO ARQUITETO E URBANISTA - CAU A44785-4
RESPONSÁVEL TÉCNICO DA EMPRESSA</t>
  </si>
  <si>
    <t>UN</t>
  </si>
  <si>
    <t>Madeiramento</t>
  </si>
  <si>
    <t>Estruturas</t>
  </si>
  <si>
    <t>Tesouras (08 unidades)</t>
  </si>
  <si>
    <t>Terças (19 unidades)</t>
  </si>
  <si>
    <t>Diversos</t>
  </si>
  <si>
    <t>PROJETO DE CABEAMENTO ESTRUTURADO (VOZ E DADOS)</t>
  </si>
  <si>
    <t>RESTAURAÇÃO DO SOBRADO DO BALCÃO CORRIDO - SERVIÇOS</t>
  </si>
  <si>
    <t>31-2024</t>
  </si>
  <si>
    <t>01 </t>
  </si>
  <si>
    <t>ADMINISTRAÇÃO DA OBRA</t>
  </si>
  <si>
    <t>01.001 </t>
  </si>
  <si>
    <t>Manutenção do Canteiro</t>
  </si>
  <si>
    <t>01.001.001 </t>
  </si>
  <si>
    <t>ART CREA (valor CREA/SE)</t>
  </si>
  <si>
    <t>01.002 </t>
  </si>
  <si>
    <t>Equipamento de Apoio a Produção</t>
  </si>
  <si>
    <t>01.002.001 </t>
  </si>
  <si>
    <t>Locacao de andaime metalico tipo fachadeiro, largura de 1,20 m x altura de 2,0 m por painel, incluindo diagonais em x, barras de ligacao, sapatas e demais itens necessarios a montagem (nao inclui instalacao)</t>
  </si>
  <si>
    <t>m2xmes</t>
  </si>
  <si>
    <t>02 </t>
  </si>
  <si>
    <t>02.001 </t>
  </si>
  <si>
    <t>Saco de rafia para entulho, novo, liso (sem cliche), *60 x 90* cm</t>
  </si>
  <si>
    <t>03 </t>
  </si>
  <si>
    <t>PREDIO ANTIGO</t>
  </si>
  <si>
    <t>03.001 </t>
  </si>
  <si>
    <t>03.001.001 </t>
  </si>
  <si>
    <t>03.001.001.001 </t>
  </si>
  <si>
    <t>Chapa de aço galvanizado nº 28</t>
  </si>
  <si>
    <t>03.001.001.002 </t>
  </si>
  <si>
    <t>Madeira massaranduba serrada</t>
  </si>
  <si>
    <t>03.002 </t>
  </si>
  <si>
    <t>03.002.001 </t>
  </si>
  <si>
    <t>Travamento dos pilares para concretagem dos blocos de fundação</t>
  </si>
  <si>
    <t>03.002.001.001 </t>
  </si>
  <si>
    <t>Madeira mista serrada (barrote) 6 x 6cm - 0,0036 m3/m (angelim, louro)</t>
  </si>
  <si>
    <t>03.002.001.002 </t>
  </si>
  <si>
    <t>Prego de aco polido com cabeca 18 x 27 (2 1/2 x 10)</t>
  </si>
  <si>
    <t>03.002.001.003 </t>
  </si>
  <si>
    <t>Madeira mista serrada - pinho 3ª (tábua) 2,2 x 30cm - 0,0066 m3/m</t>
  </si>
  <si>
    <t>03.002.002 </t>
  </si>
  <si>
    <t>03.002.002.001 </t>
  </si>
  <si>
    <t>Pilares de Madeira ( 10 unidades)</t>
  </si>
  <si>
    <t>03.002.002.002 </t>
  </si>
  <si>
    <t>03.002.002.003 </t>
  </si>
  <si>
    <t>Prego de aco polido com cabeca 19  x 36 (3 1/4  x  9)</t>
  </si>
  <si>
    <t>03.002.003 </t>
  </si>
  <si>
    <t>Vigas de Travamento (04 unidades)</t>
  </si>
  <si>
    <t>03.002.003.001 </t>
  </si>
  <si>
    <t>03.002.003.002 </t>
  </si>
  <si>
    <t>03.002.004 </t>
  </si>
  <si>
    <t>03.002.004.001 </t>
  </si>
  <si>
    <t>03.002.004.002 </t>
  </si>
  <si>
    <t>Barra chata de ferro 2" x 1/4" (2,53 kg/m)</t>
  </si>
  <si>
    <t>03.002.004.003 </t>
  </si>
  <si>
    <t>Parafuso c/ porca e arruela 3/8"</t>
  </si>
  <si>
    <t>03.002.005 </t>
  </si>
  <si>
    <t>03.002.005.001 </t>
  </si>
  <si>
    <t>03.002.005.002 </t>
  </si>
  <si>
    <t>03.003 </t>
  </si>
  <si>
    <t>RESTAURAÇÃO DE ELEMENTOS ARTISTICOS</t>
  </si>
  <si>
    <t>03.003.001 </t>
  </si>
  <si>
    <t>03.003.001.001 </t>
  </si>
  <si>
    <t>Plataforma elevatória Vertical Modelo Sofity, port. neces. especiais, 02 paradas, dim. cabina 900x1400x1300mm, p/ 01 cadeirante e 01 acompanhante em chapa de ferro pintado, c/ 01 entrada, vel. 06m/min, percurso 3,0m, da RD Mont Elevadores ou similar</t>
  </si>
  <si>
    <t>03.004 </t>
  </si>
  <si>
    <t>03.004.001 </t>
  </si>
  <si>
    <t>Bloco terminal de engate rápido com 10 pares</t>
  </si>
  <si>
    <t>03.004.002 </t>
  </si>
  <si>
    <t>Bastidor para 05 blocos M10</t>
  </si>
  <si>
    <t>03.004.003 </t>
  </si>
  <si>
    <t>Fornecimento e instalação de rack  de piso 19" x 16u x 570mm (gabinete) inclusive acessórios</t>
  </si>
  <si>
    <t>03.004.004 </t>
  </si>
  <si>
    <t>Fornecimento e instalação de Switch 24 portas 10/100 mpbs + 2P10-100-1000 BT</t>
  </si>
  <si>
    <t>03.004.005 </t>
  </si>
  <si>
    <t>Fornecimento e montagem de rack fechado tipo armário 19" x 36u x 670mm</t>
  </si>
  <si>
    <t>03.004.006 </t>
  </si>
  <si>
    <t>Bandeja para rack 19", deslizante, perfurada, 400mm de profundidade</t>
  </si>
  <si>
    <t>03.004.007 </t>
  </si>
  <si>
    <t>Central PABX híbrida, capacidade 16 linhas e 64 ramais, mod.Impacta 94, Intelbrás ou similar</t>
  </si>
  <si>
    <t>03.004.008 </t>
  </si>
  <si>
    <t>Fornecimento e instalação de rack de piso 19" x 24u x 700mm</t>
  </si>
  <si>
    <t>03.005 </t>
  </si>
  <si>
    <t>LUMINOTECNICO</t>
  </si>
  <si>
    <t>03.005.001 </t>
  </si>
  <si>
    <t>Lâmpada vapor metálico de 70 w</t>
  </si>
  <si>
    <t>03.005.002 </t>
  </si>
  <si>
    <t>Reator para lâmpada vapor metálico de 75 w</t>
  </si>
  <si>
    <t>03.006 </t>
  </si>
  <si>
    <t>PROJETO ELETRICO</t>
  </si>
  <si>
    <t>03.006.001 </t>
  </si>
  <si>
    <t>QUADROS ELETRICOS</t>
  </si>
  <si>
    <t>03.006.002 </t>
  </si>
  <si>
    <t>Disjuntor tripolar 80 A, padrão DIN (  linha branca ), curva de disparo C, corrente de interrupção 5KA, ref.: Siemens 5SX1 ou similar.</t>
  </si>
  <si>
    <t>03.006.003 </t>
  </si>
  <si>
    <t>Disjuntor tripolar 40 A, padrão DIN (  linha branca ), curva de disparo C, corrente de interrupção 5KA, ref.: Siemens 5SX1 ou similar.</t>
  </si>
  <si>
    <t>03.006.004 </t>
  </si>
  <si>
    <t>Disjuntor bipolar 40 A, padrão DIN (linha branca), curva de disparo C, corrente de interrupção 5KA, ref.: Siemens 5SX1 ou similar.</t>
  </si>
  <si>
    <t>03.006.005 </t>
  </si>
  <si>
    <t>Disjuntor bipolar 32 A, padrão DIN (linha branca), curva de disparo C, corrente de interrupção 10KA, ref.: Siemens 5SX1 ou similar.</t>
  </si>
  <si>
    <t>03.006.006 </t>
  </si>
  <si>
    <t>Disjuntor bipolar 16 A, padrão DIN (linha branca), curva B, corrente de interrupção 5KA, ref.: Siemens 5SX1 ou similar.</t>
  </si>
  <si>
    <t>03.006.007 </t>
  </si>
  <si>
    <t>Disjuntor monopolar 30 A, padão DIN (linha branca), curva C</t>
  </si>
  <si>
    <t>03.006.008 </t>
  </si>
  <si>
    <t>Disjuntor monopolar 20 A, padrão DIN (linha branca), curva de disparo C, corrente de interrupção 5KA, ref.: Siemens 5 SX1 ou similar.</t>
  </si>
  <si>
    <t>03.006.009 </t>
  </si>
  <si>
    <t>Disjuntor monopolar 16 A, padrão DIN (linha branca), curva de disparo C, corrente de interrupção 5KA, ref.: Siemens 5 SX1 ou similar.</t>
  </si>
  <si>
    <t>03.006.010 </t>
  </si>
  <si>
    <t>Disjuntor tetrapolar DR 40 A, tipo AC, corrente nominal residual 30mA, ref.: Siemens 5SM1 ou similar</t>
  </si>
  <si>
    <t>03.007 </t>
  </si>
  <si>
    <t>INSTALAÇÃO DE GÁS</t>
  </si>
  <si>
    <t>03.007.001 </t>
  </si>
  <si>
    <t>Botijão de gás - caução</t>
  </si>
  <si>
    <t>03.008 </t>
  </si>
  <si>
    <t>Sumidouro paredes com blocos cerâmicos 6 furos e dimensõ es internas de 5,00 x 1,50 x 1,20 m</t>
  </si>
  <si>
    <t>03.008.001 </t>
  </si>
  <si>
    <t>Cascalhinho ou pedrisco (brita 0), com frete</t>
  </si>
  <si>
    <t>ÍTEM:</t>
  </si>
  <si>
    <t>SERVIÇO:</t>
  </si>
  <si>
    <t>LOCAL</t>
  </si>
  <si>
    <t>UNID</t>
  </si>
  <si>
    <t>QUANT</t>
  </si>
  <si>
    <t>OBSERVAÇÃO</t>
  </si>
  <si>
    <t>TOTAL</t>
  </si>
  <si>
    <t xml:space="preserve">SALDO </t>
  </si>
  <si>
    <t>UM MILHÃO, QUINHENTOS E SEIS MIL, OITOCENTOS E SETENTA E SETENTA E QUATRO UM REAIS E TRINTA E CINCO CENTAVOS</t>
  </si>
  <si>
    <t xml:space="preserve">12,0m x 12,0m +16,0m x 4,0m = </t>
  </si>
  <si>
    <t>208M2</t>
  </si>
  <si>
    <t>16 meses</t>
  </si>
  <si>
    <t>BM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</si>
</sst>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Processo:&quot;"/>
    <numFmt numFmtId="165" formatCode="&quot;R$&quot;\ #,##0.00"/>
    <numFmt numFmtId="166" formatCode="000\ &quot;/&quot;\ 0000"/>
    <numFmt numFmtId="167" formatCode="\(@\)"/>
    <numFmt numFmtId="168" formatCode="&quot;N.º&quot;\ \ 00"/>
    <numFmt numFmtId="169" formatCode="\(00\ &quot;dias&quot;\)"/>
    <numFmt numFmtId="170" formatCode="&quot;de&quot;\ \ \ dd/mm/yyyy\ \ \ &quot;a&quot;"/>
    <numFmt numFmtId="171" formatCode="00\ &quot;meses&quot;"/>
    <numFmt numFmtId="172" formatCode="&quot;+ Aditivo&quot;\ 00\ &quot;meses&quot;"/>
    <numFmt numFmtId="173" formatCode="00&quot;.&quot;000&quot;.&quot;000&quot;/&quot;0000&quot;-&quot;00"/>
    <numFmt numFmtId="174" formatCode="##.##000##"/>
  </numFmts>
  <fonts count="3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FFFF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1.5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9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7"/>
      <color theme="1"/>
      <name val="Arial"/>
      <family val="2"/>
    </font>
    <font>
      <sz val="7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585858"/>
      </patternFill>
    </fill>
    <fill>
      <patternFill patternType="solid">
        <fgColor rgb="FFA6A6A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22" fillId="9" borderId="0" applyNumberFormat="0" applyBorder="0" applyAlignment="0" applyProtection="0"/>
  </cellStyleXfs>
  <cellXfs count="187">
    <xf numFmtId="0" fontId="0" fillId="0" borderId="0" xfId="0" applyAlignment="1">
      <alignment horizontal="left" vertical="top"/>
    </xf>
    <xf numFmtId="43" fontId="4" fillId="4" borderId="11" xfId="0" applyNumberFormat="1" applyFont="1" applyFill="1" applyBorder="1" applyAlignment="1">
      <alignment horizontal="center" vertical="center" wrapText="1"/>
    </xf>
    <xf numFmtId="43" fontId="4" fillId="0" borderId="11" xfId="0" applyNumberFormat="1" applyFont="1" applyBorder="1" applyAlignment="1">
      <alignment horizontal="center" vertical="center" wrapText="1"/>
    </xf>
    <xf numFmtId="43" fontId="4" fillId="0" borderId="11" xfId="0" applyNumberFormat="1" applyFont="1" applyBorder="1" applyAlignment="1" applyProtection="1">
      <alignment horizontal="center" vertical="center" wrapText="1"/>
      <protection locked="0"/>
    </xf>
    <xf numFmtId="14" fontId="2" fillId="0" borderId="15" xfId="2" applyNumberFormat="1" applyFont="1" applyBorder="1" applyAlignment="1">
      <alignment horizontal="right" vertical="center"/>
    </xf>
    <xf numFmtId="14" fontId="9" fillId="0" borderId="23" xfId="2" applyNumberFormat="1" applyFont="1" applyBorder="1" applyAlignment="1" applyProtection="1">
      <alignment horizontal="center" vertical="center"/>
      <protection locked="0"/>
    </xf>
    <xf numFmtId="14" fontId="9" fillId="0" borderId="23" xfId="0" applyNumberFormat="1" applyFont="1" applyBorder="1" applyAlignment="1" applyProtection="1">
      <alignment horizontal="left" vertical="center" wrapText="1"/>
      <protection locked="0"/>
    </xf>
    <xf numFmtId="171" fontId="9" fillId="0" borderId="21" xfId="2" applyNumberFormat="1" applyFont="1" applyBorder="1" applyAlignment="1">
      <alignment horizontal="center" vertical="top"/>
    </xf>
    <xf numFmtId="2" fontId="12" fillId="0" borderId="30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2" fontId="12" fillId="0" borderId="31" xfId="1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10" fontId="2" fillId="6" borderId="11" xfId="0" applyNumberFormat="1" applyFont="1" applyFill="1" applyBorder="1" applyAlignment="1">
      <alignment horizontal="center" vertical="center" wrapText="1"/>
    </xf>
    <xf numFmtId="10" fontId="9" fillId="6" borderId="1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shrinkToFit="1"/>
    </xf>
    <xf numFmtId="4" fontId="3" fillId="6" borderId="1" xfId="0" applyNumberFormat="1" applyFont="1" applyFill="1" applyBorder="1" applyAlignment="1">
      <alignment horizontal="center" vertical="center" shrinkToFit="1"/>
    </xf>
    <xf numFmtId="43" fontId="15" fillId="7" borderId="25" xfId="0" applyNumberFormat="1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/>
    </xf>
    <xf numFmtId="4" fontId="15" fillId="7" borderId="25" xfId="0" applyNumberFormat="1" applyFont="1" applyFill="1" applyBorder="1" applyAlignment="1">
      <alignment horizontal="center" vertical="center" wrapText="1"/>
    </xf>
    <xf numFmtId="10" fontId="9" fillId="8" borderId="32" xfId="0" applyNumberFormat="1" applyFont="1" applyFill="1" applyBorder="1" applyAlignment="1">
      <alignment horizontal="center" vertical="center"/>
    </xf>
    <xf numFmtId="10" fontId="10" fillId="6" borderId="12" xfId="0" applyNumberFormat="1" applyFont="1" applyFill="1" applyBorder="1" applyAlignment="1">
      <alignment horizontal="center" vertical="center" wrapText="1"/>
    </xf>
    <xf numFmtId="10" fontId="12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21" fillId="0" borderId="11" xfId="0" applyFont="1" applyBorder="1" applyAlignment="1">
      <alignment horizontal="center"/>
    </xf>
    <xf numFmtId="2" fontId="21" fillId="0" borderId="11" xfId="0" applyNumberFormat="1" applyFont="1" applyBorder="1" applyAlignment="1">
      <alignment horizontal="right"/>
    </xf>
    <xf numFmtId="0" fontId="21" fillId="0" borderId="11" xfId="0" applyFont="1" applyBorder="1" applyAlignment="1">
      <alignment horizontal="left" wrapText="1"/>
    </xf>
    <xf numFmtId="0" fontId="20" fillId="6" borderId="11" xfId="0" applyFont="1" applyFill="1" applyBorder="1" applyAlignment="1">
      <alignment horizontal="left" wrapText="1"/>
    </xf>
    <xf numFmtId="0" fontId="21" fillId="6" borderId="11" xfId="0" applyFont="1" applyFill="1" applyBorder="1" applyAlignment="1">
      <alignment horizontal="center"/>
    </xf>
    <xf numFmtId="2" fontId="21" fillId="6" borderId="11" xfId="0" applyNumberFormat="1" applyFont="1" applyFill="1" applyBorder="1" applyAlignment="1">
      <alignment horizontal="right"/>
    </xf>
    <xf numFmtId="4" fontId="14" fillId="6" borderId="1" xfId="0" applyNumberFormat="1" applyFont="1" applyFill="1" applyBorder="1" applyAlignment="1">
      <alignment horizontal="center" vertical="center" shrinkToFit="1"/>
    </xf>
    <xf numFmtId="0" fontId="14" fillId="6" borderId="1" xfId="0" applyFont="1" applyFill="1" applyBorder="1" applyAlignment="1">
      <alignment horizontal="center" vertical="center" wrapText="1"/>
    </xf>
    <xf numFmtId="43" fontId="4" fillId="6" borderId="11" xfId="0" applyNumberFormat="1" applyFont="1" applyFill="1" applyBorder="1" applyAlignment="1">
      <alignment horizontal="center" vertical="center" wrapText="1"/>
    </xf>
    <xf numFmtId="43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10" fontId="12" fillId="6" borderId="12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43" fontId="22" fillId="4" borderId="11" xfId="3" applyNumberForma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left" wrapText="1"/>
    </xf>
    <xf numFmtId="0" fontId="20" fillId="11" borderId="1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26" fillId="13" borderId="1" xfId="0" applyFont="1" applyFill="1" applyBorder="1" applyAlignment="1">
      <alignment horizontal="center"/>
    </xf>
    <xf numFmtId="174" fontId="26" fillId="13" borderId="1" xfId="0" applyNumberFormat="1" applyFont="1" applyFill="1" applyBorder="1" applyAlignment="1">
      <alignment horizontal="center"/>
    </xf>
    <xf numFmtId="174" fontId="26" fillId="14" borderId="6" xfId="0" applyNumberFormat="1" applyFont="1" applyFill="1" applyBorder="1" applyAlignment="1">
      <alignment horizontal="center"/>
    </xf>
    <xf numFmtId="0" fontId="27" fillId="0" borderId="34" xfId="0" applyFont="1" applyBorder="1" applyAlignment="1">
      <alignment horizontal="center" wrapText="1"/>
    </xf>
    <xf numFmtId="2" fontId="27" fillId="0" borderId="1" xfId="0" applyNumberFormat="1" applyFont="1" applyBorder="1" applyAlignment="1">
      <alignment horizontal="center"/>
    </xf>
    <xf numFmtId="2" fontId="27" fillId="4" borderId="6" xfId="0" applyNumberFormat="1" applyFont="1" applyFill="1" applyBorder="1" applyAlignment="1">
      <alignment horizontal="center"/>
    </xf>
    <xf numFmtId="0" fontId="27" fillId="15" borderId="1" xfId="0" applyFont="1" applyFill="1" applyBorder="1" applyAlignment="1">
      <alignment horizontal="center"/>
    </xf>
    <xf numFmtId="2" fontId="27" fillId="15" borderId="1" xfId="0" applyNumberFormat="1" applyFont="1" applyFill="1" applyBorder="1" applyAlignment="1">
      <alignment horizontal="center"/>
    </xf>
    <xf numFmtId="2" fontId="27" fillId="15" borderId="5" xfId="0" applyNumberFormat="1" applyFont="1" applyFill="1" applyBorder="1" applyAlignment="1">
      <alignment horizontal="center"/>
    </xf>
    <xf numFmtId="2" fontId="27" fillId="16" borderId="0" xfId="0" applyNumberFormat="1" applyFont="1" applyFill="1" applyAlignment="1">
      <alignment horizontal="center"/>
    </xf>
    <xf numFmtId="0" fontId="27" fillId="17" borderId="35" xfId="0" applyFont="1" applyFill="1" applyBorder="1" applyAlignment="1">
      <alignment horizontal="center"/>
    </xf>
    <xf numFmtId="2" fontId="27" fillId="17" borderId="35" xfId="0" applyNumberFormat="1" applyFont="1" applyFill="1" applyBorder="1" applyAlignment="1">
      <alignment horizontal="center"/>
    </xf>
    <xf numFmtId="2" fontId="27" fillId="17" borderId="0" xfId="0" applyNumberFormat="1" applyFont="1" applyFill="1" applyAlignment="1">
      <alignment horizontal="center"/>
    </xf>
    <xf numFmtId="0" fontId="0" fillId="4" borderId="30" xfId="0" applyFill="1" applyBorder="1"/>
    <xf numFmtId="0" fontId="28" fillId="18" borderId="11" xfId="0" applyFont="1" applyFill="1" applyBorder="1" applyAlignment="1">
      <alignment horizontal="center"/>
    </xf>
    <xf numFmtId="2" fontId="0" fillId="18" borderId="11" xfId="0" applyNumberFormat="1" applyFill="1" applyBorder="1" applyAlignment="1">
      <alignment horizontal="center"/>
    </xf>
    <xf numFmtId="0" fontId="21" fillId="4" borderId="11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29" fillId="19" borderId="0" xfId="0" applyFont="1" applyFill="1" applyAlignment="1">
      <alignment horizontal="left" vertical="top"/>
    </xf>
    <xf numFmtId="0" fontId="0" fillId="20" borderId="0" xfId="0" applyFill="1" applyAlignment="1">
      <alignment horizontal="left" vertical="top"/>
    </xf>
    <xf numFmtId="0" fontId="0" fillId="21" borderId="0" xfId="0" applyFill="1" applyAlignment="1">
      <alignment horizontal="left" vertical="top"/>
    </xf>
    <xf numFmtId="0" fontId="0" fillId="22" borderId="0" xfId="0" applyFill="1" applyAlignment="1">
      <alignment horizontal="left" vertical="top"/>
    </xf>
    <xf numFmtId="43" fontId="0" fillId="19" borderId="0" xfId="0" applyNumberFormat="1" applyFill="1" applyAlignment="1">
      <alignment horizontal="left" vertical="top"/>
    </xf>
    <xf numFmtId="43" fontId="0" fillId="20" borderId="0" xfId="0" applyNumberFormat="1" applyFill="1" applyAlignment="1">
      <alignment horizontal="left" vertical="top"/>
    </xf>
    <xf numFmtId="43" fontId="0" fillId="21" borderId="0" xfId="0" applyNumberFormat="1" applyFill="1" applyAlignment="1">
      <alignment horizontal="left" vertical="top"/>
    </xf>
    <xf numFmtId="43" fontId="0" fillId="22" borderId="0" xfId="0" applyNumberFormat="1" applyFill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0" fillId="0" borderId="11" xfId="0" applyNumberFormat="1" applyBorder="1"/>
    <xf numFmtId="167" fontId="2" fillId="0" borderId="15" xfId="0" applyNumberFormat="1" applyFont="1" applyBorder="1" applyAlignment="1">
      <alignment horizontal="left" vertical="center" wrapText="1" indent="1"/>
    </xf>
    <xf numFmtId="167" fontId="2" fillId="0" borderId="16" xfId="0" applyNumberFormat="1" applyFont="1" applyBorder="1" applyAlignment="1">
      <alignment horizontal="left" vertical="center" wrapText="1" indent="1"/>
    </xf>
    <xf numFmtId="167" fontId="2" fillId="0" borderId="17" xfId="0" applyNumberFormat="1" applyFont="1" applyBorder="1" applyAlignment="1">
      <alignment horizontal="left" vertical="center" wrapText="1" indent="1"/>
    </xf>
    <xf numFmtId="0" fontId="2" fillId="0" borderId="13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172" fontId="9" fillId="0" borderId="21" xfId="0" applyNumberFormat="1" applyFont="1" applyBorder="1" applyAlignment="1" applyProtection="1">
      <alignment horizontal="center" vertical="center" wrapText="1"/>
      <protection locked="0"/>
    </xf>
    <xf numFmtId="172" fontId="9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0" borderId="13" xfId="2" applyFont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14" fontId="9" fillId="0" borderId="21" xfId="2" applyNumberFormat="1" applyFont="1" applyBorder="1" applyAlignment="1" applyProtection="1">
      <alignment horizontal="center" vertical="center"/>
      <protection locked="0"/>
    </xf>
    <xf numFmtId="14" fontId="9" fillId="0" borderId="22" xfId="2" applyNumberFormat="1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166" fontId="9" fillId="0" borderId="21" xfId="2" applyNumberFormat="1" applyFont="1" applyBorder="1" applyAlignment="1" applyProtection="1">
      <alignment horizontal="center" vertical="center"/>
      <protection locked="0"/>
    </xf>
    <xf numFmtId="166" fontId="9" fillId="0" borderId="23" xfId="2" applyNumberFormat="1" applyFont="1" applyBorder="1" applyAlignment="1" applyProtection="1">
      <alignment horizontal="center" vertical="center"/>
      <protection locked="0"/>
    </xf>
    <xf numFmtId="166" fontId="9" fillId="0" borderId="22" xfId="2" applyNumberFormat="1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2" fillId="0" borderId="20" xfId="2" applyFont="1" applyBorder="1" applyAlignment="1">
      <alignment horizontal="center" vertical="center" wrapText="1"/>
    </xf>
    <xf numFmtId="168" fontId="11" fillId="0" borderId="14" xfId="2" applyNumberFormat="1" applyFont="1" applyBorder="1" applyAlignment="1">
      <alignment horizontal="center" vertical="center"/>
    </xf>
    <xf numFmtId="168" fontId="11" fillId="0" borderId="22" xfId="2" applyNumberFormat="1" applyFont="1" applyBorder="1" applyAlignment="1">
      <alignment horizontal="center" vertical="center"/>
    </xf>
    <xf numFmtId="164" fontId="2" fillId="0" borderId="15" xfId="2" applyNumberFormat="1" applyFont="1" applyBorder="1" applyAlignment="1">
      <alignment horizontal="center" vertical="center" wrapText="1"/>
    </xf>
    <xf numFmtId="164" fontId="2" fillId="0" borderId="16" xfId="2" applyNumberFormat="1" applyFont="1" applyBorder="1" applyAlignment="1">
      <alignment horizontal="center" vertical="center" wrapText="1"/>
    </xf>
    <xf numFmtId="164" fontId="2" fillId="0" borderId="17" xfId="2" applyNumberFormat="1" applyFont="1" applyBorder="1" applyAlignment="1">
      <alignment horizontal="center" vertical="center" wrapText="1"/>
    </xf>
    <xf numFmtId="165" fontId="2" fillId="0" borderId="11" xfId="2" applyNumberFormat="1" applyFont="1" applyBorder="1" applyAlignment="1">
      <alignment horizontal="center" vertical="center"/>
    </xf>
    <xf numFmtId="165" fontId="17" fillId="0" borderId="11" xfId="2" applyNumberFormat="1" applyFont="1" applyBorder="1" applyAlignment="1">
      <alignment horizontal="center" vertical="center"/>
    </xf>
    <xf numFmtId="165" fontId="8" fillId="5" borderId="11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2" fontId="9" fillId="0" borderId="25" xfId="0" applyNumberFormat="1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top"/>
    </xf>
    <xf numFmtId="0" fontId="12" fillId="0" borderId="20" xfId="2" applyFont="1" applyBorder="1" applyAlignment="1">
      <alignment horizontal="center" vertical="top"/>
    </xf>
    <xf numFmtId="0" fontId="12" fillId="0" borderId="14" xfId="2" applyFont="1" applyBorder="1" applyAlignment="1">
      <alignment horizontal="center" vertical="top"/>
    </xf>
    <xf numFmtId="0" fontId="12" fillId="0" borderId="18" xfId="2" applyFont="1" applyBorder="1" applyAlignment="1">
      <alignment horizontal="center" vertical="top"/>
    </xf>
    <xf numFmtId="0" fontId="12" fillId="0" borderId="0" xfId="2" applyFont="1" applyAlignment="1">
      <alignment horizontal="center" vertical="top"/>
    </xf>
    <xf numFmtId="0" fontId="12" fillId="0" borderId="19" xfId="2" applyFont="1" applyBorder="1" applyAlignment="1">
      <alignment horizontal="center" vertical="top"/>
    </xf>
    <xf numFmtId="0" fontId="12" fillId="0" borderId="21" xfId="2" applyFont="1" applyBorder="1" applyAlignment="1">
      <alignment horizontal="center" vertical="top"/>
    </xf>
    <xf numFmtId="0" fontId="12" fillId="0" borderId="23" xfId="2" applyFont="1" applyBorder="1" applyAlignment="1">
      <alignment horizontal="center" vertical="top"/>
    </xf>
    <xf numFmtId="0" fontId="12" fillId="0" borderId="22" xfId="2" applyFont="1" applyBorder="1" applyAlignment="1">
      <alignment horizontal="center" vertical="top"/>
    </xf>
    <xf numFmtId="0" fontId="2" fillId="0" borderId="21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173" fontId="13" fillId="0" borderId="18" xfId="0" applyNumberFormat="1" applyFont="1" applyBorder="1" applyAlignment="1">
      <alignment horizontal="center" vertical="center"/>
    </xf>
    <xf numFmtId="173" fontId="13" fillId="0" borderId="0" xfId="0" applyNumberFormat="1" applyFont="1" applyAlignment="1">
      <alignment horizontal="center" vertical="center"/>
    </xf>
    <xf numFmtId="173" fontId="13" fillId="0" borderId="19" xfId="0" applyNumberFormat="1" applyFont="1" applyBorder="1" applyAlignment="1">
      <alignment horizontal="center" vertical="center"/>
    </xf>
    <xf numFmtId="173" fontId="13" fillId="0" borderId="21" xfId="0" applyNumberFormat="1" applyFont="1" applyBorder="1" applyAlignment="1">
      <alignment horizontal="center" vertical="center"/>
    </xf>
    <xf numFmtId="173" fontId="13" fillId="0" borderId="23" xfId="0" applyNumberFormat="1" applyFont="1" applyBorder="1" applyAlignment="1">
      <alignment horizontal="center" vertical="center"/>
    </xf>
    <xf numFmtId="173" fontId="13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0" fontId="9" fillId="0" borderId="21" xfId="0" applyNumberFormat="1" applyFont="1" applyBorder="1" applyAlignment="1" applyProtection="1">
      <alignment horizontal="right" vertical="center" wrapText="1" indent="1"/>
      <protection locked="0"/>
    </xf>
    <xf numFmtId="170" fontId="9" fillId="0" borderId="23" xfId="0" applyNumberFormat="1" applyFont="1" applyBorder="1" applyAlignment="1" applyProtection="1">
      <alignment horizontal="right" vertical="center" wrapText="1" indent="1"/>
      <protection locked="0"/>
    </xf>
    <xf numFmtId="1" fontId="9" fillId="0" borderId="21" xfId="2" applyNumberFormat="1" applyFont="1" applyBorder="1" applyAlignment="1" applyProtection="1">
      <alignment horizontal="center" vertical="center"/>
      <protection locked="0"/>
    </xf>
    <xf numFmtId="1" fontId="9" fillId="0" borderId="22" xfId="2" applyNumberFormat="1" applyFont="1" applyBorder="1" applyAlignment="1" applyProtection="1">
      <alignment horizontal="center" vertical="center"/>
      <protection locked="0"/>
    </xf>
    <xf numFmtId="10" fontId="16" fillId="8" borderId="25" xfId="0" applyNumberFormat="1" applyFont="1" applyFill="1" applyBorder="1" applyAlignment="1">
      <alignment horizontal="center" vertical="center" wrapText="1"/>
    </xf>
    <xf numFmtId="10" fontId="16" fillId="8" borderId="32" xfId="0" applyNumberFormat="1" applyFont="1" applyFill="1" applyBorder="1" applyAlignment="1">
      <alignment horizontal="center" vertical="center" wrapText="1"/>
    </xf>
    <xf numFmtId="10" fontId="18" fillId="8" borderId="27" xfId="0" applyNumberFormat="1" applyFont="1" applyFill="1" applyBorder="1" applyAlignment="1">
      <alignment horizontal="center" vertical="center" wrapText="1"/>
    </xf>
    <xf numFmtId="10" fontId="18" fillId="8" borderId="33" xfId="0" applyNumberFormat="1" applyFont="1" applyFill="1" applyBorder="1" applyAlignment="1">
      <alignment horizontal="center" vertical="center" wrapText="1"/>
    </xf>
    <xf numFmtId="169" fontId="2" fillId="0" borderId="14" xfId="2" applyNumberFormat="1" applyFont="1" applyBorder="1" applyAlignment="1">
      <alignment horizontal="center" vertical="center"/>
    </xf>
    <xf numFmtId="169" fontId="2" fillId="0" borderId="22" xfId="2" applyNumberFormat="1" applyFont="1" applyBorder="1" applyAlignment="1">
      <alignment horizontal="center" vertical="center"/>
    </xf>
    <xf numFmtId="0" fontId="27" fillId="0" borderId="9" xfId="0" applyFont="1" applyBorder="1"/>
    <xf numFmtId="0" fontId="24" fillId="0" borderId="9" xfId="0" applyFont="1" applyBorder="1"/>
    <xf numFmtId="0" fontId="24" fillId="0" borderId="3" xfId="0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3" fillId="10" borderId="6" xfId="0" applyFont="1" applyFill="1" applyBorder="1" applyAlignment="1">
      <alignment horizontal="center"/>
    </xf>
    <xf numFmtId="0" fontId="24" fillId="0" borderId="7" xfId="0" applyFont="1" applyBorder="1"/>
    <xf numFmtId="0" fontId="20" fillId="11" borderId="6" xfId="0" applyFont="1" applyFill="1" applyBorder="1" applyAlignment="1">
      <alignment horizontal="left"/>
    </xf>
    <xf numFmtId="0" fontId="24" fillId="0" borderId="8" xfId="0" applyFont="1" applyBorder="1"/>
    <xf numFmtId="3" fontId="20" fillId="11" borderId="6" xfId="0" applyNumberFormat="1" applyFont="1" applyFill="1" applyBorder="1" applyAlignment="1">
      <alignment horizontal="justify" vertical="justify" wrapText="1"/>
    </xf>
    <xf numFmtId="0" fontId="24" fillId="0" borderId="7" xfId="0" applyFont="1" applyBorder="1" applyAlignment="1">
      <alignment horizontal="justify" vertical="justify"/>
    </xf>
    <xf numFmtId="0" fontId="24" fillId="0" borderId="8" xfId="0" applyFont="1" applyBorder="1" applyAlignment="1">
      <alignment horizontal="justify" vertical="justify"/>
    </xf>
    <xf numFmtId="0" fontId="25" fillId="12" borderId="6" xfId="0" applyFont="1" applyFill="1" applyBorder="1" applyAlignment="1">
      <alignment horizontal="center"/>
    </xf>
    <xf numFmtId="0" fontId="27" fillId="0" borderId="6" xfId="0" applyFont="1" applyBorder="1"/>
  </cellXfs>
  <cellStyles count="4">
    <cellStyle name="Bom" xfId="3" builtinId="26"/>
    <cellStyle name="Normal" xfId="0" builtinId="0"/>
    <cellStyle name="Normal_MEDICAO RUAS E AVENIDAS" xfId="2" xr:uid="{49DB6098-3956-46BF-968D-E8E77C8553F4}"/>
    <cellStyle name="Vírgula" xfId="1" builtinId="3"/>
  </cellStyles>
  <dxfs count="2"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676275</xdr:colOff>
      <xdr:row>5</xdr:row>
      <xdr:rowOff>28575</xdr:rowOff>
    </xdr:from>
    <xdr:to>
      <xdr:col>14</xdr:col>
      <xdr:colOff>361951</xdr:colOff>
      <xdr:row>9</xdr:row>
      <xdr:rowOff>28575</xdr:rowOff>
    </xdr:to>
    <xdr:pic>
      <xdr:nvPicPr>
        <xdr:cNvPr id="76" name="Imagem 2">
          <a:extLst>
            <a:ext uri="{FF2B5EF4-FFF2-40B4-BE49-F238E27FC236}">
              <a16:creationId xmlns:a16="http://schemas.microsoft.com/office/drawing/2014/main" id="{B1424AA2-B1AE-41BC-AA17-03EE17A2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225" y="933450"/>
          <a:ext cx="600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265140</xdr:colOff>
      <xdr:row>16</xdr:row>
      <xdr:rowOff>663171</xdr:rowOff>
    </xdr:from>
    <xdr:to>
      <xdr:col>23</xdr:col>
      <xdr:colOff>536073</xdr:colOff>
      <xdr:row>23</xdr:row>
      <xdr:rowOff>256066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C78E89-377C-446B-8770-1A347810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8516602" y="3704166"/>
          <a:ext cx="1563209" cy="880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508000</xdr:colOff>
      <xdr:row>44</xdr:row>
      <xdr:rowOff>148167</xdr:rowOff>
    </xdr:from>
    <xdr:to>
      <xdr:col>18</xdr:col>
      <xdr:colOff>125790</xdr:colOff>
      <xdr:row>48</xdr:row>
      <xdr:rowOff>176791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7FDF596-D579-496F-BC84-DE4B8C76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521645" y="12169272"/>
          <a:ext cx="1690209" cy="71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476251</xdr:colOff>
      <xdr:row>64</xdr:row>
      <xdr:rowOff>412750</xdr:rowOff>
    </xdr:from>
    <xdr:to>
      <xdr:col>18</xdr:col>
      <xdr:colOff>94041</xdr:colOff>
      <xdr:row>68</xdr:row>
      <xdr:rowOff>5766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0B5B524-94D2-478C-9709-6CFABCE1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489896" y="19323605"/>
          <a:ext cx="1690209" cy="71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551895</xdr:colOff>
      <xdr:row>79</xdr:row>
      <xdr:rowOff>114855</xdr:rowOff>
    </xdr:from>
    <xdr:to>
      <xdr:col>1</xdr:col>
      <xdr:colOff>2242104</xdr:colOff>
      <xdr:row>84</xdr:row>
      <xdr:rowOff>40772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9181B0D-3737-48E4-9702-D33FC74C9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62" y="23959105"/>
          <a:ext cx="1690209" cy="71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tabSelected="1" zoomScale="70" zoomScaleNormal="70" workbookViewId="0">
      <pane xSplit="5" ySplit="12" topLeftCell="F73" activePane="bottomRight" state="frozen"/>
      <selection pane="topRight" activeCell="F1" sqref="F1"/>
      <selection pane="bottomLeft" activeCell="A13" sqref="A13"/>
      <selection pane="bottomRight" activeCell="M88" sqref="L83:M88"/>
    </sheetView>
  </sheetViews>
  <sheetFormatPr defaultRowHeight="13.2" x14ac:dyDescent="0.25"/>
  <cols>
    <col min="1" max="1" width="12.44140625" customWidth="1"/>
    <col min="2" max="2" width="48.77734375" customWidth="1"/>
    <col min="3" max="3" width="5.109375" customWidth="1"/>
    <col min="4" max="4" width="10.109375" customWidth="1"/>
    <col min="5" max="5" width="12.6640625" bestFit="1" customWidth="1"/>
    <col min="6" max="6" width="17.109375" customWidth="1"/>
    <col min="7" max="7" width="7.44140625" customWidth="1"/>
    <col min="8" max="8" width="13" customWidth="1"/>
    <col min="9" max="9" width="8.77734375" customWidth="1"/>
    <col min="10" max="10" width="14" customWidth="1"/>
    <col min="11" max="11" width="8.77734375" bestFit="1" customWidth="1"/>
    <col min="12" max="12" width="14.109375" bestFit="1" customWidth="1"/>
    <col min="13" max="13" width="10" customWidth="1"/>
    <col min="14" max="14" width="15.77734375" customWidth="1"/>
    <col min="15" max="15" width="10.77734375" customWidth="1"/>
    <col min="16" max="16" width="9.109375" style="22" customWidth="1"/>
    <col min="17" max="20" width="9.21875" bestFit="1" customWidth="1"/>
  </cols>
  <sheetData>
    <row r="1" spans="1:20" x14ac:dyDescent="0.25">
      <c r="A1" s="79" t="s">
        <v>32</v>
      </c>
      <c r="B1" s="80"/>
      <c r="C1" s="97" t="s">
        <v>0</v>
      </c>
      <c r="D1" s="98"/>
      <c r="E1" s="98"/>
      <c r="F1" s="99"/>
      <c r="G1" s="83" t="s">
        <v>33</v>
      </c>
      <c r="H1" s="84"/>
      <c r="I1" s="100" t="s">
        <v>1</v>
      </c>
      <c r="J1" s="100"/>
      <c r="K1" s="101">
        <v>1506874.35</v>
      </c>
      <c r="L1" s="101"/>
      <c r="M1" s="100" t="s">
        <v>2</v>
      </c>
      <c r="N1" s="100"/>
      <c r="O1" s="102">
        <f>J75</f>
        <v>1724.32</v>
      </c>
      <c r="P1" s="102"/>
    </row>
    <row r="2" spans="1:20" x14ac:dyDescent="0.25">
      <c r="A2" s="81"/>
      <c r="B2" s="82"/>
      <c r="C2" s="71" t="s">
        <v>34</v>
      </c>
      <c r="D2" s="72"/>
      <c r="E2" s="72"/>
      <c r="F2" s="73"/>
      <c r="G2" s="85">
        <v>45477</v>
      </c>
      <c r="H2" s="86"/>
      <c r="I2" s="100"/>
      <c r="J2" s="100"/>
      <c r="K2" s="101"/>
      <c r="L2" s="101"/>
      <c r="M2" s="100"/>
      <c r="N2" s="100"/>
      <c r="O2" s="102"/>
      <c r="P2" s="102"/>
    </row>
    <row r="3" spans="1:20" ht="26.25" customHeight="1" x14ac:dyDescent="0.25">
      <c r="A3" s="87" t="s">
        <v>35</v>
      </c>
      <c r="B3" s="88"/>
      <c r="C3" s="89" t="s">
        <v>58</v>
      </c>
      <c r="D3" s="90"/>
      <c r="E3" s="90"/>
      <c r="F3" s="91"/>
      <c r="G3" s="4" t="s">
        <v>36</v>
      </c>
      <c r="H3" s="5">
        <v>45477</v>
      </c>
      <c r="I3" s="68" t="s">
        <v>175</v>
      </c>
      <c r="J3" s="69"/>
      <c r="K3" s="69"/>
      <c r="L3" s="69"/>
      <c r="M3" s="69"/>
      <c r="N3" s="69"/>
      <c r="O3" s="69"/>
      <c r="P3" s="70"/>
      <c r="Q3" s="57"/>
      <c r="R3" s="57"/>
      <c r="S3" s="57"/>
      <c r="T3" s="57"/>
    </row>
    <row r="4" spans="1:20" x14ac:dyDescent="0.25">
      <c r="A4" s="92" t="s">
        <v>37</v>
      </c>
      <c r="B4" s="93"/>
      <c r="C4" s="83" t="s">
        <v>38</v>
      </c>
      <c r="D4" s="94"/>
      <c r="E4" s="95">
        <v>8</v>
      </c>
      <c r="F4" s="71" t="s">
        <v>39</v>
      </c>
      <c r="G4" s="72"/>
      <c r="H4" s="72"/>
      <c r="I4" s="170">
        <f>(H5-F5)+1</f>
        <v>31</v>
      </c>
      <c r="J4" s="71" t="s">
        <v>3</v>
      </c>
      <c r="K4" s="72"/>
      <c r="L4" s="73"/>
      <c r="M4" s="71" t="s">
        <v>40</v>
      </c>
      <c r="N4" s="72"/>
      <c r="O4" s="71" t="s">
        <v>4</v>
      </c>
      <c r="P4" s="73"/>
      <c r="Q4" s="58"/>
      <c r="R4" s="59"/>
      <c r="S4" s="60"/>
      <c r="T4" s="61"/>
    </row>
    <row r="5" spans="1:20" x14ac:dyDescent="0.25">
      <c r="A5" s="160" t="s">
        <v>41</v>
      </c>
      <c r="B5" s="161"/>
      <c r="C5" s="138" t="s">
        <v>42</v>
      </c>
      <c r="D5" s="139"/>
      <c r="E5" s="96"/>
      <c r="F5" s="162">
        <v>45839</v>
      </c>
      <c r="G5" s="163"/>
      <c r="H5" s="6">
        <v>45869</v>
      </c>
      <c r="I5" s="171"/>
      <c r="J5" s="7" t="s">
        <v>178</v>
      </c>
      <c r="K5" s="74"/>
      <c r="L5" s="75"/>
      <c r="M5" s="85">
        <v>45869</v>
      </c>
      <c r="N5" s="86"/>
      <c r="O5" s="164"/>
      <c r="P5" s="165"/>
    </row>
    <row r="6" spans="1:20" x14ac:dyDescent="0.25">
      <c r="A6" s="76" t="s">
        <v>43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8"/>
      <c r="N6" s="129"/>
      <c r="O6" s="130"/>
      <c r="P6" s="131"/>
      <c r="Q6" s="66"/>
      <c r="R6" s="66"/>
      <c r="S6" s="66"/>
      <c r="T6" s="66"/>
    </row>
    <row r="7" spans="1:20" x14ac:dyDescent="0.25">
      <c r="A7" s="138" t="s">
        <v>57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  <c r="N7" s="132"/>
      <c r="O7" s="133"/>
      <c r="P7" s="134"/>
    </row>
    <row r="8" spans="1:20" x14ac:dyDescent="0.25">
      <c r="A8" s="76" t="s">
        <v>44</v>
      </c>
      <c r="B8" s="78"/>
      <c r="C8" s="76" t="s">
        <v>45</v>
      </c>
      <c r="D8" s="77"/>
      <c r="E8" s="77"/>
      <c r="F8" s="77"/>
      <c r="G8" s="77"/>
      <c r="H8" s="77"/>
      <c r="I8" s="77"/>
      <c r="J8" s="78"/>
      <c r="K8" s="141" t="s">
        <v>46</v>
      </c>
      <c r="L8" s="142"/>
      <c r="M8" s="143"/>
      <c r="N8" s="132"/>
      <c r="O8" s="133"/>
      <c r="P8" s="134"/>
    </row>
    <row r="9" spans="1:20" x14ac:dyDescent="0.25">
      <c r="A9" s="144" t="s">
        <v>47</v>
      </c>
      <c r="B9" s="145"/>
      <c r="C9" s="148" t="s">
        <v>48</v>
      </c>
      <c r="D9" s="149"/>
      <c r="E9" s="149"/>
      <c r="F9" s="149"/>
      <c r="G9" s="149"/>
      <c r="H9" s="149"/>
      <c r="I9" s="149"/>
      <c r="J9" s="150"/>
      <c r="K9" s="154">
        <v>10656129000106</v>
      </c>
      <c r="L9" s="155">
        <v>11460798000170</v>
      </c>
      <c r="M9" s="156">
        <v>11460798000170</v>
      </c>
      <c r="N9" s="132"/>
      <c r="O9" s="133"/>
      <c r="P9" s="134"/>
    </row>
    <row r="10" spans="1:20" ht="13.8" thickBot="1" x14ac:dyDescent="0.3">
      <c r="A10" s="146"/>
      <c r="B10" s="147"/>
      <c r="C10" s="151"/>
      <c r="D10" s="152"/>
      <c r="E10" s="152"/>
      <c r="F10" s="152"/>
      <c r="G10" s="152"/>
      <c r="H10" s="152"/>
      <c r="I10" s="152"/>
      <c r="J10" s="153"/>
      <c r="K10" s="157">
        <v>11460798000170</v>
      </c>
      <c r="L10" s="158">
        <v>11460798000170</v>
      </c>
      <c r="M10" s="159">
        <v>11460798000170</v>
      </c>
      <c r="N10" s="135"/>
      <c r="O10" s="136"/>
      <c r="P10" s="137"/>
    </row>
    <row r="11" spans="1:20" x14ac:dyDescent="0.25">
      <c r="A11" s="123" t="s">
        <v>5</v>
      </c>
      <c r="B11" s="118" t="s">
        <v>6</v>
      </c>
      <c r="C11" s="126" t="s">
        <v>7</v>
      </c>
      <c r="D11" s="128" t="s">
        <v>8</v>
      </c>
      <c r="E11" s="128"/>
      <c r="F11" s="128"/>
      <c r="G11" s="128" t="s">
        <v>9</v>
      </c>
      <c r="H11" s="128"/>
      <c r="I11" s="118" t="s">
        <v>10</v>
      </c>
      <c r="J11" s="118"/>
      <c r="K11" s="118" t="s">
        <v>11</v>
      </c>
      <c r="L11" s="118"/>
      <c r="M11" s="118" t="s">
        <v>12</v>
      </c>
      <c r="N11" s="118"/>
      <c r="O11" s="118" t="s">
        <v>13</v>
      </c>
      <c r="P11" s="119"/>
    </row>
    <row r="12" spans="1:20" ht="19.2" x14ac:dyDescent="0.25">
      <c r="A12" s="124"/>
      <c r="B12" s="125"/>
      <c r="C12" s="127"/>
      <c r="D12" s="8" t="s">
        <v>14</v>
      </c>
      <c r="E12" s="9" t="s">
        <v>15</v>
      </c>
      <c r="F12" s="9" t="s">
        <v>16</v>
      </c>
      <c r="G12" s="8" t="s">
        <v>14</v>
      </c>
      <c r="H12" s="9" t="s">
        <v>17</v>
      </c>
      <c r="I12" s="8" t="s">
        <v>14</v>
      </c>
      <c r="J12" s="9" t="s">
        <v>17</v>
      </c>
      <c r="K12" s="8" t="s">
        <v>14</v>
      </c>
      <c r="L12" s="9" t="s">
        <v>17</v>
      </c>
      <c r="M12" s="8" t="s">
        <v>14</v>
      </c>
      <c r="N12" s="9" t="s">
        <v>17</v>
      </c>
      <c r="O12" s="9" t="s">
        <v>18</v>
      </c>
      <c r="P12" s="10" t="s">
        <v>19</v>
      </c>
    </row>
    <row r="13" spans="1:20" x14ac:dyDescent="0.25">
      <c r="A13" s="26" t="s">
        <v>59</v>
      </c>
      <c r="B13" s="26" t="s">
        <v>60</v>
      </c>
      <c r="C13" s="27"/>
      <c r="D13" s="28"/>
      <c r="E13" s="28"/>
      <c r="F13" s="15">
        <f>F14+F16</f>
        <v>18056.0209</v>
      </c>
      <c r="G13" s="31"/>
      <c r="H13" s="15">
        <f>H14+H16</f>
        <v>5528.09</v>
      </c>
      <c r="I13" s="32"/>
      <c r="J13" s="15">
        <f>J14+J16</f>
        <v>1724.32</v>
      </c>
      <c r="K13" s="31">
        <f t="shared" ref="K13:K73" si="0">G13+I13</f>
        <v>0</v>
      </c>
      <c r="L13" s="15">
        <f>L14+L16</f>
        <v>7252.41</v>
      </c>
      <c r="M13" s="31">
        <f t="shared" ref="M13:M73" si="1">D13-K13</f>
        <v>0</v>
      </c>
      <c r="N13" s="15">
        <f>N14+N16</f>
        <v>10803.6109</v>
      </c>
      <c r="O13" s="12">
        <f t="shared" ref="O13:O73" si="2">IF((L13/F13)=0," ",(L13/F13))</f>
        <v>0.40166158646836747</v>
      </c>
      <c r="P13" s="33">
        <f t="shared" ref="P13:P73" si="3">IF((N13/F13)=0," ",(N13/F13))</f>
        <v>0.59833841353163253</v>
      </c>
    </row>
    <row r="14" spans="1:20" x14ac:dyDescent="0.25">
      <c r="A14" s="26" t="s">
        <v>61</v>
      </c>
      <c r="B14" s="26" t="s">
        <v>62</v>
      </c>
      <c r="C14" s="27"/>
      <c r="D14" s="28"/>
      <c r="E14" s="28"/>
      <c r="F14" s="15">
        <f>F15</f>
        <v>288.81</v>
      </c>
      <c r="G14" s="31"/>
      <c r="H14" s="15">
        <f>H15</f>
        <v>288.81</v>
      </c>
      <c r="I14" s="32"/>
      <c r="J14" s="15">
        <f>J15</f>
        <v>0</v>
      </c>
      <c r="K14" s="31"/>
      <c r="L14" s="15">
        <f>L15</f>
        <v>288.81</v>
      </c>
      <c r="M14" s="31"/>
      <c r="N14" s="15">
        <f>N15</f>
        <v>0</v>
      </c>
      <c r="O14" s="12">
        <f t="shared" si="2"/>
        <v>1</v>
      </c>
      <c r="P14" s="33" t="str">
        <f t="shared" si="3"/>
        <v xml:space="preserve"> </v>
      </c>
    </row>
    <row r="15" spans="1:20" hidden="1" x14ac:dyDescent="0.25">
      <c r="A15" s="25" t="s">
        <v>63</v>
      </c>
      <c r="B15" s="25" t="s">
        <v>64</v>
      </c>
      <c r="C15" s="23" t="s">
        <v>20</v>
      </c>
      <c r="D15" s="24">
        <v>1</v>
      </c>
      <c r="E15" s="24">
        <v>288.81</v>
      </c>
      <c r="F15" s="14">
        <f t="shared" ref="F15:F73" si="4">D15*E15</f>
        <v>288.81</v>
      </c>
      <c r="G15" s="1">
        <v>1</v>
      </c>
      <c r="H15" s="2">
        <f t="shared" ref="H15:H73" si="5">ROUND(G15*E15,2)</f>
        <v>288.81</v>
      </c>
      <c r="I15" s="3">
        <v>0</v>
      </c>
      <c r="J15" s="2">
        <f t="shared" ref="J15:J73" si="6">ROUND(I15*E15,2)</f>
        <v>0</v>
      </c>
      <c r="K15" s="2">
        <f t="shared" si="0"/>
        <v>1</v>
      </c>
      <c r="L15" s="2">
        <f t="shared" ref="L15:L73" si="7">H15+J15</f>
        <v>288.81</v>
      </c>
      <c r="M15" s="2">
        <f t="shared" si="1"/>
        <v>0</v>
      </c>
      <c r="N15" s="2">
        <f t="shared" ref="N15:N73" si="8">F15-L15</f>
        <v>0</v>
      </c>
      <c r="O15" s="11">
        <f t="shared" si="2"/>
        <v>1</v>
      </c>
      <c r="P15" s="21" t="str">
        <f t="shared" si="3"/>
        <v xml:space="preserve"> </v>
      </c>
    </row>
    <row r="16" spans="1:20" x14ac:dyDescent="0.25">
      <c r="A16" s="26" t="s">
        <v>65</v>
      </c>
      <c r="B16" s="26" t="s">
        <v>66</v>
      </c>
      <c r="C16" s="27"/>
      <c r="D16" s="28"/>
      <c r="E16" s="28"/>
      <c r="F16" s="15">
        <f>F17</f>
        <v>17767.210899999998</v>
      </c>
      <c r="G16" s="31"/>
      <c r="H16" s="15">
        <f>H17</f>
        <v>5239.28</v>
      </c>
      <c r="I16" s="32"/>
      <c r="J16" s="15">
        <f>J17</f>
        <v>1724.32</v>
      </c>
      <c r="K16" s="31"/>
      <c r="L16" s="15">
        <f>L17</f>
        <v>6963.5999999999995</v>
      </c>
      <c r="M16" s="31"/>
      <c r="N16" s="15">
        <f>N17</f>
        <v>10803.6109</v>
      </c>
      <c r="O16" s="12">
        <f t="shared" ref="O16" si="9">IF((L16/F16)=0," ",(L16/F16))</f>
        <v>0.39193546129404028</v>
      </c>
      <c r="P16" s="33">
        <f t="shared" ref="P16" si="10">IF((N16/F16)=0," ",(N16/F16))</f>
        <v>0.60806453870595978</v>
      </c>
    </row>
    <row r="17" spans="1:22" ht="52.8" x14ac:dyDescent="0.25">
      <c r="A17" s="25" t="s">
        <v>67</v>
      </c>
      <c r="B17" s="25" t="s">
        <v>68</v>
      </c>
      <c r="C17" s="23" t="s">
        <v>69</v>
      </c>
      <c r="D17" s="24">
        <v>2143.21</v>
      </c>
      <c r="E17" s="24">
        <v>8.2899999999999991</v>
      </c>
      <c r="F17" s="14">
        <f t="shared" si="4"/>
        <v>17767.210899999998</v>
      </c>
      <c r="G17" s="1">
        <v>632</v>
      </c>
      <c r="H17" s="2">
        <f t="shared" si="5"/>
        <v>5239.28</v>
      </c>
      <c r="I17" s="3">
        <v>208</v>
      </c>
      <c r="J17" s="2">
        <f t="shared" si="6"/>
        <v>1724.32</v>
      </c>
      <c r="K17" s="2">
        <f t="shared" si="0"/>
        <v>840</v>
      </c>
      <c r="L17" s="2">
        <f t="shared" si="7"/>
        <v>6963.5999999999995</v>
      </c>
      <c r="M17" s="2">
        <f t="shared" si="1"/>
        <v>1303.21</v>
      </c>
      <c r="N17" s="2">
        <f t="shared" si="8"/>
        <v>10803.6109</v>
      </c>
      <c r="O17" s="11">
        <f t="shared" si="2"/>
        <v>0.39193546129404028</v>
      </c>
      <c r="P17" s="21">
        <f t="shared" si="3"/>
        <v>0.60806453870595978</v>
      </c>
      <c r="Q17" s="57"/>
      <c r="V17" s="57"/>
    </row>
    <row r="18" spans="1:22" x14ac:dyDescent="0.25">
      <c r="A18" s="26" t="s">
        <v>70</v>
      </c>
      <c r="B18" s="26" t="s">
        <v>25</v>
      </c>
      <c r="C18" s="27"/>
      <c r="D18" s="28"/>
      <c r="E18" s="28"/>
      <c r="F18" s="15">
        <f>F19</f>
        <v>3080</v>
      </c>
      <c r="G18" s="31"/>
      <c r="H18" s="15">
        <f>H19</f>
        <v>3080</v>
      </c>
      <c r="I18" s="32"/>
      <c r="J18" s="15">
        <f>J19</f>
        <v>0</v>
      </c>
      <c r="K18" s="31"/>
      <c r="L18" s="15">
        <f>L19</f>
        <v>3080</v>
      </c>
      <c r="M18" s="31"/>
      <c r="N18" s="15">
        <f>N19</f>
        <v>0</v>
      </c>
      <c r="O18" s="12">
        <f t="shared" ref="O18" si="11">IF((L18/F18)=0," ",(L18/F18))</f>
        <v>1</v>
      </c>
      <c r="P18" s="33" t="str">
        <f t="shared" ref="P18" si="12">IF((N18/F18)=0," ",(N18/F18))</f>
        <v xml:space="preserve"> </v>
      </c>
      <c r="Q18" s="62"/>
      <c r="R18" s="63"/>
      <c r="S18" s="64"/>
      <c r="T18" s="65"/>
    </row>
    <row r="19" spans="1:22" ht="26.4" hidden="1" x14ac:dyDescent="0.25">
      <c r="A19" s="56" t="s">
        <v>71</v>
      </c>
      <c r="B19" s="25" t="s">
        <v>72</v>
      </c>
      <c r="C19" s="23" t="s">
        <v>20</v>
      </c>
      <c r="D19" s="24">
        <v>500</v>
      </c>
      <c r="E19" s="24">
        <v>6.16</v>
      </c>
      <c r="F19" s="14">
        <f t="shared" si="4"/>
        <v>3080</v>
      </c>
      <c r="G19" s="1">
        <v>500</v>
      </c>
      <c r="H19" s="2">
        <f t="shared" si="5"/>
        <v>3080</v>
      </c>
      <c r="I19" s="3">
        <v>0</v>
      </c>
      <c r="J19" s="2">
        <f t="shared" si="6"/>
        <v>0</v>
      </c>
      <c r="K19" s="2">
        <f t="shared" si="0"/>
        <v>500</v>
      </c>
      <c r="L19" s="2">
        <f t="shared" si="7"/>
        <v>3080</v>
      </c>
      <c r="M19" s="2">
        <f t="shared" si="1"/>
        <v>0</v>
      </c>
      <c r="N19" s="2">
        <f t="shared" si="8"/>
        <v>0</v>
      </c>
      <c r="O19" s="11">
        <f t="shared" si="2"/>
        <v>1</v>
      </c>
      <c r="P19" s="21" t="str">
        <f t="shared" si="3"/>
        <v xml:space="preserve"> </v>
      </c>
    </row>
    <row r="20" spans="1:22" ht="22.5" customHeight="1" x14ac:dyDescent="0.25">
      <c r="A20" s="26" t="s">
        <v>73</v>
      </c>
      <c r="B20" s="26" t="s">
        <v>74</v>
      </c>
      <c r="C20" s="27"/>
      <c r="D20" s="28"/>
      <c r="E20" s="28"/>
      <c r="F20" s="15">
        <f>F21+F25+F44+F47+F56+F59+F70+F72</f>
        <v>167763.37569999998</v>
      </c>
      <c r="G20" s="31"/>
      <c r="H20" s="15">
        <f>H21+H25+H44+H47+H56+H59+H70+H72</f>
        <v>70381.920000000013</v>
      </c>
      <c r="I20" s="32"/>
      <c r="J20" s="15">
        <f>J21+J25+J44+J47+J56+J59+J70+J72</f>
        <v>0</v>
      </c>
      <c r="K20" s="31">
        <f t="shared" si="0"/>
        <v>0</v>
      </c>
      <c r="L20" s="15">
        <f>L21+L25+L44+L47+L56+L59+L70+L72</f>
        <v>70381.920000000013</v>
      </c>
      <c r="M20" s="31">
        <f t="shared" si="1"/>
        <v>0</v>
      </c>
      <c r="N20" s="31">
        <f t="shared" si="8"/>
        <v>97381.455699999962</v>
      </c>
      <c r="O20" s="12">
        <f t="shared" si="2"/>
        <v>0.41953090003302801</v>
      </c>
      <c r="P20" s="33">
        <f t="shared" si="3"/>
        <v>0.58046909996697194</v>
      </c>
    </row>
    <row r="21" spans="1:22" x14ac:dyDescent="0.25">
      <c r="A21" s="26" t="s">
        <v>75</v>
      </c>
      <c r="B21" s="26" t="s">
        <v>26</v>
      </c>
      <c r="C21" s="27"/>
      <c r="D21" s="28"/>
      <c r="E21" s="28"/>
      <c r="F21" s="15">
        <f>F22</f>
        <v>31059.276900000001</v>
      </c>
      <c r="G21" s="31"/>
      <c r="H21" s="15">
        <f>H22</f>
        <v>1982.37</v>
      </c>
      <c r="I21" s="32"/>
      <c r="J21" s="15">
        <f>J22</f>
        <v>0</v>
      </c>
      <c r="K21" s="31"/>
      <c r="L21" s="15">
        <f>L22</f>
        <v>1982.37</v>
      </c>
      <c r="M21" s="31"/>
      <c r="N21" s="15">
        <f>N22</f>
        <v>29076.906900000002</v>
      </c>
      <c r="O21" s="12">
        <f t="shared" si="2"/>
        <v>6.3825375149026725E-2</v>
      </c>
      <c r="P21" s="33">
        <f t="shared" si="3"/>
        <v>0.93617462485097336</v>
      </c>
    </row>
    <row r="22" spans="1:22" x14ac:dyDescent="0.25">
      <c r="A22" s="26" t="s">
        <v>76</v>
      </c>
      <c r="B22" s="26" t="s">
        <v>51</v>
      </c>
      <c r="C22" s="27"/>
      <c r="D22" s="28"/>
      <c r="E22" s="28"/>
      <c r="F22" s="15">
        <f>F23+F24</f>
        <v>31059.276900000001</v>
      </c>
      <c r="G22" s="31"/>
      <c r="H22" s="15">
        <f>H23+H24</f>
        <v>1982.37</v>
      </c>
      <c r="I22" s="32"/>
      <c r="J22" s="15">
        <f>J23+J24</f>
        <v>0</v>
      </c>
      <c r="K22" s="31"/>
      <c r="L22" s="15">
        <f>L23+L24</f>
        <v>1982.37</v>
      </c>
      <c r="M22" s="31"/>
      <c r="N22" s="15">
        <f>N23+N24</f>
        <v>29076.906900000002</v>
      </c>
      <c r="O22" s="12">
        <f t="shared" ref="O22" si="13">IF((L22/F22)=0," ",(L22/F22))</f>
        <v>6.3825375149026725E-2</v>
      </c>
      <c r="P22" s="33">
        <f t="shared" ref="P22" si="14">IF((N22/F22)=0," ",(N22/F22))</f>
        <v>0.93617462485097336</v>
      </c>
    </row>
    <row r="23" spans="1:22" ht="41.25" customHeight="1" x14ac:dyDescent="0.25">
      <c r="A23" s="25" t="s">
        <v>77</v>
      </c>
      <c r="B23" s="25" t="s">
        <v>78</v>
      </c>
      <c r="C23" s="23" t="s">
        <v>21</v>
      </c>
      <c r="D23" s="24">
        <v>65.75</v>
      </c>
      <c r="E23" s="24">
        <v>123.85</v>
      </c>
      <c r="F23" s="14">
        <f t="shared" si="4"/>
        <v>8143.1374999999998</v>
      </c>
      <c r="G23" s="1"/>
      <c r="H23" s="2">
        <f t="shared" si="5"/>
        <v>0</v>
      </c>
      <c r="I23" s="3"/>
      <c r="J23" s="2">
        <f t="shared" si="6"/>
        <v>0</v>
      </c>
      <c r="K23" s="2">
        <f t="shared" si="0"/>
        <v>0</v>
      </c>
      <c r="L23" s="2">
        <f t="shared" si="7"/>
        <v>0</v>
      </c>
      <c r="M23" s="2">
        <f t="shared" si="1"/>
        <v>65.75</v>
      </c>
      <c r="N23" s="2">
        <f t="shared" si="8"/>
        <v>8143.1374999999998</v>
      </c>
      <c r="O23" s="11" t="str">
        <f t="shared" si="2"/>
        <v xml:space="preserve"> </v>
      </c>
      <c r="P23" s="21">
        <f t="shared" si="3"/>
        <v>1</v>
      </c>
    </row>
    <row r="24" spans="1:22" ht="26.4" x14ac:dyDescent="0.25">
      <c r="A24" s="25" t="s">
        <v>79</v>
      </c>
      <c r="B24" s="25" t="s">
        <v>80</v>
      </c>
      <c r="C24" s="23" t="s">
        <v>23</v>
      </c>
      <c r="D24" s="24">
        <v>2.89</v>
      </c>
      <c r="E24" s="24">
        <v>7929.46</v>
      </c>
      <c r="F24" s="14">
        <f t="shared" si="4"/>
        <v>22916.1394</v>
      </c>
      <c r="G24" s="1">
        <v>0.25</v>
      </c>
      <c r="H24" s="2">
        <f t="shared" si="5"/>
        <v>1982.37</v>
      </c>
      <c r="I24" s="3">
        <v>0</v>
      </c>
      <c r="J24" s="2">
        <f t="shared" si="6"/>
        <v>0</v>
      </c>
      <c r="K24" s="2">
        <f t="shared" si="0"/>
        <v>0.25</v>
      </c>
      <c r="L24" s="2">
        <f t="shared" si="7"/>
        <v>1982.37</v>
      </c>
      <c r="M24" s="2">
        <f t="shared" si="1"/>
        <v>2.64</v>
      </c>
      <c r="N24" s="2">
        <f t="shared" si="8"/>
        <v>20933.769400000001</v>
      </c>
      <c r="O24" s="11">
        <f t="shared" si="2"/>
        <v>8.65054084982569E-2</v>
      </c>
      <c r="P24" s="21">
        <f t="shared" si="3"/>
        <v>0.91349459150174317</v>
      </c>
      <c r="Q24" s="62"/>
      <c r="R24" s="57"/>
    </row>
    <row r="25" spans="1:22" x14ac:dyDescent="0.25">
      <c r="A25" s="26" t="s">
        <v>81</v>
      </c>
      <c r="B25" s="26" t="s">
        <v>27</v>
      </c>
      <c r="C25" s="27"/>
      <c r="D25" s="28"/>
      <c r="E25" s="28"/>
      <c r="F25" s="15">
        <f>F26+F30+F34+F37+F41</f>
        <v>67804.871599999999</v>
      </c>
      <c r="G25" s="31"/>
      <c r="H25" s="15">
        <f>H26+H30+H34+H37+H41</f>
        <v>67448.920000000013</v>
      </c>
      <c r="I25" s="32"/>
      <c r="J25" s="15">
        <f>J26+J30+J34+J37+J41</f>
        <v>0</v>
      </c>
      <c r="K25" s="31">
        <f t="shared" si="0"/>
        <v>0</v>
      </c>
      <c r="L25" s="31">
        <f t="shared" si="7"/>
        <v>67448.920000000013</v>
      </c>
      <c r="M25" s="31">
        <f t="shared" si="1"/>
        <v>0</v>
      </c>
      <c r="N25" s="31">
        <f t="shared" si="8"/>
        <v>355.95159999998577</v>
      </c>
      <c r="O25" s="12">
        <f t="shared" si="2"/>
        <v>0.99475035360143671</v>
      </c>
      <c r="P25" s="33">
        <f t="shared" si="3"/>
        <v>5.2496463985632824E-3</v>
      </c>
    </row>
    <row r="26" spans="1:22" ht="26.4" x14ac:dyDescent="0.25">
      <c r="A26" s="26" t="s">
        <v>82</v>
      </c>
      <c r="B26" s="26" t="s">
        <v>83</v>
      </c>
      <c r="C26" s="27"/>
      <c r="D26" s="28"/>
      <c r="E26" s="28"/>
      <c r="F26" s="29">
        <f>SUM(F27:F29)</f>
        <v>2605.2000000000003</v>
      </c>
      <c r="G26" s="30"/>
      <c r="H26" s="29">
        <f>SUM(H27:H29)</f>
        <v>2605.2000000000003</v>
      </c>
      <c r="I26" s="30"/>
      <c r="J26" s="29">
        <f>SUM(J27:J29)</f>
        <v>0</v>
      </c>
      <c r="K26" s="30"/>
      <c r="L26" s="29">
        <f>SUM(L27:L29)</f>
        <v>2605.2000000000003</v>
      </c>
      <c r="M26" s="30"/>
      <c r="N26" s="29">
        <f>SUM(N27:N29)</f>
        <v>0</v>
      </c>
      <c r="O26" s="13">
        <f t="shared" si="2"/>
        <v>1</v>
      </c>
      <c r="P26" s="20" t="str">
        <f t="shared" si="3"/>
        <v xml:space="preserve"> </v>
      </c>
    </row>
    <row r="27" spans="1:22" ht="24" hidden="1" customHeight="1" x14ac:dyDescent="0.25">
      <c r="A27" s="25" t="s">
        <v>84</v>
      </c>
      <c r="B27" s="25" t="s">
        <v>85</v>
      </c>
      <c r="C27" s="23" t="s">
        <v>22</v>
      </c>
      <c r="D27" s="24">
        <v>40</v>
      </c>
      <c r="E27" s="24">
        <v>10.49</v>
      </c>
      <c r="F27" s="14">
        <f t="shared" si="4"/>
        <v>419.6</v>
      </c>
      <c r="G27" s="1">
        <v>40</v>
      </c>
      <c r="H27" s="2">
        <f t="shared" si="5"/>
        <v>419.6</v>
      </c>
      <c r="I27" s="3">
        <v>0</v>
      </c>
      <c r="J27" s="2">
        <f t="shared" si="6"/>
        <v>0</v>
      </c>
      <c r="K27" s="2">
        <f t="shared" si="0"/>
        <v>40</v>
      </c>
      <c r="L27" s="2">
        <f t="shared" si="7"/>
        <v>419.6</v>
      </c>
      <c r="M27" s="2">
        <f t="shared" si="1"/>
        <v>0</v>
      </c>
      <c r="N27" s="2">
        <f t="shared" si="8"/>
        <v>0</v>
      </c>
      <c r="O27" s="11">
        <f t="shared" si="2"/>
        <v>1</v>
      </c>
      <c r="P27" s="21" t="str">
        <f t="shared" si="3"/>
        <v xml:space="preserve"> </v>
      </c>
    </row>
    <row r="28" spans="1:22" ht="33" hidden="1" customHeight="1" x14ac:dyDescent="0.25">
      <c r="A28" s="25" t="s">
        <v>86</v>
      </c>
      <c r="B28" s="25" t="s">
        <v>87</v>
      </c>
      <c r="C28" s="23" t="s">
        <v>24</v>
      </c>
      <c r="D28" s="24">
        <v>5</v>
      </c>
      <c r="E28" s="24">
        <v>23.36</v>
      </c>
      <c r="F28" s="14">
        <f t="shared" si="4"/>
        <v>116.8</v>
      </c>
      <c r="G28" s="1">
        <v>5</v>
      </c>
      <c r="H28" s="2">
        <f t="shared" si="5"/>
        <v>116.8</v>
      </c>
      <c r="I28" s="3">
        <v>0</v>
      </c>
      <c r="J28" s="2">
        <f t="shared" si="6"/>
        <v>0</v>
      </c>
      <c r="K28" s="2">
        <f t="shared" si="0"/>
        <v>5</v>
      </c>
      <c r="L28" s="2">
        <f t="shared" si="7"/>
        <v>116.8</v>
      </c>
      <c r="M28" s="2">
        <f t="shared" si="1"/>
        <v>0</v>
      </c>
      <c r="N28" s="2">
        <f t="shared" si="8"/>
        <v>0</v>
      </c>
      <c r="O28" s="11">
        <f t="shared" si="2"/>
        <v>1</v>
      </c>
      <c r="P28" s="21" t="str">
        <f t="shared" si="3"/>
        <v xml:space="preserve"> </v>
      </c>
    </row>
    <row r="29" spans="1:22" ht="26.25" hidden="1" customHeight="1" x14ac:dyDescent="0.25">
      <c r="A29" s="25" t="s">
        <v>88</v>
      </c>
      <c r="B29" s="25" t="s">
        <v>89</v>
      </c>
      <c r="C29" s="23" t="s">
        <v>22</v>
      </c>
      <c r="D29" s="24">
        <v>96</v>
      </c>
      <c r="E29" s="24">
        <v>21.55</v>
      </c>
      <c r="F29" s="14">
        <f t="shared" si="4"/>
        <v>2068.8000000000002</v>
      </c>
      <c r="G29" s="1">
        <v>96</v>
      </c>
      <c r="H29" s="2">
        <f t="shared" si="5"/>
        <v>2068.8000000000002</v>
      </c>
      <c r="I29" s="3">
        <v>0</v>
      </c>
      <c r="J29" s="2">
        <f t="shared" si="6"/>
        <v>0</v>
      </c>
      <c r="K29" s="2">
        <f t="shared" si="0"/>
        <v>96</v>
      </c>
      <c r="L29" s="2">
        <f t="shared" si="7"/>
        <v>2068.8000000000002</v>
      </c>
      <c r="M29" s="2">
        <f t="shared" si="1"/>
        <v>0</v>
      </c>
      <c r="N29" s="2">
        <f t="shared" si="8"/>
        <v>0</v>
      </c>
      <c r="O29" s="11">
        <f t="shared" si="2"/>
        <v>1</v>
      </c>
      <c r="P29" s="21" t="str">
        <f t="shared" si="3"/>
        <v xml:space="preserve"> </v>
      </c>
    </row>
    <row r="30" spans="1:22" x14ac:dyDescent="0.25">
      <c r="A30" s="26" t="s">
        <v>90</v>
      </c>
      <c r="B30" s="26" t="s">
        <v>52</v>
      </c>
      <c r="C30" s="27"/>
      <c r="D30" s="28"/>
      <c r="E30" s="28"/>
      <c r="F30" s="15">
        <f>F31</f>
        <v>14589.622600000001</v>
      </c>
      <c r="G30" s="31"/>
      <c r="H30" s="15">
        <f>H31</f>
        <v>14589.619999999999</v>
      </c>
      <c r="I30" s="32"/>
      <c r="J30" s="15">
        <f>J31</f>
        <v>0</v>
      </c>
      <c r="K30" s="31">
        <f t="shared" si="0"/>
        <v>0</v>
      </c>
      <c r="L30" s="31">
        <f t="shared" si="7"/>
        <v>14589.619999999999</v>
      </c>
      <c r="M30" s="31">
        <f t="shared" si="1"/>
        <v>0</v>
      </c>
      <c r="N30" s="31">
        <f t="shared" si="8"/>
        <v>2.6000000016210834E-3</v>
      </c>
      <c r="O30" s="12">
        <f t="shared" si="2"/>
        <v>0.99999982179114066</v>
      </c>
      <c r="P30" s="33">
        <f t="shared" si="3"/>
        <v>1.782088593313636E-7</v>
      </c>
    </row>
    <row r="31" spans="1:22" ht="30.75" customHeight="1" x14ac:dyDescent="0.25">
      <c r="A31" s="26" t="s">
        <v>91</v>
      </c>
      <c r="B31" s="26" t="s">
        <v>92</v>
      </c>
      <c r="C31" s="27"/>
      <c r="D31" s="28"/>
      <c r="E31" s="28"/>
      <c r="F31" s="15">
        <f>SUM(F32:F33)</f>
        <v>14589.622600000001</v>
      </c>
      <c r="G31" s="31"/>
      <c r="H31" s="15">
        <f>SUM(H32:H33)</f>
        <v>14589.619999999999</v>
      </c>
      <c r="I31" s="32"/>
      <c r="J31" s="15">
        <f>SUM(J32:J33)</f>
        <v>0</v>
      </c>
      <c r="K31" s="31">
        <f t="shared" si="0"/>
        <v>0</v>
      </c>
      <c r="L31" s="31">
        <f t="shared" si="7"/>
        <v>14589.619999999999</v>
      </c>
      <c r="M31" s="31">
        <f t="shared" si="1"/>
        <v>0</v>
      </c>
      <c r="N31" s="31">
        <f t="shared" si="8"/>
        <v>2.6000000016210834E-3</v>
      </c>
      <c r="O31" s="12">
        <f t="shared" si="2"/>
        <v>0.99999982179114066</v>
      </c>
      <c r="P31" s="33">
        <f t="shared" si="3"/>
        <v>1.782088593313636E-7</v>
      </c>
    </row>
    <row r="32" spans="1:22" ht="26.4" hidden="1" x14ac:dyDescent="0.25">
      <c r="A32" s="25" t="s">
        <v>93</v>
      </c>
      <c r="B32" s="25" t="s">
        <v>80</v>
      </c>
      <c r="C32" s="23" t="s">
        <v>23</v>
      </c>
      <c r="D32" s="24">
        <v>1.81</v>
      </c>
      <c r="E32" s="24">
        <v>7929.46</v>
      </c>
      <c r="F32" s="14">
        <f t="shared" si="4"/>
        <v>14352.322600000001</v>
      </c>
      <c r="G32" s="1">
        <v>1.81</v>
      </c>
      <c r="H32" s="2">
        <f t="shared" si="5"/>
        <v>14352.32</v>
      </c>
      <c r="I32" s="3">
        <v>0</v>
      </c>
      <c r="J32" s="2">
        <f t="shared" si="6"/>
        <v>0</v>
      </c>
      <c r="K32" s="2">
        <f t="shared" si="0"/>
        <v>1.81</v>
      </c>
      <c r="L32" s="2">
        <f t="shared" si="7"/>
        <v>14352.32</v>
      </c>
      <c r="M32" s="2">
        <f t="shared" si="1"/>
        <v>0</v>
      </c>
      <c r="N32" s="2">
        <f t="shared" si="8"/>
        <v>2.6000000016210834E-3</v>
      </c>
      <c r="O32" s="11">
        <f t="shared" si="2"/>
        <v>0.9999998188446515</v>
      </c>
      <c r="P32" s="21">
        <f t="shared" si="3"/>
        <v>1.8115534844660495E-7</v>
      </c>
    </row>
    <row r="33" spans="1:17" ht="26.4" hidden="1" x14ac:dyDescent="0.25">
      <c r="A33" s="25" t="s">
        <v>94</v>
      </c>
      <c r="B33" s="25" t="s">
        <v>95</v>
      </c>
      <c r="C33" s="23" t="s">
        <v>24</v>
      </c>
      <c r="D33" s="24">
        <v>10</v>
      </c>
      <c r="E33" s="24">
        <v>23.73</v>
      </c>
      <c r="F33" s="14">
        <f t="shared" si="4"/>
        <v>237.3</v>
      </c>
      <c r="G33" s="1">
        <v>10</v>
      </c>
      <c r="H33" s="2">
        <f t="shared" si="5"/>
        <v>237.3</v>
      </c>
      <c r="I33" s="3">
        <v>0</v>
      </c>
      <c r="J33" s="2">
        <f t="shared" si="6"/>
        <v>0</v>
      </c>
      <c r="K33" s="2">
        <f t="shared" si="0"/>
        <v>10</v>
      </c>
      <c r="L33" s="2">
        <f t="shared" si="7"/>
        <v>237.3</v>
      </c>
      <c r="M33" s="2">
        <f t="shared" si="1"/>
        <v>0</v>
      </c>
      <c r="N33" s="2">
        <f t="shared" si="8"/>
        <v>0</v>
      </c>
      <c r="O33" s="11">
        <f t="shared" si="2"/>
        <v>1</v>
      </c>
      <c r="P33" s="21" t="str">
        <f t="shared" si="3"/>
        <v xml:space="preserve"> </v>
      </c>
    </row>
    <row r="34" spans="1:17" x14ac:dyDescent="0.25">
      <c r="A34" s="26" t="s">
        <v>96</v>
      </c>
      <c r="B34" s="26" t="s">
        <v>97</v>
      </c>
      <c r="C34" s="27"/>
      <c r="D34" s="28"/>
      <c r="E34" s="28"/>
      <c r="F34" s="15">
        <f>SUM(F35:F36)</f>
        <v>7770.2870000000003</v>
      </c>
      <c r="G34" s="31"/>
      <c r="H34" s="15">
        <f>SUM(H35:H36)</f>
        <v>7770.29</v>
      </c>
      <c r="I34" s="32"/>
      <c r="J34" s="15">
        <f>SUM(J35:J36)</f>
        <v>0</v>
      </c>
      <c r="K34" s="31">
        <f t="shared" si="0"/>
        <v>0</v>
      </c>
      <c r="L34" s="31">
        <f t="shared" si="7"/>
        <v>7770.29</v>
      </c>
      <c r="M34" s="31">
        <f t="shared" si="1"/>
        <v>0</v>
      </c>
      <c r="N34" s="31">
        <f t="shared" si="8"/>
        <v>-2.9999999997016857E-3</v>
      </c>
      <c r="O34" s="12">
        <f t="shared" si="2"/>
        <v>1.0000003860861253</v>
      </c>
      <c r="P34" s="33">
        <f t="shared" si="3"/>
        <v>-3.8608612522313342E-7</v>
      </c>
    </row>
    <row r="35" spans="1:17" ht="26.4" hidden="1" x14ac:dyDescent="0.25">
      <c r="A35" s="25" t="s">
        <v>98</v>
      </c>
      <c r="B35" s="25" t="s">
        <v>80</v>
      </c>
      <c r="C35" s="23" t="s">
        <v>23</v>
      </c>
      <c r="D35" s="24">
        <v>0.95</v>
      </c>
      <c r="E35" s="24">
        <v>7929.46</v>
      </c>
      <c r="F35" s="14">
        <f t="shared" si="4"/>
        <v>7532.9870000000001</v>
      </c>
      <c r="G35" s="1">
        <v>0.95</v>
      </c>
      <c r="H35" s="2">
        <f t="shared" si="5"/>
        <v>7532.99</v>
      </c>
      <c r="I35" s="3">
        <v>0</v>
      </c>
      <c r="J35" s="2">
        <f t="shared" si="6"/>
        <v>0</v>
      </c>
      <c r="K35" s="2">
        <f t="shared" si="0"/>
        <v>0.95</v>
      </c>
      <c r="L35" s="2">
        <f t="shared" si="7"/>
        <v>7532.99</v>
      </c>
      <c r="M35" s="2">
        <f t="shared" si="1"/>
        <v>0</v>
      </c>
      <c r="N35" s="2">
        <f t="shared" si="8"/>
        <v>-2.9999999997016857E-3</v>
      </c>
      <c r="O35" s="11">
        <f t="shared" si="2"/>
        <v>1.0000003982483974</v>
      </c>
      <c r="P35" s="21">
        <f t="shared" si="3"/>
        <v>-3.9824839730928589E-7</v>
      </c>
    </row>
    <row r="36" spans="1:17" ht="26.4" hidden="1" x14ac:dyDescent="0.25">
      <c r="A36" s="25" t="s">
        <v>99</v>
      </c>
      <c r="B36" s="25" t="s">
        <v>95</v>
      </c>
      <c r="C36" s="23" t="s">
        <v>24</v>
      </c>
      <c r="D36" s="24">
        <v>10</v>
      </c>
      <c r="E36" s="24">
        <v>23.73</v>
      </c>
      <c r="F36" s="14">
        <f t="shared" si="4"/>
        <v>237.3</v>
      </c>
      <c r="G36" s="1">
        <v>10</v>
      </c>
      <c r="H36" s="2">
        <f t="shared" si="5"/>
        <v>237.3</v>
      </c>
      <c r="I36" s="3">
        <v>0</v>
      </c>
      <c r="J36" s="2">
        <f t="shared" si="6"/>
        <v>0</v>
      </c>
      <c r="K36" s="2">
        <f t="shared" si="0"/>
        <v>10</v>
      </c>
      <c r="L36" s="2">
        <f t="shared" si="7"/>
        <v>237.3</v>
      </c>
      <c r="M36" s="2">
        <f t="shared" si="1"/>
        <v>0</v>
      </c>
      <c r="N36" s="2">
        <f t="shared" si="8"/>
        <v>0</v>
      </c>
      <c r="O36" s="11">
        <f t="shared" si="2"/>
        <v>1</v>
      </c>
      <c r="P36" s="21" t="str">
        <f t="shared" si="3"/>
        <v xml:space="preserve"> </v>
      </c>
    </row>
    <row r="37" spans="1:17" x14ac:dyDescent="0.25">
      <c r="A37" s="26" t="s">
        <v>100</v>
      </c>
      <c r="B37" s="26" t="s">
        <v>53</v>
      </c>
      <c r="C37" s="27"/>
      <c r="D37" s="28"/>
      <c r="E37" s="28"/>
      <c r="F37" s="15">
        <f>SUM(F38:F40)</f>
        <v>20321.263200000001</v>
      </c>
      <c r="G37" s="31"/>
      <c r="H37" s="15">
        <f>SUM(H38:H40)</f>
        <v>20321.260000000002</v>
      </c>
      <c r="I37" s="32"/>
      <c r="J37" s="15">
        <f>SUM(J38:J40)</f>
        <v>0</v>
      </c>
      <c r="K37" s="31">
        <f t="shared" si="0"/>
        <v>0</v>
      </c>
      <c r="L37" s="31">
        <f t="shared" si="7"/>
        <v>20321.260000000002</v>
      </c>
      <c r="M37" s="31">
        <f t="shared" si="1"/>
        <v>0</v>
      </c>
      <c r="N37" s="31">
        <f t="shared" si="8"/>
        <v>3.1999999991967343E-3</v>
      </c>
      <c r="O37" s="12">
        <f t="shared" si="2"/>
        <v>0.99999984252947427</v>
      </c>
      <c r="P37" s="33">
        <f t="shared" si="3"/>
        <v>1.5747052571007171E-7</v>
      </c>
    </row>
    <row r="38" spans="1:17" ht="26.4" hidden="1" x14ac:dyDescent="0.25">
      <c r="A38" s="25" t="s">
        <v>101</v>
      </c>
      <c r="B38" s="25" t="s">
        <v>80</v>
      </c>
      <c r="C38" s="23" t="s">
        <v>23</v>
      </c>
      <c r="D38" s="24">
        <v>2.42</v>
      </c>
      <c r="E38" s="24">
        <v>7929.46</v>
      </c>
      <c r="F38" s="14">
        <f t="shared" si="4"/>
        <v>19189.2932</v>
      </c>
      <c r="G38" s="1">
        <v>2.42</v>
      </c>
      <c r="H38" s="2">
        <f t="shared" si="5"/>
        <v>19189.29</v>
      </c>
      <c r="I38" s="3">
        <v>0</v>
      </c>
      <c r="J38" s="2">
        <f t="shared" si="6"/>
        <v>0</v>
      </c>
      <c r="K38" s="2">
        <f t="shared" si="0"/>
        <v>2.42</v>
      </c>
      <c r="L38" s="2">
        <f t="shared" si="7"/>
        <v>19189.29</v>
      </c>
      <c r="M38" s="2">
        <f t="shared" si="1"/>
        <v>0</v>
      </c>
      <c r="N38" s="2">
        <f t="shared" si="8"/>
        <v>3.1999999991967343E-3</v>
      </c>
      <c r="O38" s="11">
        <f t="shared" si="2"/>
        <v>0.99999983324034059</v>
      </c>
      <c r="P38" s="21">
        <f t="shared" si="3"/>
        <v>1.6675965945409256E-7</v>
      </c>
    </row>
    <row r="39" spans="1:17" ht="26.4" hidden="1" x14ac:dyDescent="0.25">
      <c r="A39" s="25" t="s">
        <v>102</v>
      </c>
      <c r="B39" s="25" t="s">
        <v>103</v>
      </c>
      <c r="C39" s="23" t="s">
        <v>22</v>
      </c>
      <c r="D39" s="24">
        <v>26</v>
      </c>
      <c r="E39" s="24">
        <v>35.39</v>
      </c>
      <c r="F39" s="14">
        <f t="shared" si="4"/>
        <v>920.14</v>
      </c>
      <c r="G39" s="1">
        <v>26</v>
      </c>
      <c r="H39" s="2">
        <f t="shared" si="5"/>
        <v>920.14</v>
      </c>
      <c r="I39" s="3">
        <v>0</v>
      </c>
      <c r="J39" s="2">
        <f t="shared" si="6"/>
        <v>0</v>
      </c>
      <c r="K39" s="2">
        <f t="shared" si="0"/>
        <v>26</v>
      </c>
      <c r="L39" s="2">
        <f t="shared" si="7"/>
        <v>920.14</v>
      </c>
      <c r="M39" s="2">
        <f t="shared" si="1"/>
        <v>0</v>
      </c>
      <c r="N39" s="2">
        <f t="shared" si="8"/>
        <v>0</v>
      </c>
      <c r="O39" s="11">
        <f t="shared" si="2"/>
        <v>1</v>
      </c>
      <c r="P39" s="21" t="str">
        <f t="shared" si="3"/>
        <v xml:space="preserve"> </v>
      </c>
    </row>
    <row r="40" spans="1:17" ht="25.5" hidden="1" customHeight="1" x14ac:dyDescent="0.25">
      <c r="A40" s="56" t="s">
        <v>104</v>
      </c>
      <c r="B40" s="25" t="s">
        <v>105</v>
      </c>
      <c r="C40" s="23" t="s">
        <v>20</v>
      </c>
      <c r="D40" s="24">
        <v>69</v>
      </c>
      <c r="E40" s="24">
        <v>3.07</v>
      </c>
      <c r="F40" s="14">
        <f t="shared" si="4"/>
        <v>211.82999999999998</v>
      </c>
      <c r="G40" s="1">
        <v>69</v>
      </c>
      <c r="H40" s="2">
        <f t="shared" si="5"/>
        <v>211.83</v>
      </c>
      <c r="I40" s="3">
        <v>0</v>
      </c>
      <c r="J40" s="2">
        <f t="shared" si="6"/>
        <v>0</v>
      </c>
      <c r="K40" s="2">
        <f t="shared" si="0"/>
        <v>69</v>
      </c>
      <c r="L40" s="2">
        <f t="shared" si="7"/>
        <v>211.83</v>
      </c>
      <c r="M40" s="2">
        <f t="shared" si="1"/>
        <v>0</v>
      </c>
      <c r="N40" s="2">
        <f t="shared" si="8"/>
        <v>0</v>
      </c>
      <c r="O40" s="11">
        <f t="shared" si="2"/>
        <v>1.0000000000000002</v>
      </c>
      <c r="P40" s="21" t="str">
        <f t="shared" si="3"/>
        <v xml:space="preserve"> </v>
      </c>
    </row>
    <row r="41" spans="1:17" x14ac:dyDescent="0.25">
      <c r="A41" s="26" t="s">
        <v>106</v>
      </c>
      <c r="B41" s="26" t="s">
        <v>54</v>
      </c>
      <c r="C41" s="27"/>
      <c r="D41" s="28"/>
      <c r="E41" s="28"/>
      <c r="F41" s="15">
        <f>SUM(F42:F43)</f>
        <v>22518.498799999998</v>
      </c>
      <c r="G41" s="31"/>
      <c r="H41" s="15">
        <f>SUM(H42:H43)</f>
        <v>22162.550000000003</v>
      </c>
      <c r="I41" s="32"/>
      <c r="J41" s="15">
        <f>SUM(J42:J43)</f>
        <v>0</v>
      </c>
      <c r="K41" s="31">
        <f t="shared" si="0"/>
        <v>0</v>
      </c>
      <c r="L41" s="15">
        <f>SUM(L42:L43)</f>
        <v>22162.550000000003</v>
      </c>
      <c r="M41" s="31">
        <f t="shared" si="1"/>
        <v>0</v>
      </c>
      <c r="N41" s="15">
        <f>SUM(N42:N43)</f>
        <v>355.94879999999762</v>
      </c>
      <c r="O41" s="12">
        <f t="shared" si="2"/>
        <v>0.98419304931641383</v>
      </c>
      <c r="P41" s="33">
        <f t="shared" si="3"/>
        <v>1.5806950683586316E-2</v>
      </c>
    </row>
    <row r="42" spans="1:17" ht="26.4" hidden="1" x14ac:dyDescent="0.25">
      <c r="A42" s="25" t="s">
        <v>107</v>
      </c>
      <c r="B42" s="25" t="s">
        <v>80</v>
      </c>
      <c r="C42" s="23" t="s">
        <v>23</v>
      </c>
      <c r="D42" s="24">
        <v>2.78</v>
      </c>
      <c r="E42" s="24">
        <v>7929.46</v>
      </c>
      <c r="F42" s="14">
        <f t="shared" si="4"/>
        <v>22043.898799999999</v>
      </c>
      <c r="G42" s="35">
        <v>2.78</v>
      </c>
      <c r="H42" s="2">
        <f t="shared" si="5"/>
        <v>22043.9</v>
      </c>
      <c r="I42" s="3">
        <v>0</v>
      </c>
      <c r="J42" s="2">
        <f t="shared" si="6"/>
        <v>0</v>
      </c>
      <c r="K42" s="2">
        <f t="shared" si="0"/>
        <v>2.78</v>
      </c>
      <c r="L42" s="2">
        <f t="shared" si="7"/>
        <v>22043.9</v>
      </c>
      <c r="M42" s="2">
        <f t="shared" si="1"/>
        <v>0</v>
      </c>
      <c r="N42" s="2">
        <f t="shared" si="8"/>
        <v>-1.2000000024272595E-3</v>
      </c>
      <c r="O42" s="11">
        <f t="shared" si="2"/>
        <v>1.0000000544368315</v>
      </c>
      <c r="P42" s="21">
        <f t="shared" si="3"/>
        <v>-5.4436831402404166E-8</v>
      </c>
    </row>
    <row r="43" spans="1:17" ht="26.4" x14ac:dyDescent="0.25">
      <c r="A43" s="25" t="s">
        <v>108</v>
      </c>
      <c r="B43" s="25" t="s">
        <v>95</v>
      </c>
      <c r="C43" s="23" t="s">
        <v>24</v>
      </c>
      <c r="D43" s="24">
        <v>20</v>
      </c>
      <c r="E43" s="24">
        <v>23.73</v>
      </c>
      <c r="F43" s="14">
        <f t="shared" si="4"/>
        <v>474.6</v>
      </c>
      <c r="G43" s="1">
        <v>5</v>
      </c>
      <c r="H43" s="2">
        <f t="shared" si="5"/>
        <v>118.65</v>
      </c>
      <c r="I43" s="3">
        <v>0</v>
      </c>
      <c r="J43" s="2">
        <f t="shared" si="6"/>
        <v>0</v>
      </c>
      <c r="K43" s="2">
        <f t="shared" si="0"/>
        <v>5</v>
      </c>
      <c r="L43" s="2">
        <f t="shared" si="7"/>
        <v>118.65</v>
      </c>
      <c r="M43" s="2">
        <f t="shared" si="1"/>
        <v>15</v>
      </c>
      <c r="N43" s="2">
        <f t="shared" si="8"/>
        <v>355.95000000000005</v>
      </c>
      <c r="O43" s="11">
        <f t="shared" si="2"/>
        <v>0.25</v>
      </c>
      <c r="P43" s="21">
        <f t="shared" si="3"/>
        <v>0.75000000000000011</v>
      </c>
      <c r="Q43" s="62"/>
    </row>
    <row r="44" spans="1:17" x14ac:dyDescent="0.25">
      <c r="A44" s="26" t="s">
        <v>109</v>
      </c>
      <c r="B44" s="26" t="s">
        <v>110</v>
      </c>
      <c r="C44" s="27"/>
      <c r="D44" s="28"/>
      <c r="E44" s="28"/>
      <c r="F44" s="15">
        <f>F45</f>
        <v>41961.46</v>
      </c>
      <c r="G44" s="31"/>
      <c r="H44" s="15">
        <f>H45</f>
        <v>0</v>
      </c>
      <c r="I44" s="32"/>
      <c r="J44" s="15">
        <f>J45</f>
        <v>0</v>
      </c>
      <c r="K44" s="31"/>
      <c r="L44" s="15">
        <f>L45</f>
        <v>0</v>
      </c>
      <c r="M44" s="31"/>
      <c r="N44" s="15">
        <f>N45</f>
        <v>41961.46</v>
      </c>
      <c r="O44" s="12" t="str">
        <f t="shared" si="2"/>
        <v xml:space="preserve"> </v>
      </c>
      <c r="P44" s="33">
        <f t="shared" si="3"/>
        <v>1</v>
      </c>
    </row>
    <row r="45" spans="1:17" x14ac:dyDescent="0.25">
      <c r="A45" s="26" t="s">
        <v>111</v>
      </c>
      <c r="B45" s="26" t="s">
        <v>55</v>
      </c>
      <c r="C45" s="27"/>
      <c r="D45" s="28"/>
      <c r="E45" s="28"/>
      <c r="F45" s="15">
        <f>F46</f>
        <v>41961.46</v>
      </c>
      <c r="G45" s="31"/>
      <c r="H45" s="15">
        <f>H46</f>
        <v>0</v>
      </c>
      <c r="I45" s="32"/>
      <c r="J45" s="15">
        <f>J46</f>
        <v>0</v>
      </c>
      <c r="K45" s="31"/>
      <c r="L45" s="15">
        <f>L46</f>
        <v>0</v>
      </c>
      <c r="M45" s="31"/>
      <c r="N45" s="15">
        <f>N46</f>
        <v>41961.46</v>
      </c>
      <c r="O45" s="12" t="str">
        <f t="shared" si="2"/>
        <v xml:space="preserve"> </v>
      </c>
      <c r="P45" s="33">
        <f t="shared" si="3"/>
        <v>1</v>
      </c>
    </row>
    <row r="46" spans="1:17" ht="66" x14ac:dyDescent="0.25">
      <c r="A46" s="25" t="s">
        <v>112</v>
      </c>
      <c r="B46" s="25" t="s">
        <v>113</v>
      </c>
      <c r="C46" s="23" t="s">
        <v>20</v>
      </c>
      <c r="D46" s="24">
        <v>1</v>
      </c>
      <c r="E46" s="24">
        <v>41961.46</v>
      </c>
      <c r="F46" s="14">
        <f t="shared" si="4"/>
        <v>41961.46</v>
      </c>
      <c r="G46" s="1"/>
      <c r="H46" s="2">
        <f t="shared" si="5"/>
        <v>0</v>
      </c>
      <c r="I46" s="3"/>
      <c r="J46" s="2">
        <f t="shared" si="6"/>
        <v>0</v>
      </c>
      <c r="K46" s="2">
        <f t="shared" si="0"/>
        <v>0</v>
      </c>
      <c r="L46" s="2">
        <f t="shared" si="7"/>
        <v>0</v>
      </c>
      <c r="M46" s="2">
        <f t="shared" si="1"/>
        <v>1</v>
      </c>
      <c r="N46" s="2">
        <f t="shared" si="8"/>
        <v>41961.46</v>
      </c>
      <c r="O46" s="11" t="str">
        <f t="shared" si="2"/>
        <v xml:space="preserve"> </v>
      </c>
      <c r="P46" s="21">
        <f t="shared" si="3"/>
        <v>1</v>
      </c>
    </row>
    <row r="47" spans="1:17" ht="29.25" customHeight="1" x14ac:dyDescent="0.25">
      <c r="A47" s="26" t="s">
        <v>114</v>
      </c>
      <c r="B47" s="34" t="s">
        <v>56</v>
      </c>
      <c r="C47" s="27"/>
      <c r="D47" s="28"/>
      <c r="E47" s="28"/>
      <c r="F47" s="15">
        <f>SUM(F48:F55)</f>
        <v>24051.219999999998</v>
      </c>
      <c r="G47" s="31"/>
      <c r="H47" s="15">
        <f>SUM(H48:H55)</f>
        <v>0</v>
      </c>
      <c r="I47" s="32"/>
      <c r="J47" s="15">
        <f>SUM(J48:J55)</f>
        <v>0</v>
      </c>
      <c r="K47" s="31"/>
      <c r="L47" s="15">
        <f>SUM(L48:L55)</f>
        <v>0</v>
      </c>
      <c r="M47" s="31"/>
      <c r="N47" s="15">
        <f>SUM(N48:N55)</f>
        <v>24051.219999999998</v>
      </c>
      <c r="O47" s="12" t="str">
        <f t="shared" si="2"/>
        <v xml:space="preserve"> </v>
      </c>
      <c r="P47" s="33">
        <f t="shared" si="3"/>
        <v>1</v>
      </c>
    </row>
    <row r="48" spans="1:17" x14ac:dyDescent="0.25">
      <c r="A48" s="25" t="s">
        <v>115</v>
      </c>
      <c r="B48" s="25" t="s">
        <v>116</v>
      </c>
      <c r="C48" s="23" t="s">
        <v>20</v>
      </c>
      <c r="D48" s="24">
        <v>1</v>
      </c>
      <c r="E48" s="24">
        <v>10.210000000000001</v>
      </c>
      <c r="F48" s="14">
        <f t="shared" si="4"/>
        <v>10.210000000000001</v>
      </c>
      <c r="G48" s="1"/>
      <c r="H48" s="2">
        <f t="shared" si="5"/>
        <v>0</v>
      </c>
      <c r="I48" s="3"/>
      <c r="J48" s="2">
        <f t="shared" si="6"/>
        <v>0</v>
      </c>
      <c r="K48" s="2">
        <f t="shared" si="0"/>
        <v>0</v>
      </c>
      <c r="L48" s="2">
        <f t="shared" si="7"/>
        <v>0</v>
      </c>
      <c r="M48" s="2">
        <f t="shared" si="1"/>
        <v>1</v>
      </c>
      <c r="N48" s="2">
        <f t="shared" si="8"/>
        <v>10.210000000000001</v>
      </c>
      <c r="O48" s="11" t="str">
        <f t="shared" si="2"/>
        <v xml:space="preserve"> </v>
      </c>
      <c r="P48" s="21">
        <f t="shared" si="3"/>
        <v>1</v>
      </c>
    </row>
    <row r="49" spans="1:16" ht="30" customHeight="1" x14ac:dyDescent="0.25">
      <c r="A49" s="25" t="s">
        <v>117</v>
      </c>
      <c r="B49" s="25" t="s">
        <v>118</v>
      </c>
      <c r="C49" s="23" t="s">
        <v>20</v>
      </c>
      <c r="D49" s="24">
        <v>1</v>
      </c>
      <c r="E49" s="24">
        <v>28.81</v>
      </c>
      <c r="F49" s="14">
        <f t="shared" si="4"/>
        <v>28.81</v>
      </c>
      <c r="G49" s="1"/>
      <c r="H49" s="2">
        <f t="shared" si="5"/>
        <v>0</v>
      </c>
      <c r="I49" s="3"/>
      <c r="J49" s="2">
        <f t="shared" si="6"/>
        <v>0</v>
      </c>
      <c r="K49" s="2">
        <f t="shared" si="0"/>
        <v>0</v>
      </c>
      <c r="L49" s="2">
        <f t="shared" si="7"/>
        <v>0</v>
      </c>
      <c r="M49" s="2">
        <f t="shared" si="1"/>
        <v>1</v>
      </c>
      <c r="N49" s="2">
        <f t="shared" si="8"/>
        <v>28.81</v>
      </c>
      <c r="O49" s="11" t="str">
        <f t="shared" si="2"/>
        <v xml:space="preserve"> </v>
      </c>
      <c r="P49" s="21">
        <f t="shared" si="3"/>
        <v>1</v>
      </c>
    </row>
    <row r="50" spans="1:16" ht="26.4" x14ac:dyDescent="0.25">
      <c r="A50" s="25" t="s">
        <v>119</v>
      </c>
      <c r="B50" s="25" t="s">
        <v>120</v>
      </c>
      <c r="C50" s="23" t="s">
        <v>20</v>
      </c>
      <c r="D50" s="24">
        <v>1</v>
      </c>
      <c r="E50" s="24">
        <v>1726.49</v>
      </c>
      <c r="F50" s="14">
        <f t="shared" si="4"/>
        <v>1726.49</v>
      </c>
      <c r="G50" s="1"/>
      <c r="H50" s="2">
        <f t="shared" si="5"/>
        <v>0</v>
      </c>
      <c r="I50" s="3"/>
      <c r="J50" s="2">
        <f t="shared" si="6"/>
        <v>0</v>
      </c>
      <c r="K50" s="2">
        <f t="shared" si="0"/>
        <v>0</v>
      </c>
      <c r="L50" s="2">
        <f t="shared" si="7"/>
        <v>0</v>
      </c>
      <c r="M50" s="2">
        <f t="shared" si="1"/>
        <v>1</v>
      </c>
      <c r="N50" s="2">
        <f t="shared" si="8"/>
        <v>1726.49</v>
      </c>
      <c r="O50" s="11" t="str">
        <f t="shared" si="2"/>
        <v xml:space="preserve"> </v>
      </c>
      <c r="P50" s="21">
        <f t="shared" si="3"/>
        <v>1</v>
      </c>
    </row>
    <row r="51" spans="1:16" ht="26.4" x14ac:dyDescent="0.25">
      <c r="A51" s="25" t="s">
        <v>121</v>
      </c>
      <c r="B51" s="25" t="s">
        <v>122</v>
      </c>
      <c r="C51" s="23" t="s">
        <v>20</v>
      </c>
      <c r="D51" s="24">
        <v>2</v>
      </c>
      <c r="E51" s="24">
        <v>1460.59</v>
      </c>
      <c r="F51" s="14">
        <f t="shared" si="4"/>
        <v>2921.18</v>
      </c>
      <c r="G51" s="1"/>
      <c r="H51" s="2">
        <f t="shared" si="5"/>
        <v>0</v>
      </c>
      <c r="I51" s="3"/>
      <c r="J51" s="2">
        <f t="shared" si="6"/>
        <v>0</v>
      </c>
      <c r="K51" s="2">
        <f t="shared" si="0"/>
        <v>0</v>
      </c>
      <c r="L51" s="2">
        <f t="shared" si="7"/>
        <v>0</v>
      </c>
      <c r="M51" s="2">
        <f t="shared" si="1"/>
        <v>2</v>
      </c>
      <c r="N51" s="2">
        <f t="shared" si="8"/>
        <v>2921.18</v>
      </c>
      <c r="O51" s="11" t="str">
        <f t="shared" si="2"/>
        <v xml:space="preserve"> </v>
      </c>
      <c r="P51" s="21">
        <f t="shared" si="3"/>
        <v>1</v>
      </c>
    </row>
    <row r="52" spans="1:16" ht="35.25" customHeight="1" x14ac:dyDescent="0.25">
      <c r="A52" s="25" t="s">
        <v>123</v>
      </c>
      <c r="B52" s="25" t="s">
        <v>124</v>
      </c>
      <c r="C52" s="23" t="s">
        <v>20</v>
      </c>
      <c r="D52" s="24">
        <v>3</v>
      </c>
      <c r="E52" s="24">
        <v>3051.59</v>
      </c>
      <c r="F52" s="14">
        <f t="shared" si="4"/>
        <v>9154.77</v>
      </c>
      <c r="G52" s="1"/>
      <c r="H52" s="2">
        <f t="shared" si="5"/>
        <v>0</v>
      </c>
      <c r="I52" s="3"/>
      <c r="J52" s="2">
        <f t="shared" si="6"/>
        <v>0</v>
      </c>
      <c r="K52" s="2">
        <f t="shared" si="0"/>
        <v>0</v>
      </c>
      <c r="L52" s="2">
        <f t="shared" si="7"/>
        <v>0</v>
      </c>
      <c r="M52" s="2">
        <f t="shared" si="1"/>
        <v>3</v>
      </c>
      <c r="N52" s="2">
        <f t="shared" si="8"/>
        <v>9154.77</v>
      </c>
      <c r="O52" s="11" t="str">
        <f t="shared" si="2"/>
        <v xml:space="preserve"> </v>
      </c>
      <c r="P52" s="21">
        <f t="shared" si="3"/>
        <v>1</v>
      </c>
    </row>
    <row r="53" spans="1:16" ht="26.4" x14ac:dyDescent="0.25">
      <c r="A53" s="25" t="s">
        <v>125</v>
      </c>
      <c r="B53" s="25" t="s">
        <v>126</v>
      </c>
      <c r="C53" s="23" t="s">
        <v>50</v>
      </c>
      <c r="D53" s="24">
        <v>1</v>
      </c>
      <c r="E53" s="24">
        <v>187.6</v>
      </c>
      <c r="F53" s="14">
        <f t="shared" si="4"/>
        <v>187.6</v>
      </c>
      <c r="G53" s="1"/>
      <c r="H53" s="2">
        <f t="shared" si="5"/>
        <v>0</v>
      </c>
      <c r="I53" s="3"/>
      <c r="J53" s="2">
        <f t="shared" si="6"/>
        <v>0</v>
      </c>
      <c r="K53" s="2">
        <f t="shared" si="0"/>
        <v>0</v>
      </c>
      <c r="L53" s="2">
        <f t="shared" si="7"/>
        <v>0</v>
      </c>
      <c r="M53" s="2">
        <f t="shared" si="1"/>
        <v>1</v>
      </c>
      <c r="N53" s="2">
        <f t="shared" si="8"/>
        <v>187.6</v>
      </c>
      <c r="O53" s="11" t="str">
        <f t="shared" si="2"/>
        <v xml:space="preserve"> </v>
      </c>
      <c r="P53" s="21">
        <f t="shared" si="3"/>
        <v>1</v>
      </c>
    </row>
    <row r="54" spans="1:16" ht="26.4" x14ac:dyDescent="0.25">
      <c r="A54" s="25" t="s">
        <v>127</v>
      </c>
      <c r="B54" s="25" t="s">
        <v>128</v>
      </c>
      <c r="C54" s="23" t="s">
        <v>20</v>
      </c>
      <c r="D54" s="24">
        <v>1</v>
      </c>
      <c r="E54" s="24">
        <v>7689.81</v>
      </c>
      <c r="F54" s="14">
        <f t="shared" si="4"/>
        <v>7689.81</v>
      </c>
      <c r="G54" s="1"/>
      <c r="H54" s="2">
        <f t="shared" si="5"/>
        <v>0</v>
      </c>
      <c r="I54" s="3"/>
      <c r="J54" s="2">
        <f t="shared" si="6"/>
        <v>0</v>
      </c>
      <c r="K54" s="2">
        <f t="shared" si="0"/>
        <v>0</v>
      </c>
      <c r="L54" s="2">
        <f t="shared" si="7"/>
        <v>0</v>
      </c>
      <c r="M54" s="2">
        <f t="shared" si="1"/>
        <v>1</v>
      </c>
      <c r="N54" s="2">
        <f t="shared" si="8"/>
        <v>7689.81</v>
      </c>
      <c r="O54" s="11" t="str">
        <f t="shared" si="2"/>
        <v xml:space="preserve"> </v>
      </c>
      <c r="P54" s="21">
        <f t="shared" si="3"/>
        <v>1</v>
      </c>
    </row>
    <row r="55" spans="1:16" ht="30" customHeight="1" x14ac:dyDescent="0.25">
      <c r="A55" s="25" t="s">
        <v>129</v>
      </c>
      <c r="B55" s="25" t="s">
        <v>130</v>
      </c>
      <c r="C55" s="23" t="s">
        <v>20</v>
      </c>
      <c r="D55" s="24">
        <v>1</v>
      </c>
      <c r="E55" s="24">
        <v>2332.35</v>
      </c>
      <c r="F55" s="14">
        <f t="shared" si="4"/>
        <v>2332.35</v>
      </c>
      <c r="G55" s="1"/>
      <c r="H55" s="2">
        <f t="shared" si="5"/>
        <v>0</v>
      </c>
      <c r="I55" s="3"/>
      <c r="J55" s="2">
        <f t="shared" si="6"/>
        <v>0</v>
      </c>
      <c r="K55" s="2">
        <f t="shared" si="0"/>
        <v>0</v>
      </c>
      <c r="L55" s="2">
        <f t="shared" si="7"/>
        <v>0</v>
      </c>
      <c r="M55" s="2">
        <f t="shared" si="1"/>
        <v>1</v>
      </c>
      <c r="N55" s="2">
        <f t="shared" si="8"/>
        <v>2332.35</v>
      </c>
      <c r="O55" s="11" t="str">
        <f t="shared" si="2"/>
        <v xml:space="preserve"> </v>
      </c>
      <c r="P55" s="21">
        <f t="shared" si="3"/>
        <v>1</v>
      </c>
    </row>
    <row r="56" spans="1:16" x14ac:dyDescent="0.25">
      <c r="A56" s="26" t="s">
        <v>131</v>
      </c>
      <c r="B56" s="26" t="s">
        <v>132</v>
      </c>
      <c r="C56" s="27"/>
      <c r="D56" s="28"/>
      <c r="E56" s="28"/>
      <c r="F56" s="15">
        <f>SUM(F57:F58)</f>
        <v>647.08000000000004</v>
      </c>
      <c r="G56" s="31"/>
      <c r="H56" s="15">
        <f>SUM(H57:H58)</f>
        <v>0</v>
      </c>
      <c r="I56" s="32"/>
      <c r="J56" s="15">
        <f>SUM(J57:J58)</f>
        <v>0</v>
      </c>
      <c r="K56" s="31">
        <f t="shared" si="0"/>
        <v>0</v>
      </c>
      <c r="L56" s="15">
        <f>SUM(L57:L58)</f>
        <v>0</v>
      </c>
      <c r="M56" s="31"/>
      <c r="N56" s="15">
        <f>SUM(N57:N58)</f>
        <v>647.08000000000004</v>
      </c>
      <c r="O56" s="12" t="str">
        <f t="shared" si="2"/>
        <v xml:space="preserve"> </v>
      </c>
      <c r="P56" s="33">
        <f t="shared" si="3"/>
        <v>1</v>
      </c>
    </row>
    <row r="57" spans="1:16" x14ac:dyDescent="0.25">
      <c r="A57" s="25" t="s">
        <v>133</v>
      </c>
      <c r="B57" s="25" t="s">
        <v>134</v>
      </c>
      <c r="C57" s="23" t="s">
        <v>20</v>
      </c>
      <c r="D57" s="24">
        <v>4</v>
      </c>
      <c r="E57" s="24">
        <v>53.43</v>
      </c>
      <c r="F57" s="14">
        <f t="shared" si="4"/>
        <v>213.72</v>
      </c>
      <c r="G57" s="1"/>
      <c r="H57" s="2">
        <f t="shared" si="5"/>
        <v>0</v>
      </c>
      <c r="I57" s="3"/>
      <c r="J57" s="2">
        <f t="shared" si="6"/>
        <v>0</v>
      </c>
      <c r="K57" s="2">
        <f t="shared" si="0"/>
        <v>0</v>
      </c>
      <c r="L57" s="2">
        <f t="shared" si="7"/>
        <v>0</v>
      </c>
      <c r="M57" s="2">
        <f t="shared" si="1"/>
        <v>4</v>
      </c>
      <c r="N57" s="2">
        <f t="shared" si="8"/>
        <v>213.72</v>
      </c>
      <c r="O57" s="11" t="str">
        <f t="shared" si="2"/>
        <v xml:space="preserve"> </v>
      </c>
      <c r="P57" s="21">
        <f t="shared" si="3"/>
        <v>1</v>
      </c>
    </row>
    <row r="58" spans="1:16" x14ac:dyDescent="0.25">
      <c r="A58" s="25" t="s">
        <v>135</v>
      </c>
      <c r="B58" s="25" t="s">
        <v>136</v>
      </c>
      <c r="C58" s="23" t="s">
        <v>20</v>
      </c>
      <c r="D58" s="24">
        <v>4</v>
      </c>
      <c r="E58" s="24">
        <v>108.34</v>
      </c>
      <c r="F58" s="14">
        <f t="shared" si="4"/>
        <v>433.36</v>
      </c>
      <c r="G58" s="1"/>
      <c r="H58" s="2">
        <f t="shared" si="5"/>
        <v>0</v>
      </c>
      <c r="I58" s="3"/>
      <c r="J58" s="2">
        <f t="shared" si="6"/>
        <v>0</v>
      </c>
      <c r="K58" s="2">
        <f t="shared" si="0"/>
        <v>0</v>
      </c>
      <c r="L58" s="2">
        <f t="shared" si="7"/>
        <v>0</v>
      </c>
      <c r="M58" s="2">
        <f t="shared" si="1"/>
        <v>4</v>
      </c>
      <c r="N58" s="2">
        <f t="shared" si="8"/>
        <v>433.36</v>
      </c>
      <c r="O58" s="11" t="str">
        <f t="shared" si="2"/>
        <v xml:space="preserve"> </v>
      </c>
      <c r="P58" s="21">
        <f t="shared" si="3"/>
        <v>1</v>
      </c>
    </row>
    <row r="59" spans="1:16" x14ac:dyDescent="0.25">
      <c r="A59" s="26" t="s">
        <v>137</v>
      </c>
      <c r="B59" s="26" t="s">
        <v>138</v>
      </c>
      <c r="C59" s="27"/>
      <c r="D59" s="28"/>
      <c r="E59" s="28"/>
      <c r="F59" s="15">
        <f>F60</f>
        <v>1228.72</v>
      </c>
      <c r="G59" s="31"/>
      <c r="H59" s="15">
        <f>H60</f>
        <v>0</v>
      </c>
      <c r="I59" s="32"/>
      <c r="J59" s="15">
        <f>J60</f>
        <v>0</v>
      </c>
      <c r="K59" s="31">
        <f t="shared" si="0"/>
        <v>0</v>
      </c>
      <c r="L59" s="15">
        <f>L60</f>
        <v>0</v>
      </c>
      <c r="M59" s="31"/>
      <c r="N59" s="15">
        <f>N60</f>
        <v>1228.72</v>
      </c>
      <c r="O59" s="12" t="str">
        <f t="shared" si="2"/>
        <v xml:space="preserve"> </v>
      </c>
      <c r="P59" s="33">
        <f t="shared" si="3"/>
        <v>1</v>
      </c>
    </row>
    <row r="60" spans="1:16" x14ac:dyDescent="0.25">
      <c r="A60" s="26" t="s">
        <v>139</v>
      </c>
      <c r="B60" s="26" t="s">
        <v>140</v>
      </c>
      <c r="C60" s="27"/>
      <c r="D60" s="28"/>
      <c r="E60" s="28"/>
      <c r="F60" s="15">
        <f>SUM(F61:F69)</f>
        <v>1228.72</v>
      </c>
      <c r="G60" s="31"/>
      <c r="H60" s="15">
        <f>SUM(H61:H69)</f>
        <v>0</v>
      </c>
      <c r="I60" s="32"/>
      <c r="J60" s="15">
        <f>SUM(J61:J69)</f>
        <v>0</v>
      </c>
      <c r="K60" s="31">
        <f t="shared" si="0"/>
        <v>0</v>
      </c>
      <c r="L60" s="15">
        <f>SUM(L61:L69)</f>
        <v>0</v>
      </c>
      <c r="M60" s="31"/>
      <c r="N60" s="15">
        <f>SUM(N61:N69)</f>
        <v>1228.72</v>
      </c>
      <c r="O60" s="12" t="str">
        <f t="shared" si="2"/>
        <v xml:space="preserve"> </v>
      </c>
      <c r="P60" s="33">
        <f t="shared" si="3"/>
        <v>1</v>
      </c>
    </row>
    <row r="61" spans="1:16" ht="39.6" x14ac:dyDescent="0.25">
      <c r="A61" s="25" t="s">
        <v>141</v>
      </c>
      <c r="B61" s="25" t="s">
        <v>142</v>
      </c>
      <c r="C61" s="23" t="s">
        <v>20</v>
      </c>
      <c r="D61" s="24">
        <v>2</v>
      </c>
      <c r="E61" s="24">
        <v>137.09</v>
      </c>
      <c r="F61" s="14">
        <f t="shared" si="4"/>
        <v>274.18</v>
      </c>
      <c r="G61" s="1"/>
      <c r="H61" s="2">
        <f t="shared" si="5"/>
        <v>0</v>
      </c>
      <c r="I61" s="3"/>
      <c r="J61" s="2">
        <f t="shared" si="6"/>
        <v>0</v>
      </c>
      <c r="K61" s="2">
        <f t="shared" si="0"/>
        <v>0</v>
      </c>
      <c r="L61" s="2">
        <f t="shared" si="7"/>
        <v>0</v>
      </c>
      <c r="M61" s="2">
        <f t="shared" si="1"/>
        <v>2</v>
      </c>
      <c r="N61" s="2">
        <f t="shared" si="8"/>
        <v>274.18</v>
      </c>
      <c r="O61" s="11" t="str">
        <f t="shared" si="2"/>
        <v xml:space="preserve"> </v>
      </c>
      <c r="P61" s="21">
        <f t="shared" si="3"/>
        <v>1</v>
      </c>
    </row>
    <row r="62" spans="1:16" ht="39.6" x14ac:dyDescent="0.25">
      <c r="A62" s="25" t="s">
        <v>143</v>
      </c>
      <c r="B62" s="25" t="s">
        <v>144</v>
      </c>
      <c r="C62" s="23" t="s">
        <v>20</v>
      </c>
      <c r="D62" s="24">
        <v>2</v>
      </c>
      <c r="E62" s="24">
        <v>80.540000000000006</v>
      </c>
      <c r="F62" s="14">
        <f t="shared" si="4"/>
        <v>161.08000000000001</v>
      </c>
      <c r="G62" s="1"/>
      <c r="H62" s="2">
        <f t="shared" si="5"/>
        <v>0</v>
      </c>
      <c r="I62" s="3"/>
      <c r="J62" s="2">
        <f t="shared" si="6"/>
        <v>0</v>
      </c>
      <c r="K62" s="2">
        <f t="shared" si="0"/>
        <v>0</v>
      </c>
      <c r="L62" s="2">
        <f t="shared" si="7"/>
        <v>0</v>
      </c>
      <c r="M62" s="2">
        <f t="shared" si="1"/>
        <v>2</v>
      </c>
      <c r="N62" s="2">
        <f t="shared" si="8"/>
        <v>161.08000000000001</v>
      </c>
      <c r="O62" s="11" t="str">
        <f t="shared" si="2"/>
        <v xml:space="preserve"> </v>
      </c>
      <c r="P62" s="21">
        <f t="shared" si="3"/>
        <v>1</v>
      </c>
    </row>
    <row r="63" spans="1:16" ht="31.2" customHeight="1" x14ac:dyDescent="0.25">
      <c r="A63" s="25" t="s">
        <v>145</v>
      </c>
      <c r="B63" s="25" t="s">
        <v>146</v>
      </c>
      <c r="C63" s="23" t="s">
        <v>20</v>
      </c>
      <c r="D63" s="24">
        <v>1</v>
      </c>
      <c r="E63" s="24">
        <v>61.26</v>
      </c>
      <c r="F63" s="14">
        <f t="shared" si="4"/>
        <v>61.26</v>
      </c>
      <c r="G63" s="1"/>
      <c r="H63" s="2">
        <f t="shared" si="5"/>
        <v>0</v>
      </c>
      <c r="I63" s="3"/>
      <c r="J63" s="2">
        <f t="shared" si="6"/>
        <v>0</v>
      </c>
      <c r="K63" s="2">
        <f t="shared" si="0"/>
        <v>0</v>
      </c>
      <c r="L63" s="2">
        <f t="shared" si="7"/>
        <v>0</v>
      </c>
      <c r="M63" s="2">
        <f t="shared" si="1"/>
        <v>1</v>
      </c>
      <c r="N63" s="2">
        <f t="shared" si="8"/>
        <v>61.26</v>
      </c>
      <c r="O63" s="11" t="str">
        <f t="shared" si="2"/>
        <v xml:space="preserve"> </v>
      </c>
      <c r="P63" s="21">
        <f t="shared" si="3"/>
        <v>1</v>
      </c>
    </row>
    <row r="64" spans="1:16" ht="36" customHeight="1" x14ac:dyDescent="0.25">
      <c r="A64" s="25" t="s">
        <v>147</v>
      </c>
      <c r="B64" s="25" t="s">
        <v>148</v>
      </c>
      <c r="C64" s="23" t="s">
        <v>20</v>
      </c>
      <c r="D64" s="24">
        <v>1</v>
      </c>
      <c r="E64" s="24">
        <v>102.1</v>
      </c>
      <c r="F64" s="14">
        <f t="shared" si="4"/>
        <v>102.1</v>
      </c>
      <c r="G64" s="1"/>
      <c r="H64" s="2">
        <f t="shared" si="5"/>
        <v>0</v>
      </c>
      <c r="I64" s="3"/>
      <c r="J64" s="2">
        <f t="shared" si="6"/>
        <v>0</v>
      </c>
      <c r="K64" s="2">
        <f t="shared" si="0"/>
        <v>0</v>
      </c>
      <c r="L64" s="2">
        <f t="shared" si="7"/>
        <v>0</v>
      </c>
      <c r="M64" s="2">
        <f t="shared" si="1"/>
        <v>1</v>
      </c>
      <c r="N64" s="2">
        <f t="shared" si="8"/>
        <v>102.1</v>
      </c>
      <c r="O64" s="11" t="str">
        <f t="shared" si="2"/>
        <v xml:space="preserve"> </v>
      </c>
      <c r="P64" s="21">
        <f t="shared" si="3"/>
        <v>1</v>
      </c>
    </row>
    <row r="65" spans="1:17" ht="39.6" x14ac:dyDescent="0.25">
      <c r="A65" s="25" t="s">
        <v>149</v>
      </c>
      <c r="B65" s="25" t="s">
        <v>150</v>
      </c>
      <c r="C65" s="23" t="s">
        <v>20</v>
      </c>
      <c r="D65" s="24">
        <v>4</v>
      </c>
      <c r="E65" s="24">
        <v>29.49</v>
      </c>
      <c r="F65" s="14">
        <f t="shared" si="4"/>
        <v>117.96</v>
      </c>
      <c r="G65" s="1"/>
      <c r="H65" s="2">
        <f t="shared" si="5"/>
        <v>0</v>
      </c>
      <c r="I65" s="3"/>
      <c r="J65" s="2">
        <f t="shared" si="6"/>
        <v>0</v>
      </c>
      <c r="K65" s="2">
        <f t="shared" si="0"/>
        <v>0</v>
      </c>
      <c r="L65" s="2">
        <f t="shared" si="7"/>
        <v>0</v>
      </c>
      <c r="M65" s="2">
        <f t="shared" si="1"/>
        <v>4</v>
      </c>
      <c r="N65" s="2">
        <f t="shared" si="8"/>
        <v>117.96</v>
      </c>
      <c r="O65" s="11" t="str">
        <f t="shared" si="2"/>
        <v xml:space="preserve"> </v>
      </c>
      <c r="P65" s="21">
        <f t="shared" si="3"/>
        <v>1</v>
      </c>
    </row>
    <row r="66" spans="1:17" ht="26.4" x14ac:dyDescent="0.25">
      <c r="A66" s="25" t="s">
        <v>151</v>
      </c>
      <c r="B66" s="25" t="s">
        <v>152</v>
      </c>
      <c r="C66" s="23" t="s">
        <v>20</v>
      </c>
      <c r="D66" s="24">
        <v>2</v>
      </c>
      <c r="E66" s="24">
        <v>10.44</v>
      </c>
      <c r="F66" s="14">
        <f t="shared" si="4"/>
        <v>20.88</v>
      </c>
      <c r="G66" s="1"/>
      <c r="H66" s="2">
        <f t="shared" si="5"/>
        <v>0</v>
      </c>
      <c r="I66" s="3"/>
      <c r="J66" s="2">
        <f t="shared" si="6"/>
        <v>0</v>
      </c>
      <c r="K66" s="2">
        <f t="shared" si="0"/>
        <v>0</v>
      </c>
      <c r="L66" s="2">
        <f t="shared" si="7"/>
        <v>0</v>
      </c>
      <c r="M66" s="2">
        <f t="shared" si="1"/>
        <v>2</v>
      </c>
      <c r="N66" s="2">
        <f t="shared" si="8"/>
        <v>20.88</v>
      </c>
      <c r="O66" s="11" t="str">
        <f t="shared" si="2"/>
        <v xml:space="preserve"> </v>
      </c>
      <c r="P66" s="21">
        <f t="shared" si="3"/>
        <v>1</v>
      </c>
    </row>
    <row r="67" spans="1:17" ht="39.6" x14ac:dyDescent="0.25">
      <c r="A67" s="25" t="s">
        <v>153</v>
      </c>
      <c r="B67" s="25" t="s">
        <v>154</v>
      </c>
      <c r="C67" s="23" t="s">
        <v>20</v>
      </c>
      <c r="D67" s="24">
        <v>8</v>
      </c>
      <c r="E67" s="24">
        <v>10.44</v>
      </c>
      <c r="F67" s="14">
        <f t="shared" si="4"/>
        <v>83.52</v>
      </c>
      <c r="G67" s="1"/>
      <c r="H67" s="2">
        <f t="shared" si="5"/>
        <v>0</v>
      </c>
      <c r="I67" s="3"/>
      <c r="J67" s="2">
        <f t="shared" si="6"/>
        <v>0</v>
      </c>
      <c r="K67" s="2">
        <f t="shared" si="0"/>
        <v>0</v>
      </c>
      <c r="L67" s="2">
        <f t="shared" si="7"/>
        <v>0</v>
      </c>
      <c r="M67" s="2">
        <f t="shared" si="1"/>
        <v>8</v>
      </c>
      <c r="N67" s="2">
        <f t="shared" si="8"/>
        <v>83.52</v>
      </c>
      <c r="O67" s="11" t="str">
        <f t="shared" si="2"/>
        <v xml:space="preserve"> </v>
      </c>
      <c r="P67" s="21">
        <f t="shared" si="3"/>
        <v>1</v>
      </c>
    </row>
    <row r="68" spans="1:17" ht="39.6" x14ac:dyDescent="0.25">
      <c r="A68" s="25" t="s">
        <v>155</v>
      </c>
      <c r="B68" s="25" t="s">
        <v>156</v>
      </c>
      <c r="C68" s="23" t="s">
        <v>20</v>
      </c>
      <c r="D68" s="24">
        <v>4</v>
      </c>
      <c r="E68" s="24">
        <v>10.44</v>
      </c>
      <c r="F68" s="14">
        <f t="shared" si="4"/>
        <v>41.76</v>
      </c>
      <c r="G68" s="1"/>
      <c r="H68" s="2">
        <f t="shared" si="5"/>
        <v>0</v>
      </c>
      <c r="I68" s="3"/>
      <c r="J68" s="2">
        <f t="shared" si="6"/>
        <v>0</v>
      </c>
      <c r="K68" s="2">
        <f t="shared" si="0"/>
        <v>0</v>
      </c>
      <c r="L68" s="2">
        <f t="shared" si="7"/>
        <v>0</v>
      </c>
      <c r="M68" s="2">
        <f t="shared" si="1"/>
        <v>4</v>
      </c>
      <c r="N68" s="2">
        <f t="shared" si="8"/>
        <v>41.76</v>
      </c>
      <c r="O68" s="11" t="str">
        <f t="shared" si="2"/>
        <v xml:space="preserve"> </v>
      </c>
      <c r="P68" s="21">
        <f t="shared" si="3"/>
        <v>1</v>
      </c>
    </row>
    <row r="69" spans="1:17" ht="26.4" x14ac:dyDescent="0.25">
      <c r="A69" s="25" t="s">
        <v>157</v>
      </c>
      <c r="B69" s="25" t="s">
        <v>158</v>
      </c>
      <c r="C69" s="23" t="s">
        <v>20</v>
      </c>
      <c r="D69" s="24">
        <v>2</v>
      </c>
      <c r="E69" s="24">
        <v>182.99</v>
      </c>
      <c r="F69" s="14">
        <f t="shared" si="4"/>
        <v>365.98</v>
      </c>
      <c r="G69" s="1"/>
      <c r="H69" s="2">
        <f t="shared" si="5"/>
        <v>0</v>
      </c>
      <c r="I69" s="3"/>
      <c r="J69" s="2">
        <f t="shared" si="6"/>
        <v>0</v>
      </c>
      <c r="K69" s="2">
        <f t="shared" si="0"/>
        <v>0</v>
      </c>
      <c r="L69" s="2">
        <f t="shared" si="7"/>
        <v>0</v>
      </c>
      <c r="M69" s="2">
        <f t="shared" si="1"/>
        <v>2</v>
      </c>
      <c r="N69" s="2">
        <f t="shared" si="8"/>
        <v>365.98</v>
      </c>
      <c r="O69" s="11" t="str">
        <f t="shared" si="2"/>
        <v xml:space="preserve"> </v>
      </c>
      <c r="P69" s="21">
        <f t="shared" si="3"/>
        <v>1</v>
      </c>
    </row>
    <row r="70" spans="1:17" x14ac:dyDescent="0.25">
      <c r="A70" s="26" t="s">
        <v>159</v>
      </c>
      <c r="B70" s="26" t="s">
        <v>160</v>
      </c>
      <c r="C70" s="27"/>
      <c r="D70" s="28"/>
      <c r="E70" s="28"/>
      <c r="F70" s="15">
        <f>F71</f>
        <v>60.12</v>
      </c>
      <c r="G70" s="31"/>
      <c r="H70" s="15">
        <f>H71</f>
        <v>0</v>
      </c>
      <c r="I70" s="32"/>
      <c r="J70" s="15">
        <f>J71</f>
        <v>0</v>
      </c>
      <c r="K70" s="31">
        <f t="shared" si="0"/>
        <v>0</v>
      </c>
      <c r="L70" s="15">
        <f>L71</f>
        <v>0</v>
      </c>
      <c r="M70" s="31"/>
      <c r="N70" s="15">
        <f>N71</f>
        <v>60.12</v>
      </c>
      <c r="O70" s="12" t="str">
        <f t="shared" si="2"/>
        <v xml:space="preserve"> </v>
      </c>
      <c r="P70" s="33">
        <f t="shared" si="3"/>
        <v>1</v>
      </c>
    </row>
    <row r="71" spans="1:17" ht="30.75" customHeight="1" x14ac:dyDescent="0.25">
      <c r="A71" s="25" t="s">
        <v>161</v>
      </c>
      <c r="B71" s="25" t="s">
        <v>162</v>
      </c>
      <c r="C71" s="23" t="s">
        <v>20</v>
      </c>
      <c r="D71" s="24">
        <v>1</v>
      </c>
      <c r="E71" s="24">
        <v>60.12</v>
      </c>
      <c r="F71" s="14">
        <f t="shared" si="4"/>
        <v>60.12</v>
      </c>
      <c r="G71" s="1"/>
      <c r="H71" s="2">
        <f t="shared" si="5"/>
        <v>0</v>
      </c>
      <c r="I71" s="3"/>
      <c r="J71" s="2">
        <f t="shared" si="6"/>
        <v>0</v>
      </c>
      <c r="K71" s="2">
        <f t="shared" si="0"/>
        <v>0</v>
      </c>
      <c r="L71" s="2">
        <f t="shared" si="7"/>
        <v>0</v>
      </c>
      <c r="M71" s="2">
        <f t="shared" si="1"/>
        <v>1</v>
      </c>
      <c r="N71" s="2">
        <f t="shared" si="8"/>
        <v>60.12</v>
      </c>
      <c r="O71" s="11" t="str">
        <f t="shared" si="2"/>
        <v xml:space="preserve"> </v>
      </c>
      <c r="P71" s="21">
        <f t="shared" si="3"/>
        <v>1</v>
      </c>
    </row>
    <row r="72" spans="1:17" ht="26.4" x14ac:dyDescent="0.25">
      <c r="A72" s="26" t="s">
        <v>163</v>
      </c>
      <c r="B72" s="26" t="s">
        <v>164</v>
      </c>
      <c r="C72" s="27"/>
      <c r="D72" s="28"/>
      <c r="E72" s="28"/>
      <c r="F72" s="15">
        <f>F73</f>
        <v>950.62720000000002</v>
      </c>
      <c r="G72" s="31"/>
      <c r="H72" s="15">
        <f>H73</f>
        <v>950.63</v>
      </c>
      <c r="I72" s="32"/>
      <c r="J72" s="15">
        <f>J73</f>
        <v>0</v>
      </c>
      <c r="K72" s="31"/>
      <c r="L72" s="15">
        <f>L73</f>
        <v>950.63</v>
      </c>
      <c r="M72" s="31"/>
      <c r="N72" s="15">
        <f>N73</f>
        <v>-2.7999999999792635E-3</v>
      </c>
      <c r="O72" s="12">
        <f t="shared" si="2"/>
        <v>1.0000029454238213</v>
      </c>
      <c r="P72" s="33">
        <f t="shared" si="3"/>
        <v>-2.9454238212195731E-6</v>
      </c>
    </row>
    <row r="73" spans="1:17" x14ac:dyDescent="0.25">
      <c r="A73" s="36" t="s">
        <v>165</v>
      </c>
      <c r="B73" s="25" t="s">
        <v>166</v>
      </c>
      <c r="C73" s="23" t="s">
        <v>23</v>
      </c>
      <c r="D73" s="24">
        <v>4.1900000000000004</v>
      </c>
      <c r="E73" s="24">
        <v>226.88</v>
      </c>
      <c r="F73" s="14">
        <f t="shared" si="4"/>
        <v>950.62720000000002</v>
      </c>
      <c r="G73" s="1">
        <v>4.1900000000000004</v>
      </c>
      <c r="H73" s="2">
        <f t="shared" si="5"/>
        <v>950.63</v>
      </c>
      <c r="I73" s="3">
        <v>0</v>
      </c>
      <c r="J73" s="2">
        <f t="shared" si="6"/>
        <v>0</v>
      </c>
      <c r="K73" s="2">
        <f t="shared" si="0"/>
        <v>4.1900000000000004</v>
      </c>
      <c r="L73" s="2">
        <f t="shared" si="7"/>
        <v>950.63</v>
      </c>
      <c r="M73" s="2">
        <f t="shared" si="1"/>
        <v>0</v>
      </c>
      <c r="N73" s="2">
        <f t="shared" si="8"/>
        <v>-2.7999999999792635E-3</v>
      </c>
      <c r="O73" s="11">
        <f t="shared" si="2"/>
        <v>1.0000029454238213</v>
      </c>
      <c r="P73" s="21">
        <f t="shared" si="3"/>
        <v>-2.9454238212195731E-6</v>
      </c>
    </row>
    <row r="74" spans="1:17" ht="13.8" thickBot="1" x14ac:dyDescent="0.3">
      <c r="A74" s="25"/>
      <c r="B74" s="25"/>
      <c r="C74" s="23"/>
      <c r="D74" s="24"/>
      <c r="E74" s="24"/>
      <c r="F74" s="14"/>
      <c r="G74" s="1"/>
      <c r="H74" s="2"/>
      <c r="I74" s="3"/>
      <c r="J74" s="2"/>
      <c r="K74" s="2"/>
      <c r="L74" s="2"/>
      <c r="M74" s="2"/>
      <c r="N74" s="2"/>
      <c r="O74" s="11"/>
      <c r="P74" s="21"/>
      <c r="Q74" s="62"/>
    </row>
    <row r="75" spans="1:17" x14ac:dyDescent="0.25">
      <c r="A75" s="120" t="s">
        <v>29</v>
      </c>
      <c r="B75" s="121"/>
      <c r="C75" s="121"/>
      <c r="D75" s="121"/>
      <c r="E75" s="122"/>
      <c r="F75" s="16">
        <f>F13+F18+F20</f>
        <v>188899.39659999998</v>
      </c>
      <c r="G75" s="17"/>
      <c r="H75" s="16">
        <f>H13+H18+H20</f>
        <v>78990.010000000009</v>
      </c>
      <c r="I75" s="17"/>
      <c r="J75" s="16">
        <f>J13+J18+J20</f>
        <v>1724.32</v>
      </c>
      <c r="K75" s="18"/>
      <c r="L75" s="16">
        <f>L13+L18+L20</f>
        <v>80714.330000000016</v>
      </c>
      <c r="M75" s="18"/>
      <c r="N75" s="16">
        <f>N13+N18+N20</f>
        <v>108185.06659999996</v>
      </c>
      <c r="O75" s="166">
        <f t="shared" ref="O75" si="15">IF((L75/F75)=0," ",(L75/F75))</f>
        <v>0.42728738922821963</v>
      </c>
      <c r="P75" s="168">
        <f t="shared" ref="P75" si="16">IF((N75/F75)=0," ",(N75/F75))</f>
        <v>0.57271261077178037</v>
      </c>
    </row>
    <row r="76" spans="1:17" ht="13.8" thickBot="1" x14ac:dyDescent="0.3">
      <c r="A76" s="103" t="s">
        <v>28</v>
      </c>
      <c r="B76" s="104"/>
      <c r="C76" s="104"/>
      <c r="D76" s="104"/>
      <c r="E76" s="105"/>
      <c r="F76" s="19">
        <f>F75/F75</f>
        <v>1</v>
      </c>
      <c r="G76" s="19"/>
      <c r="H76" s="19">
        <f>H75/F75</f>
        <v>0.41815914408272925</v>
      </c>
      <c r="I76" s="19"/>
      <c r="J76" s="19">
        <f>J75/F75</f>
        <v>9.1282451454903178E-3</v>
      </c>
      <c r="K76" s="19"/>
      <c r="L76" s="19">
        <f>L75/F75</f>
        <v>0.42728738922821963</v>
      </c>
      <c r="M76" s="19"/>
      <c r="N76" s="19">
        <f>N75/F75</f>
        <v>0.57271261077178037</v>
      </c>
      <c r="O76" s="167"/>
      <c r="P76" s="169"/>
    </row>
    <row r="77" spans="1:17" ht="40.5" customHeight="1" x14ac:dyDescent="0.25">
      <c r="A77" s="106"/>
      <c r="B77" s="107"/>
      <c r="C77" s="107"/>
      <c r="D77" s="107"/>
      <c r="E77" s="108"/>
      <c r="F77" s="109" t="s">
        <v>30</v>
      </c>
      <c r="G77" s="110"/>
      <c r="H77" s="110"/>
      <c r="I77" s="110"/>
      <c r="J77" s="110"/>
      <c r="K77" s="111"/>
      <c r="L77" s="109" t="s">
        <v>31</v>
      </c>
      <c r="M77" s="110"/>
      <c r="N77" s="110"/>
      <c r="O77" s="110"/>
      <c r="P77" s="111"/>
    </row>
    <row r="78" spans="1:17" ht="36" customHeight="1" x14ac:dyDescent="0.25">
      <c r="A78" s="115" t="s">
        <v>49</v>
      </c>
      <c r="B78" s="116"/>
      <c r="C78" s="116"/>
      <c r="D78" s="116"/>
      <c r="E78" s="117"/>
      <c r="F78" s="112"/>
      <c r="G78" s="113"/>
      <c r="H78" s="113"/>
      <c r="I78" s="113"/>
      <c r="J78" s="113"/>
      <c r="K78" s="114"/>
      <c r="L78" s="112"/>
      <c r="M78" s="113"/>
      <c r="N78" s="113"/>
      <c r="O78" s="113"/>
      <c r="P78" s="114"/>
    </row>
  </sheetData>
  <mergeCells count="52">
    <mergeCell ref="O75:O76"/>
    <mergeCell ref="P75:P76"/>
    <mergeCell ref="I4:I5"/>
    <mergeCell ref="M4:N4"/>
    <mergeCell ref="O4:P4"/>
    <mergeCell ref="A5:B5"/>
    <mergeCell ref="C5:D5"/>
    <mergeCell ref="F5:G5"/>
    <mergeCell ref="M5:N5"/>
    <mergeCell ref="O5:P5"/>
    <mergeCell ref="D11:F11"/>
    <mergeCell ref="G11:H11"/>
    <mergeCell ref="N6:P10"/>
    <mergeCell ref="A7:M7"/>
    <mergeCell ref="A8:B8"/>
    <mergeCell ref="C8:J8"/>
    <mergeCell ref="K8:M8"/>
    <mergeCell ref="A9:B10"/>
    <mergeCell ref="C9:J10"/>
    <mergeCell ref="K9:M10"/>
    <mergeCell ref="K1:L2"/>
    <mergeCell ref="M1:N2"/>
    <mergeCell ref="O1:P2"/>
    <mergeCell ref="A76:E76"/>
    <mergeCell ref="A77:E77"/>
    <mergeCell ref="F77:K78"/>
    <mergeCell ref="L77:P78"/>
    <mergeCell ref="A78:E78"/>
    <mergeCell ref="I11:J11"/>
    <mergeCell ref="K11:L11"/>
    <mergeCell ref="M11:N11"/>
    <mergeCell ref="O11:P11"/>
    <mergeCell ref="A75:E75"/>
    <mergeCell ref="A11:A12"/>
    <mergeCell ref="B11:B12"/>
    <mergeCell ref="C11:C12"/>
    <mergeCell ref="I3:P3"/>
    <mergeCell ref="J4:L4"/>
    <mergeCell ref="K5:L5"/>
    <mergeCell ref="A6:M6"/>
    <mergeCell ref="A1:B2"/>
    <mergeCell ref="G1:H1"/>
    <mergeCell ref="C2:F2"/>
    <mergeCell ref="G2:H2"/>
    <mergeCell ref="A3:B3"/>
    <mergeCell ref="C3:F3"/>
    <mergeCell ref="A4:B4"/>
    <mergeCell ref="C4:D4"/>
    <mergeCell ref="E4:E5"/>
    <mergeCell ref="F4:H4"/>
    <mergeCell ref="C1:F1"/>
    <mergeCell ref="I1:J2"/>
  </mergeCells>
  <conditionalFormatting sqref="I13:I14 I15:J15 I16 I17:J17 I18 I19:J19 I20:I22 I23:J24 I25 I27:J29 I30:I31 I32:J33 I34 I35:J36 I37 I38:J40 I41 I42:J43 I44:I45 I46:J46 I47 I48:J55 I56 I57:J58 I59:I60 I61:J69 I70 I71:J71 I72 I73:J74">
    <cfRule type="cellIs" dxfId="1" priority="1" stopIfTrue="1" operator="greaterThan">
      <formula>0</formula>
    </cfRule>
    <cfRule type="cellIs" dxfId="0" priority="2" stopIfTrue="1" operator="greaterThan">
      <formula>0</formula>
    </cfRule>
  </conditionalFormatting>
  <pageMargins left="0.19685039370078741" right="3.937007874015748E-2" top="0.55118110236220474" bottom="0.55118110236220474" header="0.11811023622047245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CAFE-0340-48A7-8EDA-4BDE5BC86B33}">
  <dimension ref="A1:G8"/>
  <sheetViews>
    <sheetView workbookViewId="0">
      <selection activeCell="L12" sqref="K5:L12"/>
    </sheetView>
  </sheetViews>
  <sheetFormatPr defaultRowHeight="13.2" x14ac:dyDescent="0.25"/>
  <cols>
    <col min="4" max="4" width="9.21875" bestFit="1" customWidth="1"/>
  </cols>
  <sheetData>
    <row r="1" spans="1:7" ht="13.8" x14ac:dyDescent="0.25">
      <c r="A1" s="178" t="str">
        <f>'BM 01'!B16</f>
        <v>Equipamento de Apoio a Produção</v>
      </c>
      <c r="B1" s="179"/>
      <c r="C1" s="179"/>
      <c r="D1" s="179"/>
      <c r="E1" s="179"/>
      <c r="F1" s="179"/>
      <c r="G1" s="179"/>
    </row>
    <row r="2" spans="1:7" x14ac:dyDescent="0.25">
      <c r="A2" s="37" t="s">
        <v>167</v>
      </c>
      <c r="B2" s="180" t="str">
        <f>'BM 01'!A17</f>
        <v>01.002.001 </v>
      </c>
      <c r="C2" s="179"/>
      <c r="D2" s="179"/>
      <c r="E2" s="179"/>
      <c r="F2" s="179"/>
      <c r="G2" s="181"/>
    </row>
    <row r="3" spans="1:7" x14ac:dyDescent="0.25">
      <c r="A3" s="38" t="s">
        <v>168</v>
      </c>
      <c r="B3" s="182" t="str">
        <f>'BM 01'!B17</f>
        <v>Locacao de andaime metalico tipo fachadeiro, largura de 1,20 m x altura de 2,0 m por painel, incluindo diagonais em x, barras de ligacao, sapatas e demais itens necessarios a montagem (nao inclui instalacao)</v>
      </c>
      <c r="C3" s="183"/>
      <c r="D3" s="183"/>
      <c r="E3" s="183"/>
      <c r="F3" s="183"/>
      <c r="G3" s="184"/>
    </row>
    <row r="4" spans="1:7" ht="14.4" x14ac:dyDescent="0.3">
      <c r="A4" s="39" t="s">
        <v>169</v>
      </c>
      <c r="B4" s="40" t="s">
        <v>170</v>
      </c>
      <c r="C4" s="41" t="s">
        <v>171</v>
      </c>
      <c r="D4" s="42"/>
      <c r="E4" s="185" t="s">
        <v>172</v>
      </c>
      <c r="F4" s="179"/>
      <c r="G4" s="181"/>
    </row>
    <row r="5" spans="1:7" ht="14.4" x14ac:dyDescent="0.3">
      <c r="A5" s="43"/>
      <c r="B5" s="44"/>
      <c r="C5" s="44"/>
      <c r="D5" s="45"/>
      <c r="E5" s="186" t="s">
        <v>176</v>
      </c>
      <c r="F5" s="179"/>
      <c r="G5" s="181"/>
    </row>
    <row r="6" spans="1:7" ht="14.4" x14ac:dyDescent="0.3">
      <c r="A6" s="46" t="s">
        <v>173</v>
      </c>
      <c r="B6" s="47"/>
      <c r="C6" s="48"/>
      <c r="D6" s="49"/>
      <c r="E6" s="186" t="s">
        <v>177</v>
      </c>
      <c r="F6" s="179"/>
      <c r="G6" s="181"/>
    </row>
    <row r="7" spans="1:7" ht="14.4" x14ac:dyDescent="0.3">
      <c r="A7" s="50" t="s">
        <v>179</v>
      </c>
      <c r="B7" s="51" t="str">
        <f>'BM 01'!C17</f>
        <v>m2xmes</v>
      </c>
      <c r="C7" s="52">
        <f>'BM 01'!I17</f>
        <v>208</v>
      </c>
      <c r="D7" s="53"/>
      <c r="E7" s="172"/>
      <c r="F7" s="173"/>
      <c r="G7" s="174"/>
    </row>
    <row r="8" spans="1:7" ht="14.4" x14ac:dyDescent="0.3">
      <c r="A8" s="54" t="s">
        <v>174</v>
      </c>
      <c r="B8" s="55" t="str">
        <f>B7</f>
        <v>m2xmes</v>
      </c>
      <c r="C8" s="55">
        <f>C7-C6</f>
        <v>208</v>
      </c>
      <c r="D8" s="67">
        <f>'BM 01'!M17</f>
        <v>1303.21</v>
      </c>
      <c r="E8" s="175"/>
      <c r="F8" s="176"/>
      <c r="G8" s="177"/>
    </row>
  </sheetData>
  <mergeCells count="8">
    <mergeCell ref="E7:G7"/>
    <mergeCell ref="E8:G8"/>
    <mergeCell ref="A1:G1"/>
    <mergeCell ref="B2:G2"/>
    <mergeCell ref="B3:G3"/>
    <mergeCell ref="E4:G4"/>
    <mergeCell ref="E5:G5"/>
    <mergeCell ref="E6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BM 01</vt:lpstr>
      <vt:lpstr>Planilha1</vt:lpstr>
      <vt:lpstr>'BM 01'!Titulos_de_impressao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Boletim de medição nº 01-.xls</dc:title>
  <dc:creator>ESSENCIAL</dc:creator>
  <cp:lastModifiedBy>Lucas Santos Matos</cp:lastModifiedBy>
  <cp:lastPrinted>2025-10-30T14:04:29Z</cp:lastPrinted>
  <dcterms:created xsi:type="dcterms:W3CDTF">2024-09-24T20:31:15Z</dcterms:created>
  <dcterms:modified xsi:type="dcterms:W3CDTF">2025-10-30T17:18:55Z</dcterms:modified>
</cp:coreProperties>
</file>