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eu Drive\JGLR\OBRAS\2025\SÃO CRISTÓVÃO\CONTRATO 51.2025 - PRAÇA\MEDIÇÃO\BM 01\"/>
    </mc:Choice>
  </mc:AlternateContent>
  <xr:revisionPtr revIDLastSave="0" documentId="13_ncr:1_{4683B657-982C-4E10-BE0D-DA94D7ED9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ª MEDIÇÃO" sheetId="1" r:id="rId1"/>
    <sheet name="MC" sheetId="2" r:id="rId2"/>
  </sheets>
  <definedNames>
    <definedName name="_xlnm.Print_Area" localSheetId="0">'1ª MEDIÇÃO'!$A$1:$P$426</definedName>
    <definedName name="_xlnm.Print_Area" localSheetId="1">MC!$A$1:$G$131</definedName>
    <definedName name="_xlnm.Print_Titles" localSheetId="0">'1ª MEDIÇÃO'!$1:$9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L22" i="1" s="1"/>
  <c r="F19" i="1"/>
  <c r="L36" i="1"/>
  <c r="O36" i="1" s="1"/>
  <c r="K36" i="1"/>
  <c r="J36" i="1"/>
  <c r="G36" i="1"/>
  <c r="M36" i="1" s="1"/>
  <c r="P36" i="1" s="1"/>
  <c r="L35" i="1"/>
  <c r="O35" i="1" s="1"/>
  <c r="K35" i="1"/>
  <c r="J35" i="1"/>
  <c r="G35" i="1"/>
  <c r="M35" i="1" s="1"/>
  <c r="P35" i="1" s="1"/>
  <c r="H36" i="1" l="1"/>
  <c r="N36" i="1" s="1"/>
  <c r="H35" i="1"/>
  <c r="N35" i="1" s="1"/>
  <c r="C68" i="2" l="1"/>
  <c r="E81" i="2"/>
  <c r="F79" i="2" s="1"/>
  <c r="F30" i="1" s="1"/>
  <c r="F27" i="1"/>
  <c r="F28" i="1"/>
  <c r="F129" i="2"/>
  <c r="F404" i="1" s="1"/>
  <c r="F127" i="2"/>
  <c r="F403" i="1" s="1"/>
  <c r="F125" i="2"/>
  <c r="F402" i="1" s="1"/>
  <c r="C65" i="2"/>
  <c r="D65" i="2" s="1"/>
  <c r="F24" i="1"/>
  <c r="F23" i="1"/>
  <c r="F15" i="1"/>
  <c r="G31" i="2" l="1"/>
  <c r="G32" i="2"/>
  <c r="G33" i="2"/>
  <c r="G34" i="2"/>
  <c r="G35" i="2"/>
  <c r="G36" i="2"/>
  <c r="G37" i="2"/>
  <c r="G38" i="2"/>
  <c r="J78" i="2"/>
  <c r="F19" i="2"/>
  <c r="F17" i="1" s="1"/>
  <c r="E16" i="2"/>
  <c r="F13" i="1"/>
  <c r="E62" i="2" l="1"/>
  <c r="E61" i="2"/>
  <c r="E60" i="2"/>
  <c r="E59" i="2"/>
  <c r="E58" i="2"/>
  <c r="E46" i="2"/>
  <c r="E45" i="2"/>
  <c r="E44" i="2"/>
  <c r="C30" i="2"/>
  <c r="F23" i="2"/>
  <c r="F18" i="1" s="1"/>
  <c r="E15" i="2"/>
  <c r="E17" i="2" s="1"/>
  <c r="C11" i="2"/>
  <c r="E11" i="2" s="1"/>
  <c r="F9" i="2" s="1"/>
  <c r="F14" i="1" s="1"/>
  <c r="E6" i="2"/>
  <c r="F4" i="2" s="1"/>
  <c r="F12" i="1" s="1"/>
  <c r="D68" i="2" l="1"/>
  <c r="F42" i="2"/>
  <c r="G30" i="2"/>
  <c r="F28" i="2" s="1"/>
  <c r="F56" i="2"/>
  <c r="F25" i="1" s="1"/>
  <c r="C66" i="2" l="1"/>
  <c r="D66" i="2" s="1"/>
  <c r="C67" i="2"/>
  <c r="D67" i="2" s="1"/>
  <c r="L411" i="1"/>
  <c r="G403" i="1"/>
  <c r="M403" i="1" s="1"/>
  <c r="G404" i="1"/>
  <c r="G402" i="1"/>
  <c r="H402" i="1" s="1"/>
  <c r="N402" i="1" s="1"/>
  <c r="L414" i="1"/>
  <c r="L413" i="1" s="1"/>
  <c r="K414" i="1"/>
  <c r="K413" i="1" s="1"/>
  <c r="J414" i="1"/>
  <c r="J413" i="1" s="1"/>
  <c r="G414" i="1"/>
  <c r="M414" i="1" s="1"/>
  <c r="M413" i="1" s="1"/>
  <c r="K411" i="1"/>
  <c r="J411" i="1"/>
  <c r="L412" i="1"/>
  <c r="K412" i="1"/>
  <c r="J412" i="1"/>
  <c r="G412" i="1"/>
  <c r="M412" i="1" s="1"/>
  <c r="L409" i="1"/>
  <c r="L408" i="1" s="1"/>
  <c r="K409" i="1"/>
  <c r="K408" i="1" s="1"/>
  <c r="J409" i="1"/>
  <c r="G409" i="1"/>
  <c r="M409" i="1" s="1"/>
  <c r="M408" i="1" s="1"/>
  <c r="L406" i="1"/>
  <c r="L405" i="1" s="1"/>
  <c r="K406" i="1"/>
  <c r="K405" i="1" s="1"/>
  <c r="J406" i="1"/>
  <c r="M406" i="1"/>
  <c r="M405" i="1" s="1"/>
  <c r="J402" i="1"/>
  <c r="L404" i="1"/>
  <c r="K404" i="1"/>
  <c r="J404" i="1"/>
  <c r="M404" i="1"/>
  <c r="L403" i="1"/>
  <c r="K403" i="1"/>
  <c r="J403" i="1"/>
  <c r="L402" i="1"/>
  <c r="K402" i="1"/>
  <c r="L398" i="1"/>
  <c r="K398" i="1"/>
  <c r="J398" i="1"/>
  <c r="G398" i="1"/>
  <c r="M398" i="1" s="1"/>
  <c r="L397" i="1"/>
  <c r="K397" i="1"/>
  <c r="J397" i="1"/>
  <c r="G397" i="1"/>
  <c r="M397" i="1" s="1"/>
  <c r="L396" i="1"/>
  <c r="K396" i="1"/>
  <c r="J396" i="1"/>
  <c r="G396" i="1"/>
  <c r="M396" i="1" s="1"/>
  <c r="L395" i="1"/>
  <c r="K395" i="1"/>
  <c r="J395" i="1"/>
  <c r="G395" i="1"/>
  <c r="M395" i="1" s="1"/>
  <c r="L394" i="1"/>
  <c r="K394" i="1"/>
  <c r="J394" i="1"/>
  <c r="G394" i="1"/>
  <c r="M394" i="1" s="1"/>
  <c r="L393" i="1"/>
  <c r="K393" i="1"/>
  <c r="J393" i="1"/>
  <c r="G393" i="1"/>
  <c r="M393" i="1" s="1"/>
  <c r="L392" i="1"/>
  <c r="K392" i="1"/>
  <c r="J392" i="1"/>
  <c r="G392" i="1"/>
  <c r="M392" i="1" s="1"/>
  <c r="L391" i="1"/>
  <c r="L390" i="1" s="1"/>
  <c r="K391" i="1"/>
  <c r="J391" i="1"/>
  <c r="G391" i="1"/>
  <c r="M391" i="1" s="1"/>
  <c r="M390" i="1" s="1"/>
  <c r="L389" i="1"/>
  <c r="K389" i="1"/>
  <c r="J389" i="1"/>
  <c r="G389" i="1"/>
  <c r="M389" i="1" s="1"/>
  <c r="L388" i="1"/>
  <c r="K388" i="1"/>
  <c r="J388" i="1"/>
  <c r="G388" i="1"/>
  <c r="M388" i="1" s="1"/>
  <c r="L387" i="1"/>
  <c r="K387" i="1"/>
  <c r="J387" i="1"/>
  <c r="G387" i="1"/>
  <c r="M387" i="1" s="1"/>
  <c r="L386" i="1"/>
  <c r="K386" i="1"/>
  <c r="K385" i="1" s="1"/>
  <c r="J386" i="1"/>
  <c r="J385" i="1" s="1"/>
  <c r="G386" i="1"/>
  <c r="M386" i="1" s="1"/>
  <c r="L384" i="1"/>
  <c r="K384" i="1"/>
  <c r="J384" i="1"/>
  <c r="G384" i="1"/>
  <c r="M384" i="1" s="1"/>
  <c r="L383" i="1"/>
  <c r="K383" i="1"/>
  <c r="J383" i="1"/>
  <c r="G383" i="1"/>
  <c r="M383" i="1" s="1"/>
  <c r="L382" i="1"/>
  <c r="K382" i="1"/>
  <c r="J382" i="1"/>
  <c r="G382" i="1"/>
  <c r="M382" i="1" s="1"/>
  <c r="L381" i="1"/>
  <c r="K381" i="1"/>
  <c r="J381" i="1"/>
  <c r="G381" i="1"/>
  <c r="M381" i="1" s="1"/>
  <c r="L380" i="1"/>
  <c r="K380" i="1"/>
  <c r="J380" i="1"/>
  <c r="G380" i="1"/>
  <c r="M380" i="1" s="1"/>
  <c r="L379" i="1"/>
  <c r="K379" i="1"/>
  <c r="J379" i="1"/>
  <c r="G379" i="1"/>
  <c r="M379" i="1" s="1"/>
  <c r="L378" i="1"/>
  <c r="K378" i="1"/>
  <c r="J378" i="1"/>
  <c r="G378" i="1"/>
  <c r="M378" i="1" s="1"/>
  <c r="L377" i="1"/>
  <c r="K377" i="1"/>
  <c r="J377" i="1"/>
  <c r="G377" i="1"/>
  <c r="M377" i="1" s="1"/>
  <c r="L376" i="1"/>
  <c r="K376" i="1"/>
  <c r="J376" i="1"/>
  <c r="G376" i="1"/>
  <c r="M376" i="1" s="1"/>
  <c r="L375" i="1"/>
  <c r="K375" i="1"/>
  <c r="J375" i="1"/>
  <c r="G375" i="1"/>
  <c r="M375" i="1" s="1"/>
  <c r="L374" i="1"/>
  <c r="K374" i="1"/>
  <c r="K373" i="1" s="1"/>
  <c r="J374" i="1"/>
  <c r="G374" i="1"/>
  <c r="M374" i="1" s="1"/>
  <c r="M373" i="1" s="1"/>
  <c r="L363" i="1"/>
  <c r="K363" i="1"/>
  <c r="J363" i="1"/>
  <c r="G363" i="1"/>
  <c r="M363" i="1" s="1"/>
  <c r="L362" i="1"/>
  <c r="K362" i="1"/>
  <c r="J362" i="1"/>
  <c r="G362" i="1"/>
  <c r="M362" i="1" s="1"/>
  <c r="L361" i="1"/>
  <c r="K361" i="1"/>
  <c r="J361" i="1"/>
  <c r="G361" i="1"/>
  <c r="M361" i="1" s="1"/>
  <c r="L360" i="1"/>
  <c r="K360" i="1"/>
  <c r="J360" i="1"/>
  <c r="G360" i="1"/>
  <c r="M360" i="1" s="1"/>
  <c r="L359" i="1"/>
  <c r="K359" i="1"/>
  <c r="J359" i="1"/>
  <c r="G359" i="1"/>
  <c r="M359" i="1" s="1"/>
  <c r="L358" i="1"/>
  <c r="K358" i="1"/>
  <c r="J358" i="1"/>
  <c r="G358" i="1"/>
  <c r="M358" i="1" s="1"/>
  <c r="L357" i="1"/>
  <c r="K357" i="1"/>
  <c r="J357" i="1"/>
  <c r="G357" i="1"/>
  <c r="M357" i="1" s="1"/>
  <c r="L356" i="1"/>
  <c r="K356" i="1"/>
  <c r="J356" i="1"/>
  <c r="G356" i="1"/>
  <c r="M356" i="1" s="1"/>
  <c r="L355" i="1"/>
  <c r="K355" i="1"/>
  <c r="J355" i="1"/>
  <c r="G355" i="1"/>
  <c r="M355" i="1" s="1"/>
  <c r="L354" i="1"/>
  <c r="K354" i="1"/>
  <c r="J354" i="1"/>
  <c r="G354" i="1"/>
  <c r="M354" i="1" s="1"/>
  <c r="L371" i="1"/>
  <c r="K371" i="1"/>
  <c r="J371" i="1"/>
  <c r="G371" i="1"/>
  <c r="M371" i="1" s="1"/>
  <c r="L370" i="1"/>
  <c r="K370" i="1"/>
  <c r="J370" i="1"/>
  <c r="G370" i="1"/>
  <c r="M370" i="1" s="1"/>
  <c r="L369" i="1"/>
  <c r="K369" i="1"/>
  <c r="J369" i="1"/>
  <c r="G369" i="1"/>
  <c r="M369" i="1" s="1"/>
  <c r="L368" i="1"/>
  <c r="K368" i="1"/>
  <c r="J368" i="1"/>
  <c r="G368" i="1"/>
  <c r="M368" i="1" s="1"/>
  <c r="L367" i="1"/>
  <c r="K367" i="1"/>
  <c r="J367" i="1"/>
  <c r="G367" i="1"/>
  <c r="M367" i="1" s="1"/>
  <c r="L366" i="1"/>
  <c r="K366" i="1"/>
  <c r="J366" i="1"/>
  <c r="G366" i="1"/>
  <c r="M366" i="1" s="1"/>
  <c r="L349" i="1"/>
  <c r="K349" i="1"/>
  <c r="J349" i="1"/>
  <c r="G349" i="1"/>
  <c r="M349" i="1" s="1"/>
  <c r="L340" i="1"/>
  <c r="K340" i="1"/>
  <c r="J340" i="1"/>
  <c r="G340" i="1"/>
  <c r="M340" i="1" s="1"/>
  <c r="L365" i="1"/>
  <c r="K365" i="1"/>
  <c r="J365" i="1"/>
  <c r="G365" i="1"/>
  <c r="M365" i="1" s="1"/>
  <c r="L364" i="1"/>
  <c r="K364" i="1"/>
  <c r="J364" i="1"/>
  <c r="G364" i="1"/>
  <c r="M364" i="1" s="1"/>
  <c r="L352" i="1"/>
  <c r="K352" i="1"/>
  <c r="J352" i="1"/>
  <c r="G352" i="1"/>
  <c r="M352" i="1" s="1"/>
  <c r="L351" i="1"/>
  <c r="K351" i="1"/>
  <c r="J351" i="1"/>
  <c r="J350" i="1" s="1"/>
  <c r="G351" i="1"/>
  <c r="M351" i="1" s="1"/>
  <c r="L348" i="1"/>
  <c r="K348" i="1"/>
  <c r="J348" i="1"/>
  <c r="G348" i="1"/>
  <c r="M348" i="1" s="1"/>
  <c r="L347" i="1"/>
  <c r="K347" i="1"/>
  <c r="K346" i="1" s="1"/>
  <c r="J347" i="1"/>
  <c r="J346" i="1" s="1"/>
  <c r="G347" i="1"/>
  <c r="M347" i="1" s="1"/>
  <c r="L345" i="1"/>
  <c r="K345" i="1"/>
  <c r="J345" i="1"/>
  <c r="G345" i="1"/>
  <c r="M345" i="1" s="1"/>
  <c r="L344" i="1"/>
  <c r="K344" i="1"/>
  <c r="J344" i="1"/>
  <c r="G344" i="1"/>
  <c r="M344" i="1" s="1"/>
  <c r="L343" i="1"/>
  <c r="K343" i="1"/>
  <c r="K342" i="1" s="1"/>
  <c r="J343" i="1"/>
  <c r="J342" i="1" s="1"/>
  <c r="G343" i="1"/>
  <c r="M343" i="1" s="1"/>
  <c r="M342" i="1" s="1"/>
  <c r="L341" i="1"/>
  <c r="K341" i="1"/>
  <c r="J341" i="1"/>
  <c r="G341" i="1"/>
  <c r="M341" i="1" s="1"/>
  <c r="L339" i="1"/>
  <c r="K339" i="1"/>
  <c r="J339" i="1"/>
  <c r="G339" i="1"/>
  <c r="M339" i="1" s="1"/>
  <c r="L338" i="1"/>
  <c r="K338" i="1"/>
  <c r="J338" i="1"/>
  <c r="G338" i="1"/>
  <c r="M338" i="1" s="1"/>
  <c r="L337" i="1"/>
  <c r="K337" i="1"/>
  <c r="J337" i="1"/>
  <c r="G337" i="1"/>
  <c r="M337" i="1" s="1"/>
  <c r="L336" i="1"/>
  <c r="K336" i="1"/>
  <c r="J336" i="1"/>
  <c r="G336" i="1"/>
  <c r="M336" i="1" s="1"/>
  <c r="L335" i="1"/>
  <c r="K335" i="1"/>
  <c r="J335" i="1"/>
  <c r="G335" i="1"/>
  <c r="M335" i="1" s="1"/>
  <c r="L334" i="1"/>
  <c r="K334" i="1"/>
  <c r="J334" i="1"/>
  <c r="J333" i="1" s="1"/>
  <c r="G334" i="1"/>
  <c r="M334" i="1" s="1"/>
  <c r="L331" i="1"/>
  <c r="K331" i="1"/>
  <c r="J331" i="1"/>
  <c r="G331" i="1"/>
  <c r="M331" i="1" s="1"/>
  <c r="L330" i="1"/>
  <c r="L329" i="1" s="1"/>
  <c r="K330" i="1"/>
  <c r="J330" i="1"/>
  <c r="G330" i="1"/>
  <c r="M330" i="1" s="1"/>
  <c r="L326" i="1"/>
  <c r="K326" i="1"/>
  <c r="J326" i="1"/>
  <c r="G326" i="1"/>
  <c r="M326" i="1" s="1"/>
  <c r="L328" i="1"/>
  <c r="K328" i="1"/>
  <c r="J328" i="1"/>
  <c r="G328" i="1"/>
  <c r="M328" i="1" s="1"/>
  <c r="L327" i="1"/>
  <c r="K327" i="1"/>
  <c r="J327" i="1"/>
  <c r="G327" i="1"/>
  <c r="M327" i="1" s="1"/>
  <c r="J323" i="1"/>
  <c r="J324" i="1"/>
  <c r="L303" i="1"/>
  <c r="K303" i="1"/>
  <c r="J303" i="1"/>
  <c r="G303" i="1"/>
  <c r="M303" i="1" s="1"/>
  <c r="L289" i="1"/>
  <c r="K289" i="1"/>
  <c r="J289" i="1"/>
  <c r="G289" i="1"/>
  <c r="M289" i="1" s="1"/>
  <c r="L282" i="1"/>
  <c r="K282" i="1"/>
  <c r="J282" i="1"/>
  <c r="G282" i="1"/>
  <c r="M282" i="1" s="1"/>
  <c r="L274" i="1"/>
  <c r="K274" i="1"/>
  <c r="J274" i="1"/>
  <c r="G274" i="1"/>
  <c r="M274" i="1" s="1"/>
  <c r="L271" i="1"/>
  <c r="K271" i="1"/>
  <c r="J271" i="1"/>
  <c r="G271" i="1"/>
  <c r="M271" i="1" s="1"/>
  <c r="L259" i="1"/>
  <c r="K259" i="1"/>
  <c r="J259" i="1"/>
  <c r="G259" i="1"/>
  <c r="M259" i="1" s="1"/>
  <c r="L236" i="1"/>
  <c r="K236" i="1"/>
  <c r="J236" i="1"/>
  <c r="G236" i="1"/>
  <c r="M236" i="1" s="1"/>
  <c r="L246" i="1"/>
  <c r="K246" i="1"/>
  <c r="J246" i="1"/>
  <c r="G246" i="1"/>
  <c r="M246" i="1" s="1"/>
  <c r="L241" i="1"/>
  <c r="K241" i="1"/>
  <c r="J241" i="1"/>
  <c r="G241" i="1"/>
  <c r="M241" i="1" s="1"/>
  <c r="L240" i="1"/>
  <c r="K240" i="1"/>
  <c r="J240" i="1"/>
  <c r="G240" i="1"/>
  <c r="M240" i="1" s="1"/>
  <c r="L222" i="1"/>
  <c r="K222" i="1"/>
  <c r="J222" i="1"/>
  <c r="G222" i="1"/>
  <c r="M222" i="1" s="1"/>
  <c r="L219" i="1"/>
  <c r="K219" i="1"/>
  <c r="J219" i="1"/>
  <c r="G219" i="1"/>
  <c r="M219" i="1" s="1"/>
  <c r="G174" i="1"/>
  <c r="H174" i="1" s="1"/>
  <c r="N174" i="1" s="1"/>
  <c r="J174" i="1"/>
  <c r="K174" i="1"/>
  <c r="L174" i="1"/>
  <c r="G173" i="1"/>
  <c r="H173" i="1" s="1"/>
  <c r="N173" i="1" s="1"/>
  <c r="N172" i="1" s="1"/>
  <c r="J173" i="1"/>
  <c r="K173" i="1"/>
  <c r="L173" i="1"/>
  <c r="L172" i="1" s="1"/>
  <c r="G169" i="1"/>
  <c r="H169" i="1" s="1"/>
  <c r="N169" i="1" s="1"/>
  <c r="J169" i="1"/>
  <c r="K169" i="1"/>
  <c r="L169" i="1"/>
  <c r="G161" i="1"/>
  <c r="H161" i="1" s="1"/>
  <c r="N161" i="1" s="1"/>
  <c r="J161" i="1"/>
  <c r="K161" i="1"/>
  <c r="L161" i="1"/>
  <c r="G149" i="1"/>
  <c r="H149" i="1" s="1"/>
  <c r="N149" i="1" s="1"/>
  <c r="J149" i="1"/>
  <c r="K149" i="1"/>
  <c r="L149" i="1"/>
  <c r="G150" i="1"/>
  <c r="H150" i="1" s="1"/>
  <c r="N150" i="1" s="1"/>
  <c r="J150" i="1"/>
  <c r="K150" i="1"/>
  <c r="L150" i="1"/>
  <c r="G137" i="1"/>
  <c r="H137" i="1" s="1"/>
  <c r="N137" i="1" s="1"/>
  <c r="J137" i="1"/>
  <c r="K137" i="1"/>
  <c r="L137" i="1"/>
  <c r="G122" i="1"/>
  <c r="H122" i="1" s="1"/>
  <c r="N122" i="1" s="1"/>
  <c r="J122" i="1"/>
  <c r="K122" i="1"/>
  <c r="L122" i="1"/>
  <c r="G110" i="1"/>
  <c r="H110" i="1" s="1"/>
  <c r="N110" i="1" s="1"/>
  <c r="J110" i="1"/>
  <c r="K110" i="1"/>
  <c r="L110" i="1"/>
  <c r="G100" i="1"/>
  <c r="H100" i="1" s="1"/>
  <c r="N100" i="1" s="1"/>
  <c r="J100" i="1"/>
  <c r="K100" i="1"/>
  <c r="L100" i="1"/>
  <c r="G101" i="1"/>
  <c r="H101" i="1" s="1"/>
  <c r="N101" i="1" s="1"/>
  <c r="J101" i="1"/>
  <c r="K101" i="1"/>
  <c r="L101" i="1"/>
  <c r="G102" i="1"/>
  <c r="H102" i="1" s="1"/>
  <c r="N102" i="1" s="1"/>
  <c r="J102" i="1"/>
  <c r="K102" i="1"/>
  <c r="L102" i="1"/>
  <c r="G103" i="1"/>
  <c r="H103" i="1" s="1"/>
  <c r="N103" i="1" s="1"/>
  <c r="J103" i="1"/>
  <c r="K103" i="1"/>
  <c r="L103" i="1"/>
  <c r="G104" i="1"/>
  <c r="H104" i="1" s="1"/>
  <c r="N104" i="1" s="1"/>
  <c r="J104" i="1"/>
  <c r="K104" i="1"/>
  <c r="L104" i="1"/>
  <c r="G105" i="1"/>
  <c r="H105" i="1" s="1"/>
  <c r="N105" i="1" s="1"/>
  <c r="J105" i="1"/>
  <c r="K105" i="1"/>
  <c r="L105" i="1"/>
  <c r="G93" i="1"/>
  <c r="H93" i="1" s="1"/>
  <c r="N93" i="1" s="1"/>
  <c r="J93" i="1"/>
  <c r="K93" i="1"/>
  <c r="L93" i="1"/>
  <c r="G94" i="1"/>
  <c r="H94" i="1" s="1"/>
  <c r="N94" i="1" s="1"/>
  <c r="J94" i="1"/>
  <c r="K94" i="1"/>
  <c r="L94" i="1"/>
  <c r="G95" i="1"/>
  <c r="H95" i="1" s="1"/>
  <c r="N95" i="1" s="1"/>
  <c r="J95" i="1"/>
  <c r="K95" i="1"/>
  <c r="L95" i="1"/>
  <c r="G96" i="1"/>
  <c r="H96" i="1" s="1"/>
  <c r="N96" i="1" s="1"/>
  <c r="J96" i="1"/>
  <c r="K96" i="1"/>
  <c r="L96" i="1"/>
  <c r="G97" i="1"/>
  <c r="H97" i="1" s="1"/>
  <c r="N97" i="1" s="1"/>
  <c r="J97" i="1"/>
  <c r="K97" i="1"/>
  <c r="L97" i="1"/>
  <c r="G84" i="1"/>
  <c r="H84" i="1" s="1"/>
  <c r="N84" i="1" s="1"/>
  <c r="J84" i="1"/>
  <c r="K84" i="1"/>
  <c r="L84" i="1"/>
  <c r="G85" i="1"/>
  <c r="H85" i="1" s="1"/>
  <c r="N85" i="1" s="1"/>
  <c r="J85" i="1"/>
  <c r="K85" i="1"/>
  <c r="L85" i="1"/>
  <c r="G75" i="1"/>
  <c r="H75" i="1" s="1"/>
  <c r="N75" i="1" s="1"/>
  <c r="J75" i="1"/>
  <c r="K75" i="1"/>
  <c r="L75" i="1"/>
  <c r="J51" i="1"/>
  <c r="G55" i="1"/>
  <c r="H55" i="1" s="1"/>
  <c r="N55" i="1" s="1"/>
  <c r="J55" i="1"/>
  <c r="K55" i="1"/>
  <c r="L55" i="1"/>
  <c r="L30" i="1"/>
  <c r="L29" i="1" s="1"/>
  <c r="K30" i="1"/>
  <c r="K29" i="1" s="1"/>
  <c r="J30" i="1"/>
  <c r="J29" i="1" s="1"/>
  <c r="G30" i="1"/>
  <c r="M30" i="1" s="1"/>
  <c r="M29" i="1" s="1"/>
  <c r="J18" i="1"/>
  <c r="J19" i="1"/>
  <c r="J20" i="1"/>
  <c r="J21" i="1"/>
  <c r="J22" i="1"/>
  <c r="J23" i="1"/>
  <c r="J24" i="1"/>
  <c r="J25" i="1"/>
  <c r="J26" i="1"/>
  <c r="J27" i="1"/>
  <c r="J28" i="1"/>
  <c r="K22" i="1"/>
  <c r="G23" i="1"/>
  <c r="H23" i="1" s="1"/>
  <c r="N23" i="1" s="1"/>
  <c r="K23" i="1"/>
  <c r="L23" i="1"/>
  <c r="G24" i="1"/>
  <c r="H24" i="1" s="1"/>
  <c r="N24" i="1" s="1"/>
  <c r="K24" i="1"/>
  <c r="L24" i="1"/>
  <c r="G25" i="1"/>
  <c r="H25" i="1" s="1"/>
  <c r="N25" i="1" s="1"/>
  <c r="K25" i="1"/>
  <c r="L25" i="1"/>
  <c r="K26" i="1"/>
  <c r="G27" i="1"/>
  <c r="H27" i="1" s="1"/>
  <c r="N27" i="1" s="1"/>
  <c r="K27" i="1"/>
  <c r="L27" i="1"/>
  <c r="G28" i="1"/>
  <c r="H28" i="1" s="1"/>
  <c r="N28" i="1" s="1"/>
  <c r="K28" i="1"/>
  <c r="L28" i="1"/>
  <c r="G12" i="1"/>
  <c r="G242" i="1"/>
  <c r="J242" i="1"/>
  <c r="K242" i="1"/>
  <c r="L242" i="1"/>
  <c r="G243" i="1"/>
  <c r="H243" i="1" s="1"/>
  <c r="N243" i="1" s="1"/>
  <c r="J243" i="1"/>
  <c r="K243" i="1"/>
  <c r="L243" i="1"/>
  <c r="G244" i="1"/>
  <c r="H244" i="1" s="1"/>
  <c r="N244" i="1" s="1"/>
  <c r="J244" i="1"/>
  <c r="K244" i="1"/>
  <c r="L244" i="1"/>
  <c r="G245" i="1"/>
  <c r="H245" i="1" s="1"/>
  <c r="N245" i="1" s="1"/>
  <c r="J245" i="1"/>
  <c r="K245" i="1"/>
  <c r="L245" i="1"/>
  <c r="G247" i="1"/>
  <c r="H247" i="1" s="1"/>
  <c r="N247" i="1" s="1"/>
  <c r="J247" i="1"/>
  <c r="K247" i="1"/>
  <c r="L247" i="1"/>
  <c r="G248" i="1"/>
  <c r="J248" i="1"/>
  <c r="K248" i="1"/>
  <c r="L248" i="1"/>
  <c r="G250" i="1"/>
  <c r="J250" i="1"/>
  <c r="K250" i="1"/>
  <c r="L250" i="1"/>
  <c r="G251" i="1"/>
  <c r="H251" i="1" s="1"/>
  <c r="N251" i="1" s="1"/>
  <c r="J251" i="1"/>
  <c r="K251" i="1"/>
  <c r="L251" i="1"/>
  <c r="G252" i="1"/>
  <c r="H252" i="1" s="1"/>
  <c r="N252" i="1" s="1"/>
  <c r="J252" i="1"/>
  <c r="K252" i="1"/>
  <c r="L252" i="1"/>
  <c r="G253" i="1"/>
  <c r="H253" i="1" s="1"/>
  <c r="N253" i="1" s="1"/>
  <c r="J253" i="1"/>
  <c r="K253" i="1"/>
  <c r="L253" i="1"/>
  <c r="G254" i="1"/>
  <c r="J254" i="1"/>
  <c r="K254" i="1"/>
  <c r="L254" i="1"/>
  <c r="G255" i="1"/>
  <c r="H255" i="1" s="1"/>
  <c r="N255" i="1" s="1"/>
  <c r="J255" i="1"/>
  <c r="K255" i="1"/>
  <c r="L255" i="1"/>
  <c r="G256" i="1"/>
  <c r="H256" i="1" s="1"/>
  <c r="N256" i="1" s="1"/>
  <c r="J256" i="1"/>
  <c r="K256" i="1"/>
  <c r="L256" i="1"/>
  <c r="G257" i="1"/>
  <c r="H257" i="1" s="1"/>
  <c r="N257" i="1" s="1"/>
  <c r="J257" i="1"/>
  <c r="K257" i="1"/>
  <c r="L257" i="1"/>
  <c r="G258" i="1"/>
  <c r="J258" i="1"/>
  <c r="K258" i="1"/>
  <c r="L258" i="1"/>
  <c r="G260" i="1"/>
  <c r="J260" i="1"/>
  <c r="K260" i="1"/>
  <c r="L260" i="1"/>
  <c r="G261" i="1"/>
  <c r="H261" i="1" s="1"/>
  <c r="N261" i="1" s="1"/>
  <c r="J261" i="1"/>
  <c r="K261" i="1"/>
  <c r="L261" i="1"/>
  <c r="G262" i="1"/>
  <c r="H262" i="1" s="1"/>
  <c r="N262" i="1" s="1"/>
  <c r="J262" i="1"/>
  <c r="K262" i="1"/>
  <c r="L262" i="1"/>
  <c r="G263" i="1"/>
  <c r="H263" i="1" s="1"/>
  <c r="N263" i="1" s="1"/>
  <c r="J263" i="1"/>
  <c r="K263" i="1"/>
  <c r="L263" i="1"/>
  <c r="G264" i="1"/>
  <c r="J264" i="1"/>
  <c r="K264" i="1"/>
  <c r="L264" i="1"/>
  <c r="G265" i="1"/>
  <c r="H265" i="1" s="1"/>
  <c r="N265" i="1" s="1"/>
  <c r="J265" i="1"/>
  <c r="K265" i="1"/>
  <c r="L265" i="1"/>
  <c r="G266" i="1"/>
  <c r="H266" i="1" s="1"/>
  <c r="N266" i="1" s="1"/>
  <c r="J266" i="1"/>
  <c r="K266" i="1"/>
  <c r="L266" i="1"/>
  <c r="G267" i="1"/>
  <c r="H267" i="1" s="1"/>
  <c r="N267" i="1" s="1"/>
  <c r="J267" i="1"/>
  <c r="K267" i="1"/>
  <c r="L267" i="1"/>
  <c r="G268" i="1"/>
  <c r="J268" i="1"/>
  <c r="K268" i="1"/>
  <c r="L268" i="1"/>
  <c r="G269" i="1"/>
  <c r="H269" i="1" s="1"/>
  <c r="N269" i="1" s="1"/>
  <c r="J269" i="1"/>
  <c r="K269" i="1"/>
  <c r="L269" i="1"/>
  <c r="G270" i="1"/>
  <c r="H270" i="1" s="1"/>
  <c r="N270" i="1" s="1"/>
  <c r="J270" i="1"/>
  <c r="K270" i="1"/>
  <c r="L270" i="1"/>
  <c r="G272" i="1"/>
  <c r="H272" i="1" s="1"/>
  <c r="N272" i="1" s="1"/>
  <c r="J272" i="1"/>
  <c r="K272" i="1"/>
  <c r="L272" i="1"/>
  <c r="G273" i="1"/>
  <c r="H273" i="1" s="1"/>
  <c r="N273" i="1" s="1"/>
  <c r="J273" i="1"/>
  <c r="K273" i="1"/>
  <c r="L273" i="1"/>
  <c r="G275" i="1"/>
  <c r="H275" i="1" s="1"/>
  <c r="N275" i="1" s="1"/>
  <c r="J275" i="1"/>
  <c r="K275" i="1"/>
  <c r="L275" i="1"/>
  <c r="G277" i="1"/>
  <c r="J277" i="1"/>
  <c r="K277" i="1"/>
  <c r="L277" i="1"/>
  <c r="G278" i="1"/>
  <c r="H278" i="1" s="1"/>
  <c r="N278" i="1" s="1"/>
  <c r="J278" i="1"/>
  <c r="K278" i="1"/>
  <c r="L278" i="1"/>
  <c r="G279" i="1"/>
  <c r="H279" i="1" s="1"/>
  <c r="N279" i="1" s="1"/>
  <c r="J279" i="1"/>
  <c r="K279" i="1"/>
  <c r="L279" i="1"/>
  <c r="G280" i="1"/>
  <c r="H280" i="1" s="1"/>
  <c r="N280" i="1" s="1"/>
  <c r="J280" i="1"/>
  <c r="K280" i="1"/>
  <c r="L280" i="1"/>
  <c r="G281" i="1"/>
  <c r="H281" i="1" s="1"/>
  <c r="N281" i="1" s="1"/>
  <c r="J281" i="1"/>
  <c r="K281" i="1"/>
  <c r="L281" i="1"/>
  <c r="G284" i="1"/>
  <c r="H284" i="1" s="1"/>
  <c r="N284" i="1" s="1"/>
  <c r="J284" i="1"/>
  <c r="K284" i="1"/>
  <c r="L284" i="1"/>
  <c r="G287" i="1"/>
  <c r="J287" i="1"/>
  <c r="K287" i="1"/>
  <c r="L287" i="1"/>
  <c r="G288" i="1"/>
  <c r="H288" i="1" s="1"/>
  <c r="N288" i="1" s="1"/>
  <c r="J288" i="1"/>
  <c r="K288" i="1"/>
  <c r="L288" i="1"/>
  <c r="G290" i="1"/>
  <c r="H290" i="1" s="1"/>
  <c r="N290" i="1" s="1"/>
  <c r="J290" i="1"/>
  <c r="K290" i="1"/>
  <c r="L290" i="1"/>
  <c r="G291" i="1"/>
  <c r="J291" i="1"/>
  <c r="K291" i="1"/>
  <c r="L291" i="1"/>
  <c r="G292" i="1"/>
  <c r="H292" i="1" s="1"/>
  <c r="N292" i="1" s="1"/>
  <c r="J292" i="1"/>
  <c r="K292" i="1"/>
  <c r="L292" i="1"/>
  <c r="G294" i="1"/>
  <c r="H294" i="1" s="1"/>
  <c r="N294" i="1" s="1"/>
  <c r="J294" i="1"/>
  <c r="K294" i="1"/>
  <c r="L294" i="1"/>
  <c r="G295" i="1"/>
  <c r="J295" i="1"/>
  <c r="K295" i="1"/>
  <c r="L295" i="1"/>
  <c r="G296" i="1"/>
  <c r="H296" i="1" s="1"/>
  <c r="N296" i="1" s="1"/>
  <c r="J296" i="1"/>
  <c r="K296" i="1"/>
  <c r="L296" i="1"/>
  <c r="G297" i="1"/>
  <c r="J297" i="1"/>
  <c r="K297" i="1"/>
  <c r="L297" i="1"/>
  <c r="G299" i="1"/>
  <c r="J299" i="1"/>
  <c r="K299" i="1"/>
  <c r="L299" i="1"/>
  <c r="G301" i="1"/>
  <c r="H301" i="1" s="1"/>
  <c r="N301" i="1" s="1"/>
  <c r="J301" i="1"/>
  <c r="K301" i="1"/>
  <c r="L301" i="1"/>
  <c r="G302" i="1"/>
  <c r="H302" i="1" s="1"/>
  <c r="N302" i="1" s="1"/>
  <c r="J302" i="1"/>
  <c r="K302" i="1"/>
  <c r="L302" i="1"/>
  <c r="G304" i="1"/>
  <c r="H304" i="1" s="1"/>
  <c r="N304" i="1" s="1"/>
  <c r="J304" i="1"/>
  <c r="K304" i="1"/>
  <c r="L304" i="1"/>
  <c r="G305" i="1"/>
  <c r="H305" i="1" s="1"/>
  <c r="N305" i="1" s="1"/>
  <c r="J305" i="1"/>
  <c r="K305" i="1"/>
  <c r="L305" i="1"/>
  <c r="G306" i="1"/>
  <c r="J306" i="1"/>
  <c r="K306" i="1"/>
  <c r="L306" i="1"/>
  <c r="G307" i="1"/>
  <c r="H307" i="1" s="1"/>
  <c r="N307" i="1" s="1"/>
  <c r="J307" i="1"/>
  <c r="K307" i="1"/>
  <c r="L307" i="1"/>
  <c r="G308" i="1"/>
  <c r="H308" i="1" s="1"/>
  <c r="N308" i="1" s="1"/>
  <c r="J308" i="1"/>
  <c r="K308" i="1"/>
  <c r="L308" i="1"/>
  <c r="G309" i="1"/>
  <c r="H309" i="1" s="1"/>
  <c r="N309" i="1" s="1"/>
  <c r="J309" i="1"/>
  <c r="K309" i="1"/>
  <c r="L309" i="1"/>
  <c r="G310" i="1"/>
  <c r="H310" i="1" s="1"/>
  <c r="N310" i="1" s="1"/>
  <c r="J310" i="1"/>
  <c r="K310" i="1"/>
  <c r="L310" i="1"/>
  <c r="G311" i="1"/>
  <c r="H311" i="1" s="1"/>
  <c r="N311" i="1" s="1"/>
  <c r="J311" i="1"/>
  <c r="K311" i="1"/>
  <c r="L311" i="1"/>
  <c r="G312" i="1"/>
  <c r="H312" i="1" s="1"/>
  <c r="N312" i="1" s="1"/>
  <c r="J312" i="1"/>
  <c r="K312" i="1"/>
  <c r="L312" i="1"/>
  <c r="G313" i="1"/>
  <c r="H313" i="1" s="1"/>
  <c r="N313" i="1" s="1"/>
  <c r="J313" i="1"/>
  <c r="K313" i="1"/>
  <c r="L313" i="1"/>
  <c r="G314" i="1"/>
  <c r="H314" i="1" s="1"/>
  <c r="N314" i="1" s="1"/>
  <c r="J314" i="1"/>
  <c r="K314" i="1"/>
  <c r="L314" i="1"/>
  <c r="G315" i="1"/>
  <c r="H315" i="1" s="1"/>
  <c r="N315" i="1" s="1"/>
  <c r="J315" i="1"/>
  <c r="K315" i="1"/>
  <c r="L315" i="1"/>
  <c r="G316" i="1"/>
  <c r="H316" i="1" s="1"/>
  <c r="N316" i="1" s="1"/>
  <c r="J316" i="1"/>
  <c r="K316" i="1"/>
  <c r="L316" i="1"/>
  <c r="G317" i="1"/>
  <c r="H317" i="1" s="1"/>
  <c r="N317" i="1" s="1"/>
  <c r="J317" i="1"/>
  <c r="K317" i="1"/>
  <c r="L317" i="1"/>
  <c r="G320" i="1"/>
  <c r="H320" i="1" s="1"/>
  <c r="N320" i="1" s="1"/>
  <c r="J320" i="1"/>
  <c r="K320" i="1"/>
  <c r="L320" i="1"/>
  <c r="G321" i="1"/>
  <c r="H321" i="1" s="1"/>
  <c r="N321" i="1" s="1"/>
  <c r="J321" i="1"/>
  <c r="K321" i="1"/>
  <c r="L321" i="1"/>
  <c r="G323" i="1"/>
  <c r="H323" i="1" s="1"/>
  <c r="N323" i="1" s="1"/>
  <c r="K323" i="1"/>
  <c r="L323" i="1"/>
  <c r="G324" i="1"/>
  <c r="H324" i="1" s="1"/>
  <c r="N324" i="1" s="1"/>
  <c r="K324" i="1"/>
  <c r="L324" i="1"/>
  <c r="D69" i="2" l="1"/>
  <c r="C72" i="2" s="1"/>
  <c r="E72" i="2" s="1"/>
  <c r="C76" i="2" s="1"/>
  <c r="E76" i="2" s="1"/>
  <c r="F26" i="1"/>
  <c r="G22" i="1"/>
  <c r="H22" i="1" s="1"/>
  <c r="N22" i="1" s="1"/>
  <c r="G411" i="1"/>
  <c r="M411" i="1" s="1"/>
  <c r="M410" i="1" s="1"/>
  <c r="M407" i="1" s="1"/>
  <c r="L353" i="1"/>
  <c r="H414" i="1"/>
  <c r="N414" i="1" s="1"/>
  <c r="N413" i="1" s="1"/>
  <c r="L286" i="1"/>
  <c r="M353" i="1"/>
  <c r="K401" i="1"/>
  <c r="K400" i="1" s="1"/>
  <c r="K353" i="1"/>
  <c r="K286" i="1"/>
  <c r="L401" i="1"/>
  <c r="L400" i="1" s="1"/>
  <c r="O411" i="1"/>
  <c r="L410" i="1"/>
  <c r="L407" i="1" s="1"/>
  <c r="K410" i="1"/>
  <c r="K407" i="1" s="1"/>
  <c r="K399" i="1" s="1"/>
  <c r="O414" i="1"/>
  <c r="P414" i="1"/>
  <c r="O412" i="1"/>
  <c r="P412" i="1"/>
  <c r="J410" i="1"/>
  <c r="H412" i="1"/>
  <c r="N412" i="1" s="1"/>
  <c r="J401" i="1"/>
  <c r="J400" i="1" s="1"/>
  <c r="L373" i="1"/>
  <c r="H409" i="1"/>
  <c r="N409" i="1" s="1"/>
  <c r="N408" i="1" s="1"/>
  <c r="J408" i="1"/>
  <c r="P409" i="1"/>
  <c r="O409" i="1"/>
  <c r="O406" i="1"/>
  <c r="P406" i="1"/>
  <c r="J405" i="1"/>
  <c r="P405" i="1" s="1"/>
  <c r="M402" i="1"/>
  <c r="H406" i="1"/>
  <c r="N406" i="1" s="1"/>
  <c r="N405" i="1" s="1"/>
  <c r="O404" i="1"/>
  <c r="O403" i="1"/>
  <c r="P403" i="1"/>
  <c r="P404" i="1"/>
  <c r="O402" i="1"/>
  <c r="H403" i="1"/>
  <c r="N403" i="1" s="1"/>
  <c r="O395" i="1"/>
  <c r="H404" i="1"/>
  <c r="N404" i="1" s="1"/>
  <c r="L346" i="1"/>
  <c r="O391" i="1"/>
  <c r="J390" i="1"/>
  <c r="K390" i="1"/>
  <c r="K372" i="1" s="1"/>
  <c r="H393" i="1"/>
  <c r="N393" i="1" s="1"/>
  <c r="P394" i="1"/>
  <c r="P395" i="1"/>
  <c r="O396" i="1"/>
  <c r="H397" i="1"/>
  <c r="N397" i="1" s="1"/>
  <c r="P392" i="1"/>
  <c r="L385" i="1"/>
  <c r="H392" i="1"/>
  <c r="N392" i="1" s="1"/>
  <c r="P396" i="1"/>
  <c r="H396" i="1"/>
  <c r="N396" i="1" s="1"/>
  <c r="P397" i="1"/>
  <c r="O398" i="1"/>
  <c r="P398" i="1"/>
  <c r="O393" i="1"/>
  <c r="P393" i="1"/>
  <c r="O394" i="1"/>
  <c r="O397" i="1"/>
  <c r="P391" i="1"/>
  <c r="M385" i="1"/>
  <c r="M372" i="1" s="1"/>
  <c r="O392" i="1"/>
  <c r="H394" i="1"/>
  <c r="N394" i="1" s="1"/>
  <c r="H398" i="1"/>
  <c r="N398" i="1" s="1"/>
  <c r="H391" i="1"/>
  <c r="N391" i="1" s="1"/>
  <c r="H395" i="1"/>
  <c r="N395" i="1" s="1"/>
  <c r="H387" i="1"/>
  <c r="N387" i="1" s="1"/>
  <c r="O387" i="1"/>
  <c r="O386" i="1"/>
  <c r="P386" i="1"/>
  <c r="O388" i="1"/>
  <c r="J373" i="1"/>
  <c r="O378" i="1"/>
  <c r="H379" i="1"/>
  <c r="N379" i="1" s="1"/>
  <c r="O381" i="1"/>
  <c r="H388" i="1"/>
  <c r="N388" i="1" s="1"/>
  <c r="P388" i="1"/>
  <c r="O389" i="1"/>
  <c r="P387" i="1"/>
  <c r="P389" i="1"/>
  <c r="H355" i="1"/>
  <c r="N355" i="1" s="1"/>
  <c r="H389" i="1"/>
  <c r="N389" i="1" s="1"/>
  <c r="H386" i="1"/>
  <c r="N386" i="1" s="1"/>
  <c r="H375" i="1"/>
  <c r="N375" i="1" s="1"/>
  <c r="H383" i="1"/>
  <c r="N383" i="1" s="1"/>
  <c r="P378" i="1"/>
  <c r="P374" i="1"/>
  <c r="O375" i="1"/>
  <c r="P382" i="1"/>
  <c r="O383" i="1"/>
  <c r="P375" i="1"/>
  <c r="O376" i="1"/>
  <c r="O377" i="1"/>
  <c r="P383" i="1"/>
  <c r="O384" i="1"/>
  <c r="H374" i="1"/>
  <c r="N374" i="1" s="1"/>
  <c r="P376" i="1"/>
  <c r="P377" i="1"/>
  <c r="O379" i="1"/>
  <c r="H382" i="1"/>
  <c r="N382" i="1" s="1"/>
  <c r="P379" i="1"/>
  <c r="O380" i="1"/>
  <c r="O382" i="1"/>
  <c r="P356" i="1"/>
  <c r="P357" i="1"/>
  <c r="P359" i="1"/>
  <c r="H378" i="1"/>
  <c r="N378" i="1" s="1"/>
  <c r="P380" i="1"/>
  <c r="P381" i="1"/>
  <c r="P384" i="1"/>
  <c r="M100" i="1"/>
  <c r="P100" i="1" s="1"/>
  <c r="J353" i="1"/>
  <c r="J332" i="1" s="1"/>
  <c r="O355" i="1"/>
  <c r="O374" i="1"/>
  <c r="H376" i="1"/>
  <c r="N376" i="1" s="1"/>
  <c r="H380" i="1"/>
  <c r="N380" i="1" s="1"/>
  <c r="H384" i="1"/>
  <c r="N384" i="1" s="1"/>
  <c r="H359" i="1"/>
  <c r="N359" i="1" s="1"/>
  <c r="O360" i="1"/>
  <c r="O361" i="1"/>
  <c r="H377" i="1"/>
  <c r="N377" i="1" s="1"/>
  <c r="H381" i="1"/>
  <c r="N381" i="1" s="1"/>
  <c r="P369" i="1"/>
  <c r="P360" i="1"/>
  <c r="P361" i="1"/>
  <c r="L342" i="1"/>
  <c r="H369" i="1"/>
  <c r="N369" i="1" s="1"/>
  <c r="H357" i="1"/>
  <c r="N357" i="1" s="1"/>
  <c r="H363" i="1"/>
  <c r="N363" i="1" s="1"/>
  <c r="O362" i="1"/>
  <c r="O368" i="1"/>
  <c r="O371" i="1"/>
  <c r="O354" i="1"/>
  <c r="P354" i="1"/>
  <c r="O357" i="1"/>
  <c r="O366" i="1"/>
  <c r="O367" i="1"/>
  <c r="P355" i="1"/>
  <c r="O358" i="1"/>
  <c r="P362" i="1"/>
  <c r="O363" i="1"/>
  <c r="P368" i="1"/>
  <c r="O369" i="1"/>
  <c r="O356" i="1"/>
  <c r="P358" i="1"/>
  <c r="O359" i="1"/>
  <c r="P363" i="1"/>
  <c r="P366" i="1"/>
  <c r="P367" i="1"/>
  <c r="H356" i="1"/>
  <c r="N356" i="1" s="1"/>
  <c r="H360" i="1"/>
  <c r="N360" i="1" s="1"/>
  <c r="O370" i="1"/>
  <c r="H361" i="1"/>
  <c r="N361" i="1" s="1"/>
  <c r="H368" i="1"/>
  <c r="N368" i="1" s="1"/>
  <c r="P370" i="1"/>
  <c r="P371" i="1"/>
  <c r="H354" i="1"/>
  <c r="N354" i="1" s="1"/>
  <c r="H358" i="1"/>
  <c r="N358" i="1" s="1"/>
  <c r="H362" i="1"/>
  <c r="N362" i="1" s="1"/>
  <c r="H366" i="1"/>
  <c r="N366" i="1" s="1"/>
  <c r="H370" i="1"/>
  <c r="N370" i="1" s="1"/>
  <c r="H367" i="1"/>
  <c r="N367" i="1" s="1"/>
  <c r="H371" i="1"/>
  <c r="N371" i="1" s="1"/>
  <c r="M346" i="1"/>
  <c r="H349" i="1"/>
  <c r="N349" i="1" s="1"/>
  <c r="O349" i="1"/>
  <c r="P349" i="1"/>
  <c r="M137" i="1"/>
  <c r="P137" i="1" s="1"/>
  <c r="P334" i="1"/>
  <c r="M325" i="1"/>
  <c r="H337" i="1"/>
  <c r="N337" i="1" s="1"/>
  <c r="K333" i="1"/>
  <c r="O343" i="1"/>
  <c r="O344" i="1"/>
  <c r="O347" i="1"/>
  <c r="O348" i="1"/>
  <c r="O334" i="1"/>
  <c r="P343" i="1"/>
  <c r="P344" i="1"/>
  <c r="P345" i="1"/>
  <c r="P347" i="1"/>
  <c r="P348" i="1"/>
  <c r="H336" i="1"/>
  <c r="N336" i="1" s="1"/>
  <c r="H344" i="1"/>
  <c r="N344" i="1" s="1"/>
  <c r="O345" i="1"/>
  <c r="H348" i="1"/>
  <c r="N348" i="1" s="1"/>
  <c r="O351" i="1"/>
  <c r="O352" i="1"/>
  <c r="M333" i="1"/>
  <c r="O365" i="1"/>
  <c r="L333" i="1"/>
  <c r="P365" i="1"/>
  <c r="P340" i="1"/>
  <c r="O338" i="1"/>
  <c r="M122" i="1"/>
  <c r="P122" i="1" s="1"/>
  <c r="J325" i="1"/>
  <c r="O330" i="1"/>
  <c r="H331" i="1"/>
  <c r="N331" i="1" s="1"/>
  <c r="H334" i="1"/>
  <c r="N334" i="1" s="1"/>
  <c r="O335" i="1"/>
  <c r="H338" i="1"/>
  <c r="N338" i="1" s="1"/>
  <c r="H343" i="1"/>
  <c r="N343" i="1" s="1"/>
  <c r="H347" i="1"/>
  <c r="N347" i="1" s="1"/>
  <c r="P352" i="1"/>
  <c r="H365" i="1"/>
  <c r="N365" i="1" s="1"/>
  <c r="M329" i="1"/>
  <c r="K325" i="1"/>
  <c r="K329" i="1"/>
  <c r="O340" i="1"/>
  <c r="L325" i="1"/>
  <c r="K350" i="1"/>
  <c r="H340" i="1"/>
  <c r="N340" i="1" s="1"/>
  <c r="O337" i="1"/>
  <c r="P338" i="1"/>
  <c r="O339" i="1"/>
  <c r="O341" i="1"/>
  <c r="O336" i="1"/>
  <c r="P336" i="1"/>
  <c r="P337" i="1"/>
  <c r="P339" i="1"/>
  <c r="P341" i="1"/>
  <c r="P364" i="1"/>
  <c r="P335" i="1"/>
  <c r="P351" i="1"/>
  <c r="M350" i="1"/>
  <c r="J329" i="1"/>
  <c r="H335" i="1"/>
  <c r="N335" i="1" s="1"/>
  <c r="H339" i="1"/>
  <c r="N339" i="1" s="1"/>
  <c r="H341" i="1"/>
  <c r="N341" i="1" s="1"/>
  <c r="H345" i="1"/>
  <c r="N345" i="1" s="1"/>
  <c r="H351" i="1"/>
  <c r="N351" i="1" s="1"/>
  <c r="O364" i="1"/>
  <c r="H352" i="1"/>
  <c r="N352" i="1" s="1"/>
  <c r="L350" i="1"/>
  <c r="H364" i="1"/>
  <c r="N364" i="1" s="1"/>
  <c r="P330" i="1"/>
  <c r="O331" i="1"/>
  <c r="P331" i="1"/>
  <c r="H326" i="1"/>
  <c r="N326" i="1" s="1"/>
  <c r="H330" i="1"/>
  <c r="N330" i="1" s="1"/>
  <c r="O328" i="1"/>
  <c r="P328" i="1"/>
  <c r="O326" i="1"/>
  <c r="P326" i="1"/>
  <c r="J319" i="1"/>
  <c r="J322" i="1"/>
  <c r="H328" i="1"/>
  <c r="N328" i="1" s="1"/>
  <c r="P327" i="1"/>
  <c r="J300" i="1"/>
  <c r="O327" i="1"/>
  <c r="H327" i="1"/>
  <c r="N327" i="1" s="1"/>
  <c r="L300" i="1"/>
  <c r="K300" i="1"/>
  <c r="P303" i="1"/>
  <c r="L293" i="1"/>
  <c r="K293" i="1"/>
  <c r="O303" i="1"/>
  <c r="J293" i="1"/>
  <c r="H303" i="1"/>
  <c r="N303" i="1" s="1"/>
  <c r="J286" i="1"/>
  <c r="H289" i="1"/>
  <c r="N289" i="1" s="1"/>
  <c r="O289" i="1"/>
  <c r="P289" i="1"/>
  <c r="J276" i="1"/>
  <c r="M94" i="1"/>
  <c r="P94" i="1" s="1"/>
  <c r="K276" i="1"/>
  <c r="L276" i="1"/>
  <c r="P282" i="1"/>
  <c r="H236" i="1"/>
  <c r="N236" i="1" s="1"/>
  <c r="L249" i="1"/>
  <c r="O282" i="1"/>
  <c r="J249" i="1"/>
  <c r="K249" i="1"/>
  <c r="H282" i="1"/>
  <c r="N282" i="1" s="1"/>
  <c r="O241" i="1"/>
  <c r="H271" i="1"/>
  <c r="N271" i="1" s="1"/>
  <c r="P274" i="1"/>
  <c r="P259" i="1"/>
  <c r="P271" i="1"/>
  <c r="O274" i="1"/>
  <c r="P219" i="1"/>
  <c r="P222" i="1"/>
  <c r="H259" i="1"/>
  <c r="N259" i="1" s="1"/>
  <c r="H274" i="1"/>
  <c r="N274" i="1" s="1"/>
  <c r="O259" i="1"/>
  <c r="O271" i="1"/>
  <c r="P240" i="1"/>
  <c r="P241" i="1"/>
  <c r="P246" i="1"/>
  <c r="O236" i="1"/>
  <c r="P236" i="1"/>
  <c r="H241" i="1"/>
  <c r="N241" i="1" s="1"/>
  <c r="O240" i="1"/>
  <c r="O246" i="1"/>
  <c r="H240" i="1"/>
  <c r="N240" i="1" s="1"/>
  <c r="H246" i="1"/>
  <c r="N246" i="1" s="1"/>
  <c r="O219" i="1"/>
  <c r="H219" i="1"/>
  <c r="N219" i="1" s="1"/>
  <c r="O222" i="1"/>
  <c r="H222" i="1"/>
  <c r="N222" i="1" s="1"/>
  <c r="K172" i="1"/>
  <c r="O137" i="1"/>
  <c r="O161" i="1"/>
  <c r="O169" i="1"/>
  <c r="J172" i="1"/>
  <c r="O174" i="1"/>
  <c r="M174" i="1"/>
  <c r="P174" i="1" s="1"/>
  <c r="M84" i="1"/>
  <c r="P84" i="1" s="1"/>
  <c r="M150" i="1"/>
  <c r="P150" i="1" s="1"/>
  <c r="O149" i="1"/>
  <c r="M169" i="1"/>
  <c r="P169" i="1" s="1"/>
  <c r="O173" i="1"/>
  <c r="M173" i="1"/>
  <c r="M161" i="1"/>
  <c r="P161" i="1" s="1"/>
  <c r="O150" i="1"/>
  <c r="M149" i="1"/>
  <c r="P149" i="1" s="1"/>
  <c r="O122" i="1"/>
  <c r="O93" i="1"/>
  <c r="O104" i="1"/>
  <c r="O103" i="1"/>
  <c r="O100" i="1"/>
  <c r="O110" i="1"/>
  <c r="O105" i="1"/>
  <c r="O101" i="1"/>
  <c r="M110" i="1"/>
  <c r="P110" i="1" s="1"/>
  <c r="M101" i="1"/>
  <c r="P101" i="1" s="1"/>
  <c r="M102" i="1"/>
  <c r="P102" i="1" s="1"/>
  <c r="O102" i="1"/>
  <c r="M105" i="1"/>
  <c r="P105" i="1" s="1"/>
  <c r="M104" i="1"/>
  <c r="P104" i="1" s="1"/>
  <c r="M103" i="1"/>
  <c r="P103" i="1" s="1"/>
  <c r="O75" i="1"/>
  <c r="O94" i="1"/>
  <c r="O97" i="1"/>
  <c r="O96" i="1"/>
  <c r="O95" i="1"/>
  <c r="O84" i="1"/>
  <c r="M95" i="1"/>
  <c r="P95" i="1" s="1"/>
  <c r="M97" i="1"/>
  <c r="P97" i="1" s="1"/>
  <c r="M93" i="1"/>
  <c r="P93" i="1" s="1"/>
  <c r="M96" i="1"/>
  <c r="P96" i="1" s="1"/>
  <c r="O85" i="1"/>
  <c r="M85" i="1"/>
  <c r="P85" i="1" s="1"/>
  <c r="M75" i="1"/>
  <c r="P75" i="1" s="1"/>
  <c r="M243" i="1"/>
  <c r="P243" i="1" s="1"/>
  <c r="M265" i="1"/>
  <c r="P265" i="1" s="1"/>
  <c r="O55" i="1"/>
  <c r="M55" i="1"/>
  <c r="O22" i="1"/>
  <c r="O294" i="1"/>
  <c r="M292" i="1"/>
  <c r="P292" i="1" s="1"/>
  <c r="O290" i="1"/>
  <c r="O311" i="1"/>
  <c r="O310" i="1"/>
  <c r="O309" i="1"/>
  <c r="O308" i="1"/>
  <c r="M307" i="1"/>
  <c r="P307" i="1" s="1"/>
  <c r="O275" i="1"/>
  <c r="O263" i="1"/>
  <c r="O23" i="1"/>
  <c r="O324" i="1"/>
  <c r="M301" i="1"/>
  <c r="M267" i="1"/>
  <c r="P267" i="1" s="1"/>
  <c r="H30" i="1"/>
  <c r="N30" i="1" s="1"/>
  <c r="N29" i="1" s="1"/>
  <c r="O30" i="1"/>
  <c r="P30" i="1"/>
  <c r="O321" i="1"/>
  <c r="M317" i="1"/>
  <c r="P317" i="1" s="1"/>
  <c r="O299" i="1"/>
  <c r="O268" i="1"/>
  <c r="O307" i="1"/>
  <c r="O292" i="1"/>
  <c r="M23" i="1"/>
  <c r="P23" i="1" s="1"/>
  <c r="O28" i="1"/>
  <c r="O301" i="1"/>
  <c r="M261" i="1"/>
  <c r="P261" i="1" s="1"/>
  <c r="O27" i="1"/>
  <c r="O25" i="1"/>
  <c r="M24" i="1"/>
  <c r="P24" i="1" s="1"/>
  <c r="M324" i="1"/>
  <c r="P324" i="1" s="1"/>
  <c r="M321" i="1"/>
  <c r="P321" i="1" s="1"/>
  <c r="O315" i="1"/>
  <c r="O313" i="1"/>
  <c r="M312" i="1"/>
  <c r="P312" i="1" s="1"/>
  <c r="O306" i="1"/>
  <c r="O305" i="1"/>
  <c r="M304" i="1"/>
  <c r="P304" i="1" s="1"/>
  <c r="M296" i="1"/>
  <c r="P296" i="1" s="1"/>
  <c r="O288" i="1"/>
  <c r="O281" i="1"/>
  <c r="O280" i="1"/>
  <c r="M273" i="1"/>
  <c r="P273" i="1" s="1"/>
  <c r="O248" i="1"/>
  <c r="M247" i="1"/>
  <c r="P247" i="1" s="1"/>
  <c r="M27" i="1"/>
  <c r="P27" i="1" s="1"/>
  <c r="O24" i="1"/>
  <c r="M305" i="1"/>
  <c r="P305" i="1" s="1"/>
  <c r="M28" i="1"/>
  <c r="P28" i="1" s="1"/>
  <c r="M25" i="1"/>
  <c r="P25" i="1" s="1"/>
  <c r="O323" i="1"/>
  <c r="M311" i="1"/>
  <c r="P311" i="1" s="1"/>
  <c r="O302" i="1"/>
  <c r="K298" i="1"/>
  <c r="O296" i="1"/>
  <c r="M288" i="1"/>
  <c r="P288" i="1" s="1"/>
  <c r="M281" i="1"/>
  <c r="P281" i="1" s="1"/>
  <c r="O279" i="1"/>
  <c r="O273" i="1"/>
  <c r="O265" i="1"/>
  <c r="O260" i="1"/>
  <c r="O258" i="1"/>
  <c r="O254" i="1"/>
  <c r="O253" i="1"/>
  <c r="O252" i="1"/>
  <c r="M251" i="1"/>
  <c r="P251" i="1" s="1"/>
  <c r="O242" i="1"/>
  <c r="O243" i="1"/>
  <c r="O257" i="1"/>
  <c r="O255" i="1"/>
  <c r="M244" i="1"/>
  <c r="P244" i="1" s="1"/>
  <c r="K322" i="1"/>
  <c r="M316" i="1"/>
  <c r="P316" i="1" s="1"/>
  <c r="M315" i="1"/>
  <c r="P315" i="1" s="1"/>
  <c r="M290" i="1"/>
  <c r="P290" i="1" s="1"/>
  <c r="J283" i="1"/>
  <c r="M279" i="1"/>
  <c r="P279" i="1" s="1"/>
  <c r="M266" i="1"/>
  <c r="P266" i="1" s="1"/>
  <c r="M257" i="1"/>
  <c r="P257" i="1" s="1"/>
  <c r="M255" i="1"/>
  <c r="P255" i="1" s="1"/>
  <c r="L319" i="1"/>
  <c r="O316" i="1"/>
  <c r="O270" i="1"/>
  <c r="O269" i="1"/>
  <c r="O266" i="1"/>
  <c r="O264" i="1"/>
  <c r="O245" i="1"/>
  <c r="N322" i="1"/>
  <c r="K319" i="1"/>
  <c r="O317" i="1"/>
  <c r="O314" i="1"/>
  <c r="M313" i="1"/>
  <c r="P313" i="1" s="1"/>
  <c r="O312" i="1"/>
  <c r="L298" i="1"/>
  <c r="O297" i="1"/>
  <c r="M294" i="1"/>
  <c r="K283" i="1"/>
  <c r="O278" i="1"/>
  <c r="M272" i="1"/>
  <c r="M269" i="1"/>
  <c r="P269" i="1" s="1"/>
  <c r="O267" i="1"/>
  <c r="O261" i="1"/>
  <c r="M256" i="1"/>
  <c r="P256" i="1" s="1"/>
  <c r="O251" i="1"/>
  <c r="M245" i="1"/>
  <c r="P245" i="1" s="1"/>
  <c r="N319" i="1"/>
  <c r="L322" i="1"/>
  <c r="O320" i="1"/>
  <c r="H299" i="1"/>
  <c r="N299" i="1" s="1"/>
  <c r="N298" i="1" s="1"/>
  <c r="M299" i="1"/>
  <c r="H295" i="1"/>
  <c r="N295" i="1" s="1"/>
  <c r="M295" i="1"/>
  <c r="P295" i="1" s="1"/>
  <c r="H291" i="1"/>
  <c r="N291" i="1" s="1"/>
  <c r="M291" i="1"/>
  <c r="P291" i="1" s="1"/>
  <c r="H287" i="1"/>
  <c r="N287" i="1" s="1"/>
  <c r="N286" i="1" s="1"/>
  <c r="M287" i="1"/>
  <c r="N283" i="1"/>
  <c r="J298" i="1"/>
  <c r="O295" i="1"/>
  <c r="O291" i="1"/>
  <c r="O287" i="1"/>
  <c r="H297" i="1"/>
  <c r="N297" i="1" s="1"/>
  <c r="M297" i="1"/>
  <c r="P297" i="1" s="1"/>
  <c r="M323" i="1"/>
  <c r="M320" i="1"/>
  <c r="M314" i="1"/>
  <c r="P314" i="1" s="1"/>
  <c r="M310" i="1"/>
  <c r="P310" i="1" s="1"/>
  <c r="M309" i="1"/>
  <c r="P309" i="1" s="1"/>
  <c r="M308" i="1"/>
  <c r="P308" i="1" s="1"/>
  <c r="H306" i="1"/>
  <c r="N306" i="1" s="1"/>
  <c r="M306" i="1"/>
  <c r="P306" i="1" s="1"/>
  <c r="O304" i="1"/>
  <c r="M302" i="1"/>
  <c r="P302" i="1" s="1"/>
  <c r="L283" i="1"/>
  <c r="H264" i="1"/>
  <c r="N264" i="1" s="1"/>
  <c r="M264" i="1"/>
  <c r="P264" i="1" s="1"/>
  <c r="O262" i="1"/>
  <c r="O250" i="1"/>
  <c r="O247" i="1"/>
  <c r="M284" i="1"/>
  <c r="M280" i="1"/>
  <c r="P280" i="1" s="1"/>
  <c r="O272" i="1"/>
  <c r="M270" i="1"/>
  <c r="P270" i="1" s="1"/>
  <c r="H268" i="1"/>
  <c r="N268" i="1" s="1"/>
  <c r="M268" i="1"/>
  <c r="P268" i="1" s="1"/>
  <c r="M253" i="1"/>
  <c r="P253" i="1" s="1"/>
  <c r="M252" i="1"/>
  <c r="P252" i="1" s="1"/>
  <c r="H250" i="1"/>
  <c r="N250" i="1" s="1"/>
  <c r="M250" i="1"/>
  <c r="O277" i="1"/>
  <c r="H254" i="1"/>
  <c r="N254" i="1" s="1"/>
  <c r="M254" i="1"/>
  <c r="P254" i="1" s="1"/>
  <c r="H248" i="1"/>
  <c r="N248" i="1" s="1"/>
  <c r="M248" i="1"/>
  <c r="P248" i="1" s="1"/>
  <c r="H242" i="1"/>
  <c r="N242" i="1" s="1"/>
  <c r="M242" i="1"/>
  <c r="O284" i="1"/>
  <c r="M278" i="1"/>
  <c r="P278" i="1" s="1"/>
  <c r="H277" i="1"/>
  <c r="N277" i="1" s="1"/>
  <c r="M277" i="1"/>
  <c r="M275" i="1"/>
  <c r="M263" i="1"/>
  <c r="P263" i="1" s="1"/>
  <c r="M262" i="1"/>
  <c r="P262" i="1" s="1"/>
  <c r="H260" i="1"/>
  <c r="N260" i="1" s="1"/>
  <c r="M260" i="1"/>
  <c r="H258" i="1"/>
  <c r="N258" i="1" s="1"/>
  <c r="M258" i="1"/>
  <c r="P258" i="1" s="1"/>
  <c r="O256" i="1"/>
  <c r="O244" i="1"/>
  <c r="L239" i="1"/>
  <c r="K239" i="1"/>
  <c r="J239" i="1"/>
  <c r="G239" i="1"/>
  <c r="M239" i="1" s="1"/>
  <c r="L238" i="1"/>
  <c r="K238" i="1"/>
  <c r="J238" i="1"/>
  <c r="G238" i="1"/>
  <c r="M238" i="1" s="1"/>
  <c r="L237" i="1"/>
  <c r="K237" i="1"/>
  <c r="J237" i="1"/>
  <c r="G237" i="1"/>
  <c r="M237" i="1" s="1"/>
  <c r="L235" i="1"/>
  <c r="K235" i="1"/>
  <c r="J235" i="1"/>
  <c r="G235" i="1"/>
  <c r="M235" i="1" s="1"/>
  <c r="L234" i="1"/>
  <c r="K234" i="1"/>
  <c r="J234" i="1"/>
  <c r="G234" i="1"/>
  <c r="M234" i="1" s="1"/>
  <c r="L233" i="1"/>
  <c r="K233" i="1"/>
  <c r="J233" i="1"/>
  <c r="G233" i="1"/>
  <c r="M233" i="1" s="1"/>
  <c r="L232" i="1"/>
  <c r="K232" i="1"/>
  <c r="J232" i="1"/>
  <c r="G232" i="1"/>
  <c r="M232" i="1" s="1"/>
  <c r="L231" i="1"/>
  <c r="K231" i="1"/>
  <c r="K230" i="1" s="1"/>
  <c r="J231" i="1"/>
  <c r="J230" i="1" s="1"/>
  <c r="G231" i="1"/>
  <c r="M231" i="1" s="1"/>
  <c r="L226" i="1"/>
  <c r="K226" i="1"/>
  <c r="J226" i="1"/>
  <c r="G226" i="1"/>
  <c r="M226" i="1" s="1"/>
  <c r="L225" i="1"/>
  <c r="K225" i="1"/>
  <c r="J225" i="1"/>
  <c r="G225" i="1"/>
  <c r="M225" i="1" s="1"/>
  <c r="L224" i="1"/>
  <c r="K224" i="1"/>
  <c r="J224" i="1"/>
  <c r="G224" i="1"/>
  <c r="M224" i="1" s="1"/>
  <c r="L223" i="1"/>
  <c r="K223" i="1"/>
  <c r="J223" i="1"/>
  <c r="G223" i="1"/>
  <c r="M223" i="1" s="1"/>
  <c r="L228" i="1"/>
  <c r="K228" i="1"/>
  <c r="J228" i="1"/>
  <c r="G228" i="1"/>
  <c r="M228" i="1" s="1"/>
  <c r="L227" i="1"/>
  <c r="K227" i="1"/>
  <c r="J227" i="1"/>
  <c r="G227" i="1"/>
  <c r="M227" i="1" s="1"/>
  <c r="L229" i="1"/>
  <c r="K229" i="1"/>
  <c r="J229" i="1"/>
  <c r="G229" i="1"/>
  <c r="M229" i="1" s="1"/>
  <c r="L221" i="1"/>
  <c r="K221" i="1"/>
  <c r="J221" i="1"/>
  <c r="G221" i="1"/>
  <c r="M221" i="1" s="1"/>
  <c r="L220" i="1"/>
  <c r="K220" i="1"/>
  <c r="J220" i="1"/>
  <c r="G220" i="1"/>
  <c r="M220" i="1" s="1"/>
  <c r="L218" i="1"/>
  <c r="K218" i="1"/>
  <c r="J218" i="1"/>
  <c r="G218" i="1"/>
  <c r="M218" i="1" s="1"/>
  <c r="L217" i="1"/>
  <c r="L216" i="1" s="1"/>
  <c r="K217" i="1"/>
  <c r="J217" i="1"/>
  <c r="G217" i="1"/>
  <c r="M217" i="1" s="1"/>
  <c r="M216" i="1" s="1"/>
  <c r="L215" i="1"/>
  <c r="K215" i="1"/>
  <c r="J215" i="1"/>
  <c r="G215" i="1"/>
  <c r="M215" i="1" s="1"/>
  <c r="L214" i="1"/>
  <c r="K214" i="1"/>
  <c r="J214" i="1"/>
  <c r="G214" i="1"/>
  <c r="M214" i="1" s="1"/>
  <c r="L213" i="1"/>
  <c r="K213" i="1"/>
  <c r="J213" i="1"/>
  <c r="G213" i="1"/>
  <c r="M213" i="1" s="1"/>
  <c r="L212" i="1"/>
  <c r="L211" i="1" s="1"/>
  <c r="K212" i="1"/>
  <c r="J212" i="1"/>
  <c r="G212" i="1"/>
  <c r="M212" i="1" s="1"/>
  <c r="M211" i="1" s="1"/>
  <c r="L210" i="1"/>
  <c r="K210" i="1"/>
  <c r="J210" i="1"/>
  <c r="G210" i="1"/>
  <c r="M210" i="1" s="1"/>
  <c r="L209" i="1"/>
  <c r="K209" i="1"/>
  <c r="J209" i="1"/>
  <c r="G209" i="1"/>
  <c r="M209" i="1" s="1"/>
  <c r="L208" i="1"/>
  <c r="L207" i="1" s="1"/>
  <c r="K208" i="1"/>
  <c r="K207" i="1" s="1"/>
  <c r="J208" i="1"/>
  <c r="J207" i="1" s="1"/>
  <c r="G208" i="1"/>
  <c r="M208" i="1" s="1"/>
  <c r="L206" i="1"/>
  <c r="K206" i="1"/>
  <c r="J206" i="1"/>
  <c r="G206" i="1"/>
  <c r="M206" i="1" s="1"/>
  <c r="L205" i="1"/>
  <c r="K205" i="1"/>
  <c r="J205" i="1"/>
  <c r="G205" i="1"/>
  <c r="M205" i="1" s="1"/>
  <c r="L204" i="1"/>
  <c r="K204" i="1"/>
  <c r="K203" i="1" s="1"/>
  <c r="J204" i="1"/>
  <c r="G204" i="1"/>
  <c r="M204" i="1" s="1"/>
  <c r="M203" i="1" s="1"/>
  <c r="L201" i="1"/>
  <c r="K201" i="1"/>
  <c r="J201" i="1"/>
  <c r="G201" i="1"/>
  <c r="M201" i="1" s="1"/>
  <c r="L200" i="1"/>
  <c r="K200" i="1"/>
  <c r="J200" i="1"/>
  <c r="G200" i="1"/>
  <c r="M200" i="1" s="1"/>
  <c r="L199" i="1"/>
  <c r="K199" i="1"/>
  <c r="J199" i="1"/>
  <c r="G199" i="1"/>
  <c r="M199" i="1" s="1"/>
  <c r="L198" i="1"/>
  <c r="K198" i="1"/>
  <c r="J198" i="1"/>
  <c r="G198" i="1"/>
  <c r="M198" i="1" s="1"/>
  <c r="L197" i="1"/>
  <c r="K197" i="1"/>
  <c r="J197" i="1"/>
  <c r="G197" i="1"/>
  <c r="M197" i="1" s="1"/>
  <c r="L196" i="1"/>
  <c r="K196" i="1"/>
  <c r="J196" i="1"/>
  <c r="G196" i="1"/>
  <c r="M196" i="1" s="1"/>
  <c r="L195" i="1"/>
  <c r="K195" i="1"/>
  <c r="J195" i="1"/>
  <c r="G195" i="1"/>
  <c r="M195" i="1" s="1"/>
  <c r="M194" i="1" s="1"/>
  <c r="L193" i="1"/>
  <c r="K193" i="1"/>
  <c r="J193" i="1"/>
  <c r="G193" i="1"/>
  <c r="M193" i="1" s="1"/>
  <c r="L192" i="1"/>
  <c r="K192" i="1"/>
  <c r="J192" i="1"/>
  <c r="G192" i="1"/>
  <c r="M192" i="1" s="1"/>
  <c r="L191" i="1"/>
  <c r="K191" i="1"/>
  <c r="K190" i="1" s="1"/>
  <c r="J191" i="1"/>
  <c r="G191" i="1"/>
  <c r="M191" i="1" s="1"/>
  <c r="L189" i="1"/>
  <c r="K189" i="1"/>
  <c r="J189" i="1"/>
  <c r="G189" i="1"/>
  <c r="M189" i="1" s="1"/>
  <c r="L188" i="1"/>
  <c r="K188" i="1"/>
  <c r="J188" i="1"/>
  <c r="G188" i="1"/>
  <c r="M188" i="1" s="1"/>
  <c r="L187" i="1"/>
  <c r="K187" i="1"/>
  <c r="J187" i="1"/>
  <c r="G187" i="1"/>
  <c r="M187" i="1" s="1"/>
  <c r="L186" i="1"/>
  <c r="K186" i="1"/>
  <c r="J186" i="1"/>
  <c r="G186" i="1"/>
  <c r="M186" i="1" s="1"/>
  <c r="L185" i="1"/>
  <c r="K185" i="1"/>
  <c r="J185" i="1"/>
  <c r="G185" i="1"/>
  <c r="M185" i="1" s="1"/>
  <c r="L184" i="1"/>
  <c r="L183" i="1" s="1"/>
  <c r="K184" i="1"/>
  <c r="J184" i="1"/>
  <c r="G184" i="1"/>
  <c r="M184" i="1" s="1"/>
  <c r="L182" i="1"/>
  <c r="K182" i="1"/>
  <c r="J182" i="1"/>
  <c r="G182" i="1"/>
  <c r="M182" i="1" s="1"/>
  <c r="L181" i="1"/>
  <c r="K181" i="1"/>
  <c r="J181" i="1"/>
  <c r="G181" i="1"/>
  <c r="M181" i="1" s="1"/>
  <c r="L180" i="1"/>
  <c r="K180" i="1"/>
  <c r="J180" i="1"/>
  <c r="G180" i="1"/>
  <c r="M180" i="1" s="1"/>
  <c r="L179" i="1"/>
  <c r="K179" i="1"/>
  <c r="J179" i="1"/>
  <c r="G179" i="1"/>
  <c r="M179" i="1" s="1"/>
  <c r="L178" i="1"/>
  <c r="K178" i="1"/>
  <c r="J178" i="1"/>
  <c r="G178" i="1"/>
  <c r="M178" i="1" s="1"/>
  <c r="L177" i="1"/>
  <c r="K177" i="1"/>
  <c r="J177" i="1"/>
  <c r="G177" i="1"/>
  <c r="M177" i="1" s="1"/>
  <c r="L176" i="1"/>
  <c r="L175" i="1" s="1"/>
  <c r="K176" i="1"/>
  <c r="J176" i="1"/>
  <c r="G176" i="1"/>
  <c r="M176" i="1" s="1"/>
  <c r="L171" i="1"/>
  <c r="K171" i="1"/>
  <c r="J171" i="1"/>
  <c r="G171" i="1"/>
  <c r="M171" i="1" s="1"/>
  <c r="L170" i="1"/>
  <c r="K170" i="1"/>
  <c r="J170" i="1"/>
  <c r="G170" i="1"/>
  <c r="M170" i="1" s="1"/>
  <c r="L168" i="1"/>
  <c r="K168" i="1"/>
  <c r="J168" i="1"/>
  <c r="G168" i="1"/>
  <c r="M168" i="1" s="1"/>
  <c r="L167" i="1"/>
  <c r="K167" i="1"/>
  <c r="J167" i="1"/>
  <c r="G167" i="1"/>
  <c r="M167" i="1" s="1"/>
  <c r="L166" i="1"/>
  <c r="K166" i="1"/>
  <c r="J166" i="1"/>
  <c r="G166" i="1"/>
  <c r="M166" i="1" s="1"/>
  <c r="L165" i="1"/>
  <c r="K165" i="1"/>
  <c r="J165" i="1"/>
  <c r="G165" i="1"/>
  <c r="M165" i="1" s="1"/>
  <c r="L164" i="1"/>
  <c r="K164" i="1"/>
  <c r="J164" i="1"/>
  <c r="G164" i="1"/>
  <c r="M164" i="1" s="1"/>
  <c r="L163" i="1"/>
  <c r="L162" i="1" s="1"/>
  <c r="K163" i="1"/>
  <c r="J163" i="1"/>
  <c r="G163" i="1"/>
  <c r="M163" i="1" s="1"/>
  <c r="L160" i="1"/>
  <c r="K160" i="1"/>
  <c r="J160" i="1"/>
  <c r="G160" i="1"/>
  <c r="M160" i="1" s="1"/>
  <c r="L159" i="1"/>
  <c r="K159" i="1"/>
  <c r="J159" i="1"/>
  <c r="G159" i="1"/>
  <c r="M159" i="1" s="1"/>
  <c r="L158" i="1"/>
  <c r="K158" i="1"/>
  <c r="J158" i="1"/>
  <c r="G158" i="1"/>
  <c r="M158" i="1" s="1"/>
  <c r="L157" i="1"/>
  <c r="K157" i="1"/>
  <c r="J157" i="1"/>
  <c r="G157" i="1"/>
  <c r="M157" i="1" s="1"/>
  <c r="L156" i="1"/>
  <c r="K156" i="1"/>
  <c r="J156" i="1"/>
  <c r="G156" i="1"/>
  <c r="M156" i="1" s="1"/>
  <c r="L155" i="1"/>
  <c r="K155" i="1"/>
  <c r="J155" i="1"/>
  <c r="G155" i="1"/>
  <c r="M155" i="1" s="1"/>
  <c r="L154" i="1"/>
  <c r="K154" i="1"/>
  <c r="K153" i="1" s="1"/>
  <c r="J154" i="1"/>
  <c r="J153" i="1" s="1"/>
  <c r="G154" i="1"/>
  <c r="M154" i="1" s="1"/>
  <c r="L151" i="1"/>
  <c r="K151" i="1"/>
  <c r="J151" i="1"/>
  <c r="G151" i="1"/>
  <c r="M151" i="1" s="1"/>
  <c r="L148" i="1"/>
  <c r="K148" i="1"/>
  <c r="J148" i="1"/>
  <c r="G148" i="1"/>
  <c r="M148" i="1" s="1"/>
  <c r="L147" i="1"/>
  <c r="K147" i="1"/>
  <c r="J147" i="1"/>
  <c r="G147" i="1"/>
  <c r="M147" i="1" s="1"/>
  <c r="J140" i="1"/>
  <c r="L143" i="1"/>
  <c r="K143" i="1"/>
  <c r="J143" i="1"/>
  <c r="G143" i="1"/>
  <c r="M143" i="1" s="1"/>
  <c r="L142" i="1"/>
  <c r="K142" i="1"/>
  <c r="J142" i="1"/>
  <c r="G142" i="1"/>
  <c r="M142" i="1" s="1"/>
  <c r="L141" i="1"/>
  <c r="K141" i="1"/>
  <c r="J141" i="1"/>
  <c r="G141" i="1"/>
  <c r="M141" i="1" s="1"/>
  <c r="L140" i="1"/>
  <c r="K140" i="1"/>
  <c r="G140" i="1"/>
  <c r="M140" i="1" s="1"/>
  <c r="L144" i="1"/>
  <c r="K144" i="1"/>
  <c r="J144" i="1"/>
  <c r="G144" i="1"/>
  <c r="M144" i="1" s="1"/>
  <c r="L138" i="1"/>
  <c r="K138" i="1"/>
  <c r="J138" i="1"/>
  <c r="G138" i="1"/>
  <c r="M138" i="1" s="1"/>
  <c r="L136" i="1"/>
  <c r="K136" i="1"/>
  <c r="J136" i="1"/>
  <c r="G136" i="1"/>
  <c r="M136" i="1" s="1"/>
  <c r="L135" i="1"/>
  <c r="K135" i="1"/>
  <c r="J135" i="1"/>
  <c r="G135" i="1"/>
  <c r="M135" i="1" s="1"/>
  <c r="L134" i="1"/>
  <c r="K134" i="1"/>
  <c r="J134" i="1"/>
  <c r="G134" i="1"/>
  <c r="M134" i="1" s="1"/>
  <c r="L133" i="1"/>
  <c r="K133" i="1"/>
  <c r="J133" i="1"/>
  <c r="G133" i="1"/>
  <c r="M133" i="1" s="1"/>
  <c r="L132" i="1"/>
  <c r="K132" i="1"/>
  <c r="J132" i="1"/>
  <c r="G132" i="1"/>
  <c r="M132" i="1" s="1"/>
  <c r="L131" i="1"/>
  <c r="K131" i="1"/>
  <c r="J131" i="1"/>
  <c r="G131" i="1"/>
  <c r="M131" i="1" s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J124" i="1"/>
  <c r="J125" i="1"/>
  <c r="J126" i="1"/>
  <c r="J127" i="1"/>
  <c r="J128" i="1"/>
  <c r="J129" i="1"/>
  <c r="J123" i="1"/>
  <c r="K121" i="1"/>
  <c r="L121" i="1"/>
  <c r="J121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J115" i="1"/>
  <c r="J116" i="1"/>
  <c r="J117" i="1"/>
  <c r="J118" i="1"/>
  <c r="J119" i="1"/>
  <c r="J114" i="1"/>
  <c r="K111" i="1"/>
  <c r="L111" i="1"/>
  <c r="K112" i="1"/>
  <c r="L112" i="1"/>
  <c r="J112" i="1"/>
  <c r="J111" i="1"/>
  <c r="K107" i="1"/>
  <c r="L107" i="1"/>
  <c r="K108" i="1"/>
  <c r="L108" i="1"/>
  <c r="K109" i="1"/>
  <c r="L109" i="1"/>
  <c r="J108" i="1"/>
  <c r="J109" i="1"/>
  <c r="J107" i="1"/>
  <c r="G125" i="1"/>
  <c r="M125" i="1" s="1"/>
  <c r="G124" i="1"/>
  <c r="M124" i="1" s="1"/>
  <c r="G123" i="1"/>
  <c r="M123" i="1" s="1"/>
  <c r="G126" i="1"/>
  <c r="M126" i="1" s="1"/>
  <c r="G121" i="1"/>
  <c r="G118" i="1"/>
  <c r="M118" i="1" s="1"/>
  <c r="G117" i="1"/>
  <c r="M117" i="1" s="1"/>
  <c r="G116" i="1"/>
  <c r="M116" i="1" s="1"/>
  <c r="G115" i="1"/>
  <c r="M115" i="1" s="1"/>
  <c r="G114" i="1"/>
  <c r="M114" i="1" s="1"/>
  <c r="G119" i="1"/>
  <c r="M119" i="1" s="1"/>
  <c r="G112" i="1"/>
  <c r="M112" i="1" s="1"/>
  <c r="G111" i="1"/>
  <c r="M111" i="1" s="1"/>
  <c r="G109" i="1"/>
  <c r="M109" i="1" s="1"/>
  <c r="G108" i="1"/>
  <c r="M108" i="1" s="1"/>
  <c r="G107" i="1"/>
  <c r="M107" i="1" s="1"/>
  <c r="K99" i="1"/>
  <c r="K98" i="1" s="1"/>
  <c r="L99" i="1"/>
  <c r="L98" i="1" s="1"/>
  <c r="J99" i="1"/>
  <c r="J98" i="1" s="1"/>
  <c r="G99" i="1"/>
  <c r="M99" i="1" s="1"/>
  <c r="K89" i="1"/>
  <c r="L89" i="1"/>
  <c r="K90" i="1"/>
  <c r="L90" i="1"/>
  <c r="K91" i="1"/>
  <c r="L91" i="1"/>
  <c r="K92" i="1"/>
  <c r="L92" i="1"/>
  <c r="J90" i="1"/>
  <c r="J91" i="1"/>
  <c r="J92" i="1"/>
  <c r="J89" i="1"/>
  <c r="K86" i="1"/>
  <c r="L86" i="1"/>
  <c r="K87" i="1"/>
  <c r="L87" i="1"/>
  <c r="J87" i="1"/>
  <c r="J86" i="1"/>
  <c r="K83" i="1"/>
  <c r="L83" i="1"/>
  <c r="J83" i="1"/>
  <c r="K76" i="1"/>
  <c r="L76" i="1"/>
  <c r="K77" i="1"/>
  <c r="L77" i="1"/>
  <c r="K78" i="1"/>
  <c r="L78" i="1"/>
  <c r="K79" i="1"/>
  <c r="L79" i="1"/>
  <c r="K80" i="1"/>
  <c r="L80" i="1"/>
  <c r="K81" i="1"/>
  <c r="L81" i="1"/>
  <c r="J77" i="1"/>
  <c r="J78" i="1"/>
  <c r="J79" i="1"/>
  <c r="J80" i="1"/>
  <c r="J81" i="1"/>
  <c r="J76" i="1"/>
  <c r="K71" i="1"/>
  <c r="L71" i="1"/>
  <c r="K72" i="1"/>
  <c r="L72" i="1"/>
  <c r="K73" i="1"/>
  <c r="L73" i="1"/>
  <c r="K74" i="1"/>
  <c r="L74" i="1"/>
  <c r="J72" i="1"/>
  <c r="J73" i="1"/>
  <c r="J74" i="1"/>
  <c r="J71" i="1"/>
  <c r="K64" i="1"/>
  <c r="L64" i="1"/>
  <c r="K65" i="1"/>
  <c r="L65" i="1"/>
  <c r="K66" i="1"/>
  <c r="L66" i="1"/>
  <c r="K67" i="1"/>
  <c r="L67" i="1"/>
  <c r="K68" i="1"/>
  <c r="L68" i="1"/>
  <c r="J65" i="1"/>
  <c r="J66" i="1"/>
  <c r="J67" i="1"/>
  <c r="J68" i="1"/>
  <c r="J64" i="1"/>
  <c r="K59" i="1"/>
  <c r="L59" i="1"/>
  <c r="K60" i="1"/>
  <c r="L60" i="1"/>
  <c r="K61" i="1"/>
  <c r="L61" i="1"/>
  <c r="K62" i="1"/>
  <c r="L62" i="1"/>
  <c r="J60" i="1"/>
  <c r="J61" i="1"/>
  <c r="J62" i="1"/>
  <c r="J59" i="1"/>
  <c r="K56" i="1"/>
  <c r="L56" i="1"/>
  <c r="K57" i="1"/>
  <c r="L57" i="1"/>
  <c r="J57" i="1"/>
  <c r="J56" i="1"/>
  <c r="K50" i="1"/>
  <c r="L50" i="1"/>
  <c r="K51" i="1"/>
  <c r="L51" i="1"/>
  <c r="K52" i="1"/>
  <c r="L52" i="1"/>
  <c r="K53" i="1"/>
  <c r="L53" i="1"/>
  <c r="K54" i="1"/>
  <c r="L54" i="1"/>
  <c r="J52" i="1"/>
  <c r="J53" i="1"/>
  <c r="J54" i="1"/>
  <c r="J50" i="1"/>
  <c r="K45" i="1"/>
  <c r="L45" i="1"/>
  <c r="K46" i="1"/>
  <c r="L46" i="1"/>
  <c r="K47" i="1"/>
  <c r="L47" i="1"/>
  <c r="J46" i="1"/>
  <c r="J47" i="1"/>
  <c r="J45" i="1"/>
  <c r="K40" i="1"/>
  <c r="L40" i="1"/>
  <c r="K41" i="1"/>
  <c r="L41" i="1"/>
  <c r="K42" i="1"/>
  <c r="L42" i="1"/>
  <c r="K43" i="1"/>
  <c r="L43" i="1"/>
  <c r="J41" i="1"/>
  <c r="J42" i="1"/>
  <c r="J43" i="1"/>
  <c r="J40" i="1"/>
  <c r="K32" i="1"/>
  <c r="L32" i="1"/>
  <c r="K33" i="1"/>
  <c r="L33" i="1"/>
  <c r="K34" i="1"/>
  <c r="L34" i="1"/>
  <c r="K37" i="1"/>
  <c r="L37" i="1"/>
  <c r="K38" i="1"/>
  <c r="L38" i="1"/>
  <c r="J33" i="1"/>
  <c r="J34" i="1"/>
  <c r="J37" i="1"/>
  <c r="J38" i="1"/>
  <c r="J32" i="1"/>
  <c r="K17" i="1"/>
  <c r="L17" i="1"/>
  <c r="K18" i="1"/>
  <c r="L18" i="1"/>
  <c r="K19" i="1"/>
  <c r="L19" i="1"/>
  <c r="K20" i="1"/>
  <c r="L20" i="1"/>
  <c r="K21" i="1"/>
  <c r="L21" i="1"/>
  <c r="J17" i="1"/>
  <c r="J16" i="1" s="1"/>
  <c r="L12" i="1"/>
  <c r="K12" i="1"/>
  <c r="K13" i="1"/>
  <c r="L13" i="1"/>
  <c r="K14" i="1"/>
  <c r="L14" i="1"/>
  <c r="K15" i="1"/>
  <c r="L15" i="1"/>
  <c r="J13" i="1"/>
  <c r="J14" i="1"/>
  <c r="J15" i="1"/>
  <c r="J12" i="1"/>
  <c r="G92" i="1"/>
  <c r="M92" i="1" s="1"/>
  <c r="G91" i="1"/>
  <c r="M91" i="1" s="1"/>
  <c r="G90" i="1"/>
  <c r="M90" i="1" s="1"/>
  <c r="G89" i="1"/>
  <c r="M89" i="1" s="1"/>
  <c r="G87" i="1"/>
  <c r="M87" i="1" s="1"/>
  <c r="G86" i="1"/>
  <c r="M86" i="1" s="1"/>
  <c r="G83" i="1"/>
  <c r="M83" i="1" s="1"/>
  <c r="G79" i="1"/>
  <c r="M79" i="1" s="1"/>
  <c r="G78" i="1"/>
  <c r="M78" i="1" s="1"/>
  <c r="G81" i="1"/>
  <c r="M81" i="1" s="1"/>
  <c r="G80" i="1"/>
  <c r="M80" i="1" s="1"/>
  <c r="G77" i="1"/>
  <c r="M77" i="1" s="1"/>
  <c r="G76" i="1"/>
  <c r="M76" i="1" s="1"/>
  <c r="G74" i="1"/>
  <c r="M74" i="1" s="1"/>
  <c r="G73" i="1"/>
  <c r="M73" i="1" s="1"/>
  <c r="G72" i="1"/>
  <c r="M72" i="1" s="1"/>
  <c r="G71" i="1"/>
  <c r="M71" i="1" s="1"/>
  <c r="G68" i="1"/>
  <c r="M68" i="1" s="1"/>
  <c r="G67" i="1"/>
  <c r="M67" i="1" s="1"/>
  <c r="G66" i="1"/>
  <c r="M66" i="1" s="1"/>
  <c r="G65" i="1"/>
  <c r="M65" i="1" s="1"/>
  <c r="G64" i="1"/>
  <c r="M64" i="1" s="1"/>
  <c r="G62" i="1"/>
  <c r="M62" i="1" s="1"/>
  <c r="G61" i="1"/>
  <c r="M61" i="1" s="1"/>
  <c r="G60" i="1"/>
  <c r="M60" i="1" s="1"/>
  <c r="G59" i="1"/>
  <c r="M59" i="1" s="1"/>
  <c r="G57" i="1"/>
  <c r="M57" i="1" s="1"/>
  <c r="G56" i="1"/>
  <c r="M56" i="1" s="1"/>
  <c r="G54" i="1"/>
  <c r="M54" i="1" s="1"/>
  <c r="G53" i="1"/>
  <c r="M53" i="1" s="1"/>
  <c r="G52" i="1"/>
  <c r="M52" i="1" s="1"/>
  <c r="G51" i="1"/>
  <c r="M51" i="1" s="1"/>
  <c r="G50" i="1"/>
  <c r="M50" i="1" s="1"/>
  <c r="G43" i="1"/>
  <c r="M43" i="1" s="1"/>
  <c r="G42" i="1"/>
  <c r="M42" i="1" s="1"/>
  <c r="G41" i="1"/>
  <c r="M41" i="1" s="1"/>
  <c r="G40" i="1"/>
  <c r="M40" i="1" s="1"/>
  <c r="G34" i="1"/>
  <c r="M34" i="1" s="1"/>
  <c r="G33" i="1"/>
  <c r="M33" i="1" s="1"/>
  <c r="G32" i="1"/>
  <c r="M32" i="1" s="1"/>
  <c r="G19" i="1"/>
  <c r="M19" i="1" s="1"/>
  <c r="G18" i="1"/>
  <c r="M18" i="1" s="1"/>
  <c r="G17" i="1"/>
  <c r="M17" i="1" s="1"/>
  <c r="G15" i="1"/>
  <c r="M15" i="1" s="1"/>
  <c r="G14" i="1"/>
  <c r="M14" i="1" s="1"/>
  <c r="G13" i="1"/>
  <c r="M13" i="1" s="1"/>
  <c r="M12" i="1"/>
  <c r="G128" i="1"/>
  <c r="H128" i="1" s="1"/>
  <c r="N128" i="1" s="1"/>
  <c r="G129" i="1"/>
  <c r="M129" i="1" s="1"/>
  <c r="G127" i="1"/>
  <c r="M127" i="1" s="1"/>
  <c r="G47" i="1"/>
  <c r="M47" i="1" s="1"/>
  <c r="G46" i="1"/>
  <c r="M46" i="1" s="1"/>
  <c r="G45" i="1"/>
  <c r="M45" i="1" s="1"/>
  <c r="G37" i="1"/>
  <c r="M37" i="1" s="1"/>
  <c r="G38" i="1"/>
  <c r="M38" i="1" s="1"/>
  <c r="P411" i="1" l="1"/>
  <c r="H411" i="1"/>
  <c r="N411" i="1" s="1"/>
  <c r="K175" i="1"/>
  <c r="G26" i="1"/>
  <c r="L26" i="1"/>
  <c r="O26" i="1" s="1"/>
  <c r="M22" i="1"/>
  <c r="P22" i="1" s="1"/>
  <c r="P410" i="1"/>
  <c r="K318" i="1"/>
  <c r="K285" i="1" s="1"/>
  <c r="L153" i="1"/>
  <c r="L152" i="1" s="1"/>
  <c r="L332" i="1"/>
  <c r="L399" i="1"/>
  <c r="L318" i="1"/>
  <c r="L285" i="1" s="1"/>
  <c r="M332" i="1"/>
  <c r="P332" i="1" s="1"/>
  <c r="N353" i="1"/>
  <c r="L372" i="1"/>
  <c r="M286" i="1"/>
  <c r="K332" i="1"/>
  <c r="O408" i="1"/>
  <c r="J407" i="1"/>
  <c r="J399" i="1" s="1"/>
  <c r="N410" i="1"/>
  <c r="N407" i="1" s="1"/>
  <c r="O410" i="1"/>
  <c r="L190" i="1"/>
  <c r="J203" i="1"/>
  <c r="L130" i="1"/>
  <c r="K146" i="1"/>
  <c r="J190" i="1"/>
  <c r="P408" i="1"/>
  <c r="P402" i="1"/>
  <c r="M401" i="1"/>
  <c r="M400" i="1" s="1"/>
  <c r="M399" i="1" s="1"/>
  <c r="N401" i="1"/>
  <c r="N400" i="1" s="1"/>
  <c r="K211" i="1"/>
  <c r="K202" i="1" s="1"/>
  <c r="O405" i="1"/>
  <c r="N390" i="1"/>
  <c r="J372" i="1"/>
  <c r="O372" i="1" s="1"/>
  <c r="M183" i="1"/>
  <c r="O390" i="1"/>
  <c r="P390" i="1"/>
  <c r="N385" i="1"/>
  <c r="N373" i="1"/>
  <c r="J211" i="1"/>
  <c r="O385" i="1"/>
  <c r="P385" i="1"/>
  <c r="K216" i="1"/>
  <c r="J175" i="1"/>
  <c r="K130" i="1"/>
  <c r="O373" i="1"/>
  <c r="P373" i="1"/>
  <c r="J162" i="1"/>
  <c r="J152" i="1" s="1"/>
  <c r="J216" i="1"/>
  <c r="J194" i="1"/>
  <c r="N346" i="1"/>
  <c r="J183" i="1"/>
  <c r="N342" i="1"/>
  <c r="L230" i="1"/>
  <c r="K183" i="1"/>
  <c r="L203" i="1"/>
  <c r="L202" i="1" s="1"/>
  <c r="K194" i="1"/>
  <c r="J318" i="1"/>
  <c r="J285" i="1" s="1"/>
  <c r="N333" i="1"/>
  <c r="N329" i="1"/>
  <c r="N325" i="1"/>
  <c r="N318" i="1" s="1"/>
  <c r="P350" i="1"/>
  <c r="O350" i="1"/>
  <c r="P353" i="1"/>
  <c r="O353" i="1"/>
  <c r="P333" i="1"/>
  <c r="O333" i="1"/>
  <c r="P346" i="1"/>
  <c r="O346" i="1"/>
  <c r="P342" i="1"/>
  <c r="O342" i="1"/>
  <c r="N350" i="1"/>
  <c r="M207" i="1"/>
  <c r="M202" i="1" s="1"/>
  <c r="M175" i="1"/>
  <c r="P325" i="1"/>
  <c r="O325" i="1"/>
  <c r="P301" i="1"/>
  <c r="M300" i="1"/>
  <c r="N300" i="1"/>
  <c r="N276" i="1"/>
  <c r="P294" i="1"/>
  <c r="M293" i="1"/>
  <c r="N293" i="1"/>
  <c r="M276" i="1"/>
  <c r="M249" i="1"/>
  <c r="M153" i="1"/>
  <c r="N249" i="1"/>
  <c r="M230" i="1"/>
  <c r="K139" i="1"/>
  <c r="L194" i="1"/>
  <c r="M190" i="1"/>
  <c r="M130" i="1"/>
  <c r="J146" i="1"/>
  <c r="M146" i="1"/>
  <c r="M172" i="1"/>
  <c r="M162" i="1"/>
  <c r="K162" i="1"/>
  <c r="K152" i="1" s="1"/>
  <c r="P173" i="1"/>
  <c r="L146" i="1"/>
  <c r="L139" i="1"/>
  <c r="M139" i="1"/>
  <c r="J139" i="1"/>
  <c r="J106" i="1"/>
  <c r="J130" i="1"/>
  <c r="M113" i="1"/>
  <c r="J120" i="1"/>
  <c r="L120" i="1"/>
  <c r="K113" i="1"/>
  <c r="K70" i="1"/>
  <c r="M106" i="1"/>
  <c r="L106" i="1"/>
  <c r="J113" i="1"/>
  <c r="L113" i="1"/>
  <c r="K120" i="1"/>
  <c r="K106" i="1"/>
  <c r="M82" i="1"/>
  <c r="M98" i="1"/>
  <c r="J88" i="1"/>
  <c r="K88" i="1"/>
  <c r="M11" i="1"/>
  <c r="M88" i="1"/>
  <c r="L88" i="1"/>
  <c r="J82" i="1"/>
  <c r="L82" i="1"/>
  <c r="M44" i="1"/>
  <c r="K82" i="1"/>
  <c r="L70" i="1"/>
  <c r="K11" i="1"/>
  <c r="M70" i="1"/>
  <c r="J70" i="1"/>
  <c r="L11" i="1"/>
  <c r="K31" i="1"/>
  <c r="K39" i="1"/>
  <c r="L44" i="1"/>
  <c r="L58" i="1"/>
  <c r="K63" i="1"/>
  <c r="M58" i="1"/>
  <c r="M63" i="1"/>
  <c r="K44" i="1"/>
  <c r="K58" i="1"/>
  <c r="K16" i="1"/>
  <c r="L31" i="1"/>
  <c r="L39" i="1"/>
  <c r="K49" i="1"/>
  <c r="L63" i="1"/>
  <c r="M31" i="1"/>
  <c r="M39" i="1"/>
  <c r="M49" i="1"/>
  <c r="L16" i="1"/>
  <c r="J49" i="1"/>
  <c r="L49" i="1"/>
  <c r="J58" i="1"/>
  <c r="J63" i="1"/>
  <c r="P55" i="1"/>
  <c r="J11" i="1"/>
  <c r="P272" i="1"/>
  <c r="P287" i="1"/>
  <c r="P299" i="1"/>
  <c r="M298" i="1"/>
  <c r="P260" i="1"/>
  <c r="P275" i="1"/>
  <c r="P277" i="1"/>
  <c r="P250" i="1"/>
  <c r="M283" i="1"/>
  <c r="P284" i="1"/>
  <c r="M322" i="1"/>
  <c r="P323" i="1"/>
  <c r="P242" i="1"/>
  <c r="M319" i="1"/>
  <c r="P320" i="1"/>
  <c r="P231" i="1"/>
  <c r="H221" i="1"/>
  <c r="N221" i="1" s="1"/>
  <c r="H239" i="1"/>
  <c r="N239" i="1" s="1"/>
  <c r="H237" i="1"/>
  <c r="N237" i="1" s="1"/>
  <c r="O229" i="1"/>
  <c r="O227" i="1"/>
  <c r="O223" i="1"/>
  <c r="O224" i="1"/>
  <c r="O225" i="1"/>
  <c r="H231" i="1"/>
  <c r="N231" i="1" s="1"/>
  <c r="O238" i="1"/>
  <c r="H235" i="1"/>
  <c r="N235" i="1" s="1"/>
  <c r="P238" i="1"/>
  <c r="O239" i="1"/>
  <c r="O237" i="1"/>
  <c r="P239" i="1"/>
  <c r="P237" i="1"/>
  <c r="P227" i="1"/>
  <c r="P228" i="1"/>
  <c r="P223" i="1"/>
  <c r="P224" i="1"/>
  <c r="P234" i="1"/>
  <c r="H238" i="1"/>
  <c r="N238" i="1" s="1"/>
  <c r="O233" i="1"/>
  <c r="O234" i="1"/>
  <c r="O232" i="1"/>
  <c r="P232" i="1"/>
  <c r="P233" i="1"/>
  <c r="O235" i="1"/>
  <c r="O231" i="1"/>
  <c r="P235" i="1"/>
  <c r="H232" i="1"/>
  <c r="N232" i="1" s="1"/>
  <c r="H226" i="1"/>
  <c r="N226" i="1" s="1"/>
  <c r="H233" i="1"/>
  <c r="N233" i="1" s="1"/>
  <c r="H234" i="1"/>
  <c r="N234" i="1" s="1"/>
  <c r="P225" i="1"/>
  <c r="O226" i="1"/>
  <c r="P226" i="1"/>
  <c r="H223" i="1"/>
  <c r="N223" i="1" s="1"/>
  <c r="O228" i="1"/>
  <c r="H224" i="1"/>
  <c r="N224" i="1" s="1"/>
  <c r="H228" i="1"/>
  <c r="N228" i="1" s="1"/>
  <c r="H225" i="1"/>
  <c r="N225" i="1" s="1"/>
  <c r="H218" i="1"/>
  <c r="N218" i="1" s="1"/>
  <c r="H227" i="1"/>
  <c r="N227" i="1" s="1"/>
  <c r="P229" i="1"/>
  <c r="H212" i="1"/>
  <c r="N212" i="1" s="1"/>
  <c r="H229" i="1"/>
  <c r="N229" i="1" s="1"/>
  <c r="O220" i="1"/>
  <c r="O221" i="1"/>
  <c r="P221" i="1"/>
  <c r="P220" i="1"/>
  <c r="P215" i="1"/>
  <c r="H220" i="1"/>
  <c r="N220" i="1" s="1"/>
  <c r="P218" i="1"/>
  <c r="O217" i="1"/>
  <c r="O218" i="1"/>
  <c r="P217" i="1"/>
  <c r="H217" i="1"/>
  <c r="N217" i="1" s="1"/>
  <c r="O214" i="1"/>
  <c r="O215" i="1"/>
  <c r="O212" i="1"/>
  <c r="P212" i="1"/>
  <c r="O213" i="1"/>
  <c r="P213" i="1"/>
  <c r="P214" i="1"/>
  <c r="H213" i="1"/>
  <c r="N213" i="1" s="1"/>
  <c r="H214" i="1"/>
  <c r="N214" i="1" s="1"/>
  <c r="P199" i="1"/>
  <c r="H215" i="1"/>
  <c r="N215" i="1" s="1"/>
  <c r="O209" i="1"/>
  <c r="O210" i="1"/>
  <c r="P208" i="1"/>
  <c r="H208" i="1"/>
  <c r="N208" i="1" s="1"/>
  <c r="O208" i="1"/>
  <c r="P209" i="1"/>
  <c r="P210" i="1"/>
  <c r="H201" i="1"/>
  <c r="N201" i="1" s="1"/>
  <c r="H209" i="1"/>
  <c r="N209" i="1" s="1"/>
  <c r="O204" i="1"/>
  <c r="H206" i="1"/>
  <c r="N206" i="1" s="1"/>
  <c r="H210" i="1"/>
  <c r="N210" i="1" s="1"/>
  <c r="H192" i="1"/>
  <c r="N192" i="1" s="1"/>
  <c r="H197" i="1"/>
  <c r="N197" i="1" s="1"/>
  <c r="P205" i="1"/>
  <c r="O206" i="1"/>
  <c r="P206" i="1"/>
  <c r="P204" i="1"/>
  <c r="H195" i="1"/>
  <c r="N195" i="1" s="1"/>
  <c r="H199" i="1"/>
  <c r="N199" i="1" s="1"/>
  <c r="O205" i="1"/>
  <c r="O195" i="1"/>
  <c r="O199" i="1"/>
  <c r="H204" i="1"/>
  <c r="N204" i="1" s="1"/>
  <c r="P192" i="1"/>
  <c r="H205" i="1"/>
  <c r="N205" i="1" s="1"/>
  <c r="P196" i="1"/>
  <c r="O197" i="1"/>
  <c r="O201" i="1"/>
  <c r="P197" i="1"/>
  <c r="O200" i="1"/>
  <c r="P195" i="1"/>
  <c r="O198" i="1"/>
  <c r="P200" i="1"/>
  <c r="O196" i="1"/>
  <c r="P198" i="1"/>
  <c r="P201" i="1"/>
  <c r="P185" i="1"/>
  <c r="H196" i="1"/>
  <c r="N196" i="1" s="1"/>
  <c r="H200" i="1"/>
  <c r="N200" i="1" s="1"/>
  <c r="H198" i="1"/>
  <c r="N198" i="1" s="1"/>
  <c r="O193" i="1"/>
  <c r="O186" i="1"/>
  <c r="P193" i="1"/>
  <c r="O191" i="1"/>
  <c r="O192" i="1"/>
  <c r="P191" i="1"/>
  <c r="H179" i="1"/>
  <c r="N179" i="1" s="1"/>
  <c r="H189" i="1"/>
  <c r="N189" i="1" s="1"/>
  <c r="H193" i="1"/>
  <c r="N193" i="1" s="1"/>
  <c r="H185" i="1"/>
  <c r="N185" i="1" s="1"/>
  <c r="H191" i="1"/>
  <c r="N191" i="1" s="1"/>
  <c r="O187" i="1"/>
  <c r="O188" i="1"/>
  <c r="P186" i="1"/>
  <c r="P187" i="1"/>
  <c r="P188" i="1"/>
  <c r="O189" i="1"/>
  <c r="O185" i="1"/>
  <c r="P189" i="1"/>
  <c r="P184" i="1"/>
  <c r="O184" i="1"/>
  <c r="H186" i="1"/>
  <c r="N186" i="1" s="1"/>
  <c r="O177" i="1"/>
  <c r="H187" i="1"/>
  <c r="N187" i="1" s="1"/>
  <c r="H184" i="1"/>
  <c r="N184" i="1" s="1"/>
  <c r="H188" i="1"/>
  <c r="N188" i="1" s="1"/>
  <c r="P179" i="1"/>
  <c r="O180" i="1"/>
  <c r="P176" i="1"/>
  <c r="P177" i="1"/>
  <c r="P178" i="1"/>
  <c r="O181" i="1"/>
  <c r="H178" i="1"/>
  <c r="N178" i="1" s="1"/>
  <c r="O178" i="1"/>
  <c r="P180" i="1"/>
  <c r="P181" i="1"/>
  <c r="O182" i="1"/>
  <c r="P182" i="1"/>
  <c r="O176" i="1"/>
  <c r="O179" i="1"/>
  <c r="H176" i="1"/>
  <c r="N176" i="1" s="1"/>
  <c r="H180" i="1"/>
  <c r="N180" i="1" s="1"/>
  <c r="H177" i="1"/>
  <c r="N177" i="1" s="1"/>
  <c r="H181" i="1"/>
  <c r="N181" i="1" s="1"/>
  <c r="H182" i="1"/>
  <c r="N182" i="1" s="1"/>
  <c r="P171" i="1"/>
  <c r="O171" i="1"/>
  <c r="H171" i="1"/>
  <c r="N171" i="1" s="1"/>
  <c r="P170" i="1"/>
  <c r="O170" i="1"/>
  <c r="O166" i="1"/>
  <c r="O168" i="1"/>
  <c r="H170" i="1"/>
  <c r="N170" i="1" s="1"/>
  <c r="O159" i="1"/>
  <c r="H164" i="1"/>
  <c r="N164" i="1" s="1"/>
  <c r="P165" i="1"/>
  <c r="P166" i="1"/>
  <c r="H168" i="1"/>
  <c r="N168" i="1" s="1"/>
  <c r="P168" i="1"/>
  <c r="O164" i="1"/>
  <c r="P164" i="1"/>
  <c r="O167" i="1"/>
  <c r="O165" i="1"/>
  <c r="P167" i="1"/>
  <c r="O141" i="1"/>
  <c r="O160" i="1"/>
  <c r="O163" i="1"/>
  <c r="P160" i="1"/>
  <c r="H166" i="1"/>
  <c r="N166" i="1" s="1"/>
  <c r="P163" i="1"/>
  <c r="H155" i="1"/>
  <c r="N155" i="1" s="1"/>
  <c r="H163" i="1"/>
  <c r="N163" i="1" s="1"/>
  <c r="H167" i="1"/>
  <c r="N167" i="1" s="1"/>
  <c r="H148" i="1"/>
  <c r="N148" i="1" s="1"/>
  <c r="H159" i="1"/>
  <c r="N159" i="1" s="1"/>
  <c r="H165" i="1"/>
  <c r="N165" i="1" s="1"/>
  <c r="O155" i="1"/>
  <c r="P156" i="1"/>
  <c r="P157" i="1"/>
  <c r="O154" i="1"/>
  <c r="H157" i="1"/>
  <c r="N157" i="1" s="1"/>
  <c r="O157" i="1"/>
  <c r="P155" i="1"/>
  <c r="P159" i="1"/>
  <c r="O158" i="1"/>
  <c r="O156" i="1"/>
  <c r="P158" i="1"/>
  <c r="P154" i="1"/>
  <c r="H154" i="1"/>
  <c r="N154" i="1" s="1"/>
  <c r="H158" i="1"/>
  <c r="N158" i="1" s="1"/>
  <c r="H156" i="1"/>
  <c r="N156" i="1" s="1"/>
  <c r="H160" i="1"/>
  <c r="N160" i="1" s="1"/>
  <c r="O151" i="1"/>
  <c r="P151" i="1"/>
  <c r="H151" i="1"/>
  <c r="N151" i="1" s="1"/>
  <c r="H143" i="1"/>
  <c r="N143" i="1" s="1"/>
  <c r="P148" i="1"/>
  <c r="O148" i="1"/>
  <c r="P147" i="1"/>
  <c r="O147" i="1"/>
  <c r="H147" i="1"/>
  <c r="N147" i="1" s="1"/>
  <c r="O144" i="1"/>
  <c r="O140" i="1"/>
  <c r="P140" i="1"/>
  <c r="P141" i="1"/>
  <c r="O142" i="1"/>
  <c r="P142" i="1"/>
  <c r="O143" i="1"/>
  <c r="P143" i="1"/>
  <c r="P144" i="1"/>
  <c r="H140" i="1"/>
  <c r="N140" i="1" s="1"/>
  <c r="H141" i="1"/>
  <c r="N141" i="1" s="1"/>
  <c r="H142" i="1"/>
  <c r="N142" i="1" s="1"/>
  <c r="H144" i="1"/>
  <c r="N144" i="1" s="1"/>
  <c r="H132" i="1"/>
  <c r="N132" i="1" s="1"/>
  <c r="O133" i="1"/>
  <c r="O134" i="1"/>
  <c r="O135" i="1"/>
  <c r="O138" i="1"/>
  <c r="P135" i="1"/>
  <c r="P136" i="1"/>
  <c r="P138" i="1"/>
  <c r="P132" i="1"/>
  <c r="H138" i="1"/>
  <c r="N138" i="1" s="1"/>
  <c r="P133" i="1"/>
  <c r="P134" i="1"/>
  <c r="O131" i="1"/>
  <c r="O136" i="1"/>
  <c r="O132" i="1"/>
  <c r="H136" i="1"/>
  <c r="N136" i="1" s="1"/>
  <c r="P131" i="1"/>
  <c r="M128" i="1"/>
  <c r="P128" i="1" s="1"/>
  <c r="H133" i="1"/>
  <c r="N133" i="1" s="1"/>
  <c r="M121" i="1"/>
  <c r="H134" i="1"/>
  <c r="N134" i="1" s="1"/>
  <c r="H131" i="1"/>
  <c r="N131" i="1" s="1"/>
  <c r="H135" i="1"/>
  <c r="N135" i="1" s="1"/>
  <c r="P126" i="1"/>
  <c r="H125" i="1"/>
  <c r="N125" i="1" s="1"/>
  <c r="O125" i="1"/>
  <c r="P119" i="1"/>
  <c r="H126" i="1"/>
  <c r="N126" i="1" s="1"/>
  <c r="O123" i="1"/>
  <c r="O124" i="1"/>
  <c r="P125" i="1"/>
  <c r="P123" i="1"/>
  <c r="P124" i="1"/>
  <c r="H118" i="1"/>
  <c r="N118" i="1" s="1"/>
  <c r="H123" i="1"/>
  <c r="N123" i="1" s="1"/>
  <c r="O126" i="1"/>
  <c r="H124" i="1"/>
  <c r="N124" i="1" s="1"/>
  <c r="O121" i="1"/>
  <c r="P114" i="1"/>
  <c r="H114" i="1"/>
  <c r="N114" i="1" s="1"/>
  <c r="O115" i="1"/>
  <c r="O116" i="1"/>
  <c r="H121" i="1"/>
  <c r="P115" i="1"/>
  <c r="P116" i="1"/>
  <c r="P117" i="1"/>
  <c r="O117" i="1"/>
  <c r="O118" i="1"/>
  <c r="O114" i="1"/>
  <c r="P118" i="1"/>
  <c r="H115" i="1"/>
  <c r="N115" i="1" s="1"/>
  <c r="O119" i="1"/>
  <c r="H116" i="1"/>
  <c r="N116" i="1" s="1"/>
  <c r="H108" i="1"/>
  <c r="N108" i="1" s="1"/>
  <c r="H119" i="1"/>
  <c r="N119" i="1" s="1"/>
  <c r="H117" i="1"/>
  <c r="N117" i="1" s="1"/>
  <c r="H112" i="1"/>
  <c r="N112" i="1" s="1"/>
  <c r="P111" i="1"/>
  <c r="O112" i="1"/>
  <c r="O111" i="1"/>
  <c r="P112" i="1"/>
  <c r="H111" i="1"/>
  <c r="N111" i="1" s="1"/>
  <c r="H109" i="1"/>
  <c r="N109" i="1" s="1"/>
  <c r="O107" i="1"/>
  <c r="P108" i="1"/>
  <c r="O108" i="1"/>
  <c r="P109" i="1"/>
  <c r="O109" i="1"/>
  <c r="P107" i="1"/>
  <c r="H107" i="1"/>
  <c r="N107" i="1" s="1"/>
  <c r="H99" i="1"/>
  <c r="N99" i="1" s="1"/>
  <c r="N98" i="1" s="1"/>
  <c r="O99" i="1"/>
  <c r="P99" i="1"/>
  <c r="J31" i="1"/>
  <c r="J39" i="1"/>
  <c r="J44" i="1"/>
  <c r="P91" i="1"/>
  <c r="H92" i="1"/>
  <c r="N92" i="1" s="1"/>
  <c r="O91" i="1"/>
  <c r="P87" i="1"/>
  <c r="O90" i="1"/>
  <c r="H91" i="1"/>
  <c r="N91" i="1" s="1"/>
  <c r="O89" i="1"/>
  <c r="P89" i="1"/>
  <c r="P90" i="1"/>
  <c r="O92" i="1"/>
  <c r="P92" i="1"/>
  <c r="H89" i="1"/>
  <c r="N89" i="1" s="1"/>
  <c r="O86" i="1"/>
  <c r="H87" i="1"/>
  <c r="N87" i="1" s="1"/>
  <c r="H90" i="1"/>
  <c r="N90" i="1" s="1"/>
  <c r="O87" i="1"/>
  <c r="P86" i="1"/>
  <c r="H86" i="1"/>
  <c r="N86" i="1" s="1"/>
  <c r="H83" i="1"/>
  <c r="N83" i="1" s="1"/>
  <c r="P78" i="1"/>
  <c r="O77" i="1"/>
  <c r="O83" i="1"/>
  <c r="P83" i="1"/>
  <c r="H78" i="1"/>
  <c r="N78" i="1" s="1"/>
  <c r="H79" i="1"/>
  <c r="N79" i="1" s="1"/>
  <c r="O78" i="1"/>
  <c r="O76" i="1"/>
  <c r="O81" i="1"/>
  <c r="O79" i="1"/>
  <c r="P76" i="1"/>
  <c r="P77" i="1"/>
  <c r="P81" i="1"/>
  <c r="P79" i="1"/>
  <c r="H81" i="1"/>
  <c r="N81" i="1" s="1"/>
  <c r="P80" i="1"/>
  <c r="O80" i="1"/>
  <c r="H71" i="1"/>
  <c r="N71" i="1" s="1"/>
  <c r="H77" i="1"/>
  <c r="N77" i="1" s="1"/>
  <c r="H80" i="1"/>
  <c r="N80" i="1" s="1"/>
  <c r="H76" i="1"/>
  <c r="N76" i="1" s="1"/>
  <c r="P64" i="1"/>
  <c r="P67" i="1"/>
  <c r="P71" i="1"/>
  <c r="O72" i="1"/>
  <c r="P74" i="1"/>
  <c r="P60" i="1"/>
  <c r="O73" i="1"/>
  <c r="H74" i="1"/>
  <c r="N74" i="1" s="1"/>
  <c r="O71" i="1"/>
  <c r="O74" i="1"/>
  <c r="P72" i="1"/>
  <c r="P73" i="1"/>
  <c r="H72" i="1"/>
  <c r="N72" i="1" s="1"/>
  <c r="H73" i="1"/>
  <c r="N73" i="1" s="1"/>
  <c r="O66" i="1"/>
  <c r="H60" i="1"/>
  <c r="N60" i="1" s="1"/>
  <c r="H67" i="1"/>
  <c r="N67" i="1" s="1"/>
  <c r="O64" i="1"/>
  <c r="O67" i="1"/>
  <c r="H62" i="1"/>
  <c r="N62" i="1" s="1"/>
  <c r="H64" i="1"/>
  <c r="N64" i="1" s="1"/>
  <c r="H68" i="1"/>
  <c r="N68" i="1" s="1"/>
  <c r="O65" i="1"/>
  <c r="P65" i="1"/>
  <c r="P66" i="1"/>
  <c r="O68" i="1"/>
  <c r="P68" i="1"/>
  <c r="H65" i="1"/>
  <c r="N65" i="1" s="1"/>
  <c r="H66" i="1"/>
  <c r="N66" i="1" s="1"/>
  <c r="O60" i="1"/>
  <c r="O61" i="1"/>
  <c r="O59" i="1"/>
  <c r="P61" i="1"/>
  <c r="O62" i="1"/>
  <c r="P59" i="1"/>
  <c r="P62" i="1"/>
  <c r="H59" i="1"/>
  <c r="N59" i="1" s="1"/>
  <c r="H61" i="1"/>
  <c r="N61" i="1" s="1"/>
  <c r="O53" i="1"/>
  <c r="H53" i="1"/>
  <c r="N53" i="1" s="1"/>
  <c r="O56" i="1"/>
  <c r="O57" i="1"/>
  <c r="P54" i="1"/>
  <c r="P56" i="1"/>
  <c r="P57" i="1"/>
  <c r="H56" i="1"/>
  <c r="N56" i="1" s="1"/>
  <c r="H57" i="1"/>
  <c r="N57" i="1" s="1"/>
  <c r="O50" i="1"/>
  <c r="O51" i="1"/>
  <c r="O52" i="1"/>
  <c r="P50" i="1"/>
  <c r="P51" i="1"/>
  <c r="P52" i="1"/>
  <c r="P53" i="1"/>
  <c r="H50" i="1"/>
  <c r="N50" i="1" s="1"/>
  <c r="O54" i="1"/>
  <c r="H54" i="1"/>
  <c r="N54" i="1" s="1"/>
  <c r="H51" i="1"/>
  <c r="N51" i="1" s="1"/>
  <c r="H52" i="1"/>
  <c r="N52" i="1" s="1"/>
  <c r="O33" i="1"/>
  <c r="O34" i="1"/>
  <c r="P40" i="1"/>
  <c r="O40" i="1"/>
  <c r="O41" i="1"/>
  <c r="H40" i="1"/>
  <c r="N40" i="1" s="1"/>
  <c r="O42" i="1"/>
  <c r="P41" i="1"/>
  <c r="P42" i="1"/>
  <c r="O43" i="1"/>
  <c r="P43" i="1"/>
  <c r="H41" i="1"/>
  <c r="N41" i="1" s="1"/>
  <c r="H42" i="1"/>
  <c r="N42" i="1" s="1"/>
  <c r="H43" i="1"/>
  <c r="N43" i="1" s="1"/>
  <c r="O32" i="1"/>
  <c r="O13" i="1"/>
  <c r="P32" i="1"/>
  <c r="P33" i="1"/>
  <c r="P34" i="1"/>
  <c r="H32" i="1"/>
  <c r="N32" i="1" s="1"/>
  <c r="H33" i="1"/>
  <c r="N33" i="1" s="1"/>
  <c r="H34" i="1"/>
  <c r="N34" i="1" s="1"/>
  <c r="P17" i="1"/>
  <c r="P19" i="1"/>
  <c r="H18" i="1"/>
  <c r="N18" i="1" s="1"/>
  <c r="O18" i="1"/>
  <c r="O17" i="1"/>
  <c r="P18" i="1"/>
  <c r="O19" i="1"/>
  <c r="H19" i="1"/>
  <c r="N19" i="1" s="1"/>
  <c r="H17" i="1"/>
  <c r="N17" i="1" s="1"/>
  <c r="O12" i="1"/>
  <c r="O14" i="1"/>
  <c r="O15" i="1"/>
  <c r="P12" i="1"/>
  <c r="P13" i="1"/>
  <c r="P14" i="1"/>
  <c r="P15" i="1"/>
  <c r="H15" i="1"/>
  <c r="N15" i="1" s="1"/>
  <c r="H13" i="1"/>
  <c r="N13" i="1" s="1"/>
  <c r="H12" i="1"/>
  <c r="N12" i="1" s="1"/>
  <c r="O128" i="1"/>
  <c r="H14" i="1"/>
  <c r="N14" i="1" s="1"/>
  <c r="O129" i="1"/>
  <c r="P129" i="1"/>
  <c r="O127" i="1"/>
  <c r="P127" i="1"/>
  <c r="H127" i="1"/>
  <c r="N127" i="1" s="1"/>
  <c r="H129" i="1"/>
  <c r="N129" i="1" s="1"/>
  <c r="O47" i="1"/>
  <c r="P47" i="1"/>
  <c r="O46" i="1"/>
  <c r="O45" i="1"/>
  <c r="P46" i="1"/>
  <c r="P45" i="1"/>
  <c r="H45" i="1"/>
  <c r="N45" i="1" s="1"/>
  <c r="H46" i="1"/>
  <c r="N46" i="1" s="1"/>
  <c r="H47" i="1"/>
  <c r="N47" i="1" s="1"/>
  <c r="O37" i="1"/>
  <c r="H38" i="1"/>
  <c r="N38" i="1" s="1"/>
  <c r="O38" i="1"/>
  <c r="H37" i="1"/>
  <c r="N37" i="1" s="1"/>
  <c r="P38" i="1"/>
  <c r="P37" i="1"/>
  <c r="G20" i="1"/>
  <c r="M20" i="1" s="1"/>
  <c r="H26" i="1" l="1"/>
  <c r="N26" i="1" s="1"/>
  <c r="M26" i="1"/>
  <c r="P26" i="1" s="1"/>
  <c r="N285" i="1"/>
  <c r="N332" i="1"/>
  <c r="N372" i="1"/>
  <c r="N399" i="1"/>
  <c r="O332" i="1"/>
  <c r="M318" i="1"/>
  <c r="M285" i="1" s="1"/>
  <c r="L145" i="1"/>
  <c r="K145" i="1"/>
  <c r="J202" i="1"/>
  <c r="O202" i="1" s="1"/>
  <c r="P372" i="1"/>
  <c r="P407" i="1"/>
  <c r="O407" i="1"/>
  <c r="J145" i="1"/>
  <c r="K48" i="1"/>
  <c r="M152" i="1"/>
  <c r="P152" i="1" s="1"/>
  <c r="N216" i="1"/>
  <c r="N230" i="1"/>
  <c r="N211" i="1"/>
  <c r="N203" i="1"/>
  <c r="N207" i="1"/>
  <c r="N194" i="1"/>
  <c r="N190" i="1"/>
  <c r="N175" i="1"/>
  <c r="N183" i="1"/>
  <c r="N146" i="1"/>
  <c r="N153" i="1"/>
  <c r="N162" i="1"/>
  <c r="O172" i="1"/>
  <c r="P172" i="1"/>
  <c r="N139" i="1"/>
  <c r="N130" i="1"/>
  <c r="P82" i="1"/>
  <c r="L69" i="1"/>
  <c r="N113" i="1"/>
  <c r="N106" i="1"/>
  <c r="M120" i="1"/>
  <c r="M69" i="1" s="1"/>
  <c r="J69" i="1"/>
  <c r="K69" i="1"/>
  <c r="O82" i="1"/>
  <c r="N88" i="1"/>
  <c r="N82" i="1"/>
  <c r="J48" i="1"/>
  <c r="N44" i="1"/>
  <c r="N70" i="1"/>
  <c r="M48" i="1"/>
  <c r="N11" i="1"/>
  <c r="N39" i="1"/>
  <c r="N58" i="1"/>
  <c r="N63" i="1"/>
  <c r="O49" i="1"/>
  <c r="O58" i="1"/>
  <c r="L48" i="1"/>
  <c r="N31" i="1"/>
  <c r="N49" i="1"/>
  <c r="P49" i="1"/>
  <c r="P58" i="1"/>
  <c r="P29" i="1"/>
  <c r="O300" i="1"/>
  <c r="P300" i="1"/>
  <c r="O249" i="1"/>
  <c r="P249" i="1"/>
  <c r="O298" i="1"/>
  <c r="P298" i="1"/>
  <c r="O293" i="1"/>
  <c r="P293" i="1"/>
  <c r="O322" i="1"/>
  <c r="P322" i="1"/>
  <c r="P319" i="1"/>
  <c r="O319" i="1"/>
  <c r="P283" i="1"/>
  <c r="O283" i="1"/>
  <c r="O276" i="1"/>
  <c r="P276" i="1"/>
  <c r="P207" i="1"/>
  <c r="O207" i="1"/>
  <c r="P175" i="1"/>
  <c r="O175" i="1"/>
  <c r="P162" i="1"/>
  <c r="O162" i="1"/>
  <c r="P153" i="1"/>
  <c r="O153" i="1"/>
  <c r="P121" i="1"/>
  <c r="O130" i="1"/>
  <c r="P130" i="1"/>
  <c r="N121" i="1"/>
  <c r="N120" i="1" s="1"/>
  <c r="P113" i="1"/>
  <c r="O113" i="1"/>
  <c r="P88" i="1"/>
  <c r="O88" i="1"/>
  <c r="P70" i="1"/>
  <c r="O70" i="1"/>
  <c r="P63" i="1"/>
  <c r="O63" i="1"/>
  <c r="O139" i="1"/>
  <c r="P139" i="1"/>
  <c r="P39" i="1"/>
  <c r="O39" i="1"/>
  <c r="O20" i="1"/>
  <c r="H20" i="1"/>
  <c r="N20" i="1" s="1"/>
  <c r="P20" i="1"/>
  <c r="P285" i="1" l="1"/>
  <c r="O285" i="1"/>
  <c r="P202" i="1"/>
  <c r="O318" i="1"/>
  <c r="P318" i="1"/>
  <c r="M145" i="1"/>
  <c r="P145" i="1" s="1"/>
  <c r="K10" i="1"/>
  <c r="K415" i="1" s="1"/>
  <c r="O152" i="1"/>
  <c r="P286" i="1"/>
  <c r="O286" i="1"/>
  <c r="N202" i="1"/>
  <c r="L10" i="1"/>
  <c r="L415" i="1" s="1"/>
  <c r="N152" i="1"/>
  <c r="J10" i="1"/>
  <c r="J415" i="1" s="1"/>
  <c r="P69" i="1"/>
  <c r="O69" i="1"/>
  <c r="N69" i="1"/>
  <c r="N48" i="1"/>
  <c r="P48" i="1"/>
  <c r="O48" i="1"/>
  <c r="O29" i="1"/>
  <c r="P98" i="1"/>
  <c r="O98" i="1"/>
  <c r="P44" i="1"/>
  <c r="O44" i="1"/>
  <c r="G21" i="1"/>
  <c r="M21" i="1" s="1"/>
  <c r="M16" i="1" s="1"/>
  <c r="M10" i="1" s="1"/>
  <c r="M415" i="1" s="1"/>
  <c r="O145" i="1" l="1"/>
  <c r="N145" i="1"/>
  <c r="P399" i="1"/>
  <c r="H21" i="1"/>
  <c r="N21" i="1" s="1"/>
  <c r="N16" i="1" s="1"/>
  <c r="N10" i="1" s="1"/>
  <c r="O21" i="1"/>
  <c r="P21" i="1"/>
  <c r="N415" i="1" l="1"/>
  <c r="O399" i="1"/>
  <c r="P401" i="1"/>
  <c r="O401" i="1"/>
  <c r="O415" i="1"/>
  <c r="O16" i="1"/>
  <c r="P413" i="1" l="1"/>
  <c r="O413" i="1"/>
  <c r="P329" i="1"/>
  <c r="O329" i="1"/>
  <c r="P230" i="1"/>
  <c r="O230" i="1"/>
  <c r="P211" i="1"/>
  <c r="O211" i="1"/>
  <c r="O203" i="1"/>
  <c r="P203" i="1"/>
  <c r="P194" i="1"/>
  <c r="O194" i="1"/>
  <c r="P183" i="1"/>
  <c r="O183" i="1"/>
  <c r="P146" i="1"/>
  <c r="O146" i="1"/>
  <c r="P120" i="1"/>
  <c r="O120" i="1"/>
  <c r="P16" i="1"/>
  <c r="O400" i="1" l="1"/>
  <c r="P400" i="1"/>
  <c r="O190" i="1"/>
  <c r="P190" i="1"/>
  <c r="O106" i="1"/>
  <c r="P106" i="1"/>
  <c r="O11" i="1"/>
  <c r="P11" i="1"/>
  <c r="P216" i="1" l="1"/>
  <c r="O216" i="1"/>
  <c r="I417" i="1"/>
  <c r="O31" i="1" l="1"/>
  <c r="P31" i="1"/>
  <c r="P10" i="1"/>
  <c r="O10" i="1"/>
  <c r="P415" i="1" l="1"/>
</calcChain>
</file>

<file path=xl/sharedStrings.xml><?xml version="1.0" encoding="utf-8"?>
<sst xmlns="http://schemas.openxmlformats.org/spreadsheetml/2006/main" count="1424" uniqueCount="822">
  <si>
    <t>ITEM</t>
  </si>
  <si>
    <t>UN</t>
  </si>
  <si>
    <t/>
  </si>
  <si>
    <t>TOTAL</t>
  </si>
  <si>
    <t>QUANTIDADES</t>
  </si>
  <si>
    <t>DO PERÍODO</t>
  </si>
  <si>
    <t>ACUM. ATUAL</t>
  </si>
  <si>
    <t>DESCRIÇÃO DOS SERVIÇOS</t>
  </si>
  <si>
    <t>ACUM. ANTERIOR</t>
  </si>
  <si>
    <t>VALORES R$</t>
  </si>
  <si>
    <t>m</t>
  </si>
  <si>
    <t>Saldo a Medir</t>
  </si>
  <si>
    <t>Medição Atual (%)</t>
  </si>
  <si>
    <t>Medição Total (%)</t>
  </si>
  <si>
    <t>m2</t>
  </si>
  <si>
    <t>Atesto que os serviços acima foram executados</t>
  </si>
  <si>
    <t>Atesto que executei os serviços acima</t>
  </si>
  <si>
    <t>Assinatura e Carimbo do Responsável Técnico da Contratada</t>
  </si>
  <si>
    <t>Assinatura e Carimbo do Fiscal da Obra</t>
  </si>
  <si>
    <t>BDI =</t>
  </si>
  <si>
    <t>VALOR TOTAL</t>
  </si>
  <si>
    <t>Mês Referência =</t>
  </si>
  <si>
    <t>Não Desonerado</t>
  </si>
  <si>
    <t>VALOR DA MEDIÇÃO:</t>
  </si>
  <si>
    <t xml:space="preserve">EMPRESA: </t>
  </si>
  <si>
    <t>CNPJ:</t>
  </si>
  <si>
    <t xml:space="preserve">ENDEREÇO: </t>
  </si>
  <si>
    <t>SERVIÇOS PRELIMINARES</t>
  </si>
  <si>
    <t>m3</t>
  </si>
  <si>
    <t>JGLR EMPREENDIMENTOS LTDA</t>
  </si>
  <si>
    <t>21.841.302/0001-62</t>
  </si>
  <si>
    <t>Av. Chesf Conrado de Araujo, 241 Sala B, Lote 249 Quadra K Sala B – Bairro: Raso Elze, São Cristovão/SE</t>
  </si>
  <si>
    <t>un</t>
  </si>
  <si>
    <t>PLANILHA DE MEDIÇÃO 01</t>
  </si>
  <si>
    <t>CONTRATADO</t>
  </si>
  <si>
    <t>VALOR UNITÁRIO</t>
  </si>
  <si>
    <t>Fornecimento e instalação de placa de obra com chapa galvanizada e estrutura de madeira. af_03/2022_ps</t>
  </si>
  <si>
    <t>Tapume com telha metálica. af_03/2024</t>
  </si>
  <si>
    <t>Locação convencional de obra, utilizando gabarito de tábuas corridas pontaletadas a cada 2,00m -  2 utilizações. af_03/2024</t>
  </si>
  <si>
    <t>kg</t>
  </si>
  <si>
    <t>Armação de bloco utilizando aço ca-60 de 5 mm - montagem. af_01/2024</t>
  </si>
  <si>
    <t>Armação de bloco utilizando aço ca-50 de 10 mm - montagem. af_01/2024</t>
  </si>
  <si>
    <t>SUPERESTRUTURA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</si>
  <si>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</si>
  <si>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</si>
  <si>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</si>
  <si>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</si>
  <si>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Execução de passeio (calçada) ou piso de concreto com concreto moldado in loco, usinado c20, acabamento convencional, não armado. af_08/2022</t>
  </si>
  <si>
    <t>Alvenaria de vedação de blocos cerâmicos maciços de 5x10x20cm (espessura 10cm) e argamassa de assentamento com preparo em betoneira. af_05/2020</t>
  </si>
  <si>
    <t>M2</t>
  </si>
  <si>
    <t>ESQUADRIAS</t>
  </si>
  <si>
    <t>M</t>
  </si>
  <si>
    <t>Soleira em granito, largura 15 cm, espessura 2,0 cm. af_09/2020</t>
  </si>
  <si>
    <t>Emassamento com massa látex, aplicação em parede, duas demãos, lixamento manual. af_04/2023</t>
  </si>
  <si>
    <t>MURETA</t>
  </si>
  <si>
    <t>Adaptador curto com bolsa e rosca para registro, pvc, soldável, dn 20mm x 1/2 , instalado em ramal ou sub-ramal de água - fornecimento e instalação. af_06/2022</t>
  </si>
  <si>
    <t>Joelho 90 graus com bucha de latão, pvc, soldável, dn 25mm, x 1/2  instalado em ramal ou sub-ramal de água - fornecimento e instalação. af_06/2022</t>
  </si>
  <si>
    <t>Tubo pvc, serie normal, esgoto predial, dn 100 mm, fornecido e instalado em ramal de descarga ou ramal de esgoto sanitário. af_08/2022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</si>
  <si>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</si>
  <si>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</si>
  <si>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</si>
  <si>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Joelho 90 graus, pvc, serie normal, esgoto predial, dn 40 mm, junta soldável, fornecido e instalado em ramal de descarga ou ramal de esgoto sanitário. af_08/2022</t>
  </si>
  <si>
    <t>Assento sanitário convencional - fornecimento e instalacao. af_01/2020</t>
  </si>
  <si>
    <t>Saboneteira plastica tipo dispenser para sabonete liquido com reservatorio 800 a 1500 ml, incluso fixação. af_01/2020</t>
  </si>
  <si>
    <t>Disjuntor monopolar tipo din, corrente nominal de 10a - fornecimento e instalação. af_10/2020</t>
  </si>
  <si>
    <t>Disjuntor monopolar tipo din, corrente nominal de 16a - fornecimento e instalação. af_10/2020</t>
  </si>
  <si>
    <t>Disjuntor tripolar tipo din, corrente nominal de 25a - fornecimento e instalação. af_10/2020</t>
  </si>
  <si>
    <t>Caixa retangular 4" x 2" média (1,30 m do piso), pvc, instalada em parede - fornecimento e instalação. af_03/2023</t>
  </si>
  <si>
    <t>Cabo de cobre flexível isolado, 2,5 mm², anti-chama 450/750 v, para circuitos terminais - fornecimento e instalação. af_03/2023</t>
  </si>
  <si>
    <t>Haste de aterramento, diâmetro 5/8", com 3 metros - fornecimento e instalação. af_08/2023</t>
  </si>
  <si>
    <t>Peitoril linear em granito ou mármore, l = 15cm, comprimento de até 2m, assentado com argamassa 1:6 com aditivo. af_11/2020</t>
  </si>
  <si>
    <t>DESCONTO =</t>
  </si>
  <si>
    <r>
      <rPr>
        <b/>
        <sz val="12"/>
        <color indexed="8"/>
        <rFont val="Arial Narrow"/>
        <family val="2"/>
      </rPr>
      <t xml:space="preserve">Objeto: </t>
    </r>
    <r>
      <rPr>
        <sz val="12"/>
        <color rgb="FF000000"/>
        <rFont val="Arial Narrow"/>
        <family val="2"/>
      </rPr>
      <t>REQUALIFICAÇÃO  PRAÇA HORÁCIO SOUZA LIMA - REV 06 (caixa)</t>
    </r>
  </si>
  <si>
    <r>
      <rPr>
        <b/>
        <sz val="12"/>
        <color indexed="8"/>
        <rFont val="Arial Narrow"/>
        <family val="2"/>
      </rPr>
      <t>Local:</t>
    </r>
    <r>
      <rPr>
        <sz val="12"/>
        <color indexed="8"/>
        <rFont val="Arial Narrow"/>
        <family val="2"/>
      </rPr>
      <t xml:space="preserve"> Sede       </t>
    </r>
    <r>
      <rPr>
        <b/>
        <sz val="12"/>
        <color indexed="8"/>
        <rFont val="Arial Narrow"/>
        <family val="2"/>
      </rPr>
      <t>Cidade</t>
    </r>
    <r>
      <rPr>
        <sz val="12"/>
        <color indexed="8"/>
        <rFont val="Arial Narrow"/>
        <family val="2"/>
      </rPr>
      <t xml:space="preserve">: SÃO CRISTOVÃO - </t>
    </r>
    <r>
      <rPr>
        <b/>
        <sz val="12"/>
        <color indexed="8"/>
        <rFont val="Arial Narrow"/>
        <family val="2"/>
      </rPr>
      <t>Estado</t>
    </r>
    <r>
      <rPr>
        <sz val="12"/>
        <color indexed="8"/>
        <rFont val="Arial Narrow"/>
        <family val="2"/>
      </rPr>
      <t>: Sergipe</t>
    </r>
  </si>
  <si>
    <t>JUNHO / 2024</t>
  </si>
  <si>
    <t>PRAÇA</t>
  </si>
  <si>
    <t>01.01 </t>
  </si>
  <si>
    <t>01.01.001 </t>
  </si>
  <si>
    <t>Barracão para Obras de Médio Porte Reaproveitamento 2 vezes</t>
  </si>
  <si>
    <t>01.01.002 </t>
  </si>
  <si>
    <t>Locação de serviços de pavimentação</t>
  </si>
  <si>
    <t>01.01.003 </t>
  </si>
  <si>
    <t>01.01.004 </t>
  </si>
  <si>
    <t>01.02 </t>
  </si>
  <si>
    <t>DEMOLIÇÕES/ REMOÇÕES</t>
  </si>
  <si>
    <t>01.02.001 </t>
  </si>
  <si>
    <t>Demolição de meio-fio granítico ou pre-moldado</t>
  </si>
  <si>
    <t>01.02.002 </t>
  </si>
  <si>
    <t>Demolição manual de quiosque metálico, sem reaproveitamento.</t>
  </si>
  <si>
    <t>m²</t>
  </si>
  <si>
    <t>01.02.003 </t>
  </si>
  <si>
    <t>Demolição de alvenaria de bloco furado, de forma manual, sem reaproveitamento. af_09/2023</t>
  </si>
  <si>
    <t>01.02.004 </t>
  </si>
  <si>
    <t>Remoção e reposição de meio-fio</t>
  </si>
  <si>
    <t>01.02.005 </t>
  </si>
  <si>
    <t>Remoção de poste de concreto armado seção circular ou duplo T - Rev. 01</t>
  </si>
  <si>
    <t>01.02.006 </t>
  </si>
  <si>
    <t>Demolição de piso de concreto simples, de forma mecanizada com martelete, sem reaproveitamento. af_09/2023</t>
  </si>
  <si>
    <t>01.02.007 </t>
  </si>
  <si>
    <t>Remoção de árvore, porte médio, com utilização de retro-escavadeira</t>
  </si>
  <si>
    <t>01.02.008 </t>
  </si>
  <si>
    <t>Destocamento de árvores de diâmetro de 0,15 a 0,30m</t>
  </si>
  <si>
    <t>01.02.009 </t>
  </si>
  <si>
    <t>Remoção de estrutura metálica chumbada em concreto (alambrado, guarda-corpo)</t>
  </si>
  <si>
    <t>01.02.010 </t>
  </si>
  <si>
    <t>Carga, manobra e descarga de entulho em caminhão basculante 10 m³ - carga com escavadeira hidráulica  (caçamba de 0,80 m³ / 111 hp) e descarga livre (unidade: m3). af_07/2020</t>
  </si>
  <si>
    <t>01.02.011 </t>
  </si>
  <si>
    <t>Descarte de resíduos da construção civil em área licenciada</t>
  </si>
  <si>
    <t>t</t>
  </si>
  <si>
    <t>01.02.012 </t>
  </si>
  <si>
    <t>Transporte com caminhão basculante de 10 m³, em via urbana pavimentada, dmt até 30 km (unidade: m3xkm). af_07/2020</t>
  </si>
  <si>
    <t>m3xkm</t>
  </si>
  <si>
    <t>01.03 </t>
  </si>
  <si>
    <t>MOVIMENTAÇÃO DE TERRA</t>
  </si>
  <si>
    <t>01.03.001 </t>
  </si>
  <si>
    <t>Aterro manual de valas com areia para aterro. af_08/2023</t>
  </si>
  <si>
    <t>01.04 </t>
  </si>
  <si>
    <t>PAVIMENTAÇÃO</t>
  </si>
  <si>
    <t>01.04.001 </t>
  </si>
  <si>
    <t>Execução de pavimento em piso intertravado, com bloco retangular cor natural de 20 x 10 cm, espessura 6 cm. af_10/2022</t>
  </si>
  <si>
    <t>01.04.002 </t>
  </si>
  <si>
    <t>Aplicação de lona plástica para execução de pavimentos de concreto. af_04/2022</t>
  </si>
  <si>
    <t>01.04.003 </t>
  </si>
  <si>
    <t>01.04.006 </t>
  </si>
  <si>
    <t>Pintura p/ piso c/ aplicação de 2 demãos tinta novacor, cores cerâmica, concreto, verde ou azul - aplicação c/ rôlo - R1</t>
  </si>
  <si>
    <t>01.04.007 </t>
  </si>
  <si>
    <t>Pintura de meio-fio com tinta branca a base de cal (caiação). af_05/2021</t>
  </si>
  <si>
    <t>01.05 </t>
  </si>
  <si>
    <t>ACESSIBILIDADE</t>
  </si>
  <si>
    <t>01.05.001 </t>
  </si>
  <si>
    <t>Placa de sinalização, dim.: 60 x 80 cm,  - "Estacionamento Reservado - Deficiente/Idosos", incluso barrote para fixação - fornecimento e instalação</t>
  </si>
  <si>
    <t>01.05.002 </t>
  </si>
  <si>
    <t>Rampa de acessibilidade em concreto moldado in loco, em calçada nova com largura menor à 3,00 m, fck 25mpa, com piso podotátil. af_03/2024</t>
  </si>
  <si>
    <t>01.05.003 </t>
  </si>
  <si>
    <t>Piso podotátil de alerta ou direcional, de concreto, assentado sobre argamassa. af_03/2024</t>
  </si>
  <si>
    <t>01.05.004 </t>
  </si>
  <si>
    <t>Pintura de faixa de pedestre ou zebrada com tinta acrílica, e  = 30 cm, aplicação manual. af_05/2021</t>
  </si>
  <si>
    <t>01.06 </t>
  </si>
  <si>
    <t>EQUIPAMENTOS DE GINÁSTICAS</t>
  </si>
  <si>
    <t>01.06.001 </t>
  </si>
  <si>
    <t>Equipamento de ginástica - jogo de barras - galvanizado - Rev 01</t>
  </si>
  <si>
    <t>01.06.002 </t>
  </si>
  <si>
    <t>Equipamento de ginástica - simulador de caminhada duplo - galvanizado - Rev 01</t>
  </si>
  <si>
    <t>01.06.003 </t>
  </si>
  <si>
    <t>Equipamento de ginástica - rotação diagonal duplo - galvanizado - Rev 01</t>
  </si>
  <si>
    <t>01.07 </t>
  </si>
  <si>
    <t>PARQUE INFANTIL</t>
  </si>
  <si>
    <t>01.07.001 </t>
  </si>
  <si>
    <t>01.07.001.001 </t>
  </si>
  <si>
    <t>Escavação manual de vala com profundidade menor ou igual a 1,30 m. af_02/2021</t>
  </si>
  <si>
    <t>01.07.001.002 </t>
  </si>
  <si>
    <t>01.07.001.003 </t>
  </si>
  <si>
    <t>Chapisco aplicado em alvenarias e estruturas de concreto internas, com colher de pedreiro.  argamassa traço 1:3 com preparo em betoneira 400l. af_10/2022</t>
  </si>
  <si>
    <t>01.07.001.004 </t>
  </si>
  <si>
    <t>Massa única, em argamassa traço 1:2:8, preparo mecânico, aplicada manualmente em paredes internas de ambientes com área entre 5m² e 10m², e = 10mm, com taliscas. af_03/2024</t>
  </si>
  <si>
    <t>01.07.001.005 </t>
  </si>
  <si>
    <t>Concreto magro para lastro, traço 1:4,5:4,5 (em massa seca de cimento/ areia média/ brita 1) - preparo mecânico com betoneira 400 l. af_05/2021</t>
  </si>
  <si>
    <t>01.07.001.006 </t>
  </si>
  <si>
    <t>Pavimentação c/ brita granítica em pó, espalhada, e = 5,0 cm</t>
  </si>
  <si>
    <t>01.07.001.007 </t>
  </si>
  <si>
    <t>Pintura verniz (incolor) alquídico em madeira, uso interno e externo, 2 demãos. af_01/2021</t>
  </si>
  <si>
    <t>01.07.001.008 </t>
  </si>
  <si>
    <t>Fornecimento e assentamento de peças de eucalipto tratado, d=7 a 10cm</t>
  </si>
  <si>
    <t>01.07.002 </t>
  </si>
  <si>
    <t>BRINQUEDOS</t>
  </si>
  <si>
    <t>01.07.002.001 </t>
  </si>
  <si>
    <t>Brinquedo - Balanço Acessível - fornecimento e montagem</t>
  </si>
  <si>
    <t>01.07.002.002 </t>
  </si>
  <si>
    <t>Brinquedo - Play Aventura, modelo M-205, da Lúdico Brinquedos Inteligentes ou similar - fornecimento e montagem</t>
  </si>
  <si>
    <t>01.07.002.003 </t>
  </si>
  <si>
    <t>Brinquedo - Balanço Duplo, modelo M117, da Lúdico Brinquedos Inteligentes ou similar</t>
  </si>
  <si>
    <t>01.07.002.004 </t>
  </si>
  <si>
    <t>Brinquedo - Gangorra Dupla, modelo M119, da Lúdico Brinquedos Inteligentes ou similar</t>
  </si>
  <si>
    <t>01.07.003 </t>
  </si>
  <si>
    <t>BANCO LONGARINA</t>
  </si>
  <si>
    <t>01.07.003.001 </t>
  </si>
  <si>
    <t>01.07.003.002 </t>
  </si>
  <si>
    <t>Alvenaria tijolo cerâmico maciço (5x9x19), esp = 0,19m (dobrada aparente), com argamassa traço t5 - 1:2:8 (cimento / cal / areia)</t>
  </si>
  <si>
    <t>01.07.003.003 </t>
  </si>
  <si>
    <t>Pintura de acabamento com aplicação de 01 demão de verniz acrílico para proteção de superfícies em concreto aparente, marca FOSROC, ref Dekguard FS ou similar- R1</t>
  </si>
  <si>
    <t>01.07.003.004 </t>
  </si>
  <si>
    <t>Tampo pré-moldado em concreto para bancos</t>
  </si>
  <si>
    <t>01.07.003.005 </t>
  </si>
  <si>
    <t>01.08 </t>
  </si>
  <si>
    <t>INSTALAÇÕES ELETRICAS</t>
  </si>
  <si>
    <t>01.08.001 </t>
  </si>
  <si>
    <t>QUADRO</t>
  </si>
  <si>
    <t>01.08.001.001 </t>
  </si>
  <si>
    <t>Quadro de medição monofásica (até 6 kva) com caixa em noril</t>
  </si>
  <si>
    <t>01.08.001.002 </t>
  </si>
  <si>
    <t>Quadro de medição bifásica (de 6 a 10 kva) com caixa em noril. Rev 03</t>
  </si>
  <si>
    <t>01.08.001.003 </t>
  </si>
  <si>
    <t>Quadro de distribuição de energia em pvc, de embutir, sem barramento, para 6 disjuntores - fornecimento e instalação. af_10/2020</t>
  </si>
  <si>
    <t>01.08.001.004 </t>
  </si>
  <si>
    <t>Quadro de Comando em aluminio 40x40x20cm</t>
  </si>
  <si>
    <t>01.08.001.005 </t>
  </si>
  <si>
    <t>Caixa em chapa metálica galvanizada 60 x 50 x 20cm, para quadro de comando</t>
  </si>
  <si>
    <t>01.08.001.006 </t>
  </si>
  <si>
    <t>01.08.001.007 </t>
  </si>
  <si>
    <t>01.08.001.008 </t>
  </si>
  <si>
    <t>Disjuntor monopolar tipo din, corrente nominal de 32a - fornecimento e instalação. af_10/2020</t>
  </si>
  <si>
    <t>01.08.001.009 </t>
  </si>
  <si>
    <t>Disjuntor bipolar tipo din, corrente nominal de 10a - fornecimento e instalação. af_10/2020</t>
  </si>
  <si>
    <t>01.08.001.010 </t>
  </si>
  <si>
    <t>Disjuntor tripolar tipo din, corrente nominal de 16a - fornecimento e instalação. af_10/2020</t>
  </si>
  <si>
    <t>01.08.001.011 </t>
  </si>
  <si>
    <t>01.08.002 </t>
  </si>
  <si>
    <t>POSTES</t>
  </si>
  <si>
    <t>01.08.002.001 </t>
  </si>
  <si>
    <t>Poste de concreto duplo T (DT) 10/150 - fornecimento</t>
  </si>
  <si>
    <t>01.08.002.002 </t>
  </si>
  <si>
    <t>Assentamento de poste circular de concreto ou duplo T</t>
  </si>
  <si>
    <t>01.08.002.003 </t>
  </si>
  <si>
    <t>Implantação de poste de concreto armado duplo T (DT) ou circular de 9 a 12m</t>
  </si>
  <si>
    <t>01.08.002.004 </t>
  </si>
  <si>
    <t>Poste circular de concreto 12/200 - Fornecimento</t>
  </si>
  <si>
    <t>Un</t>
  </si>
  <si>
    <t>01.08.002.005 </t>
  </si>
  <si>
    <t>Poste decorativo 2 pétalas, em aço galvanizado conico continuo, com 4m/5m, inclusive luminaria em led para iluminação publica 35w</t>
  </si>
  <si>
    <t>01.08.003 </t>
  </si>
  <si>
    <t>LUMINÁRIAS/ TOMADAS/INTERRUPTORES</t>
  </si>
  <si>
    <t>01.08.003.001 </t>
  </si>
  <si>
    <t>Refletor modular LED DC com DPS 1 x 50w de potência, alumínio, 5000k, 150LM/W, Autovolt, branca, ref.: RFMLED-DC-DPS-90-50-50-3C-ME, da marca G-light ou similar</t>
  </si>
  <si>
    <t>01.08.003.002 </t>
  </si>
  <si>
    <t>Refletor modular LED DC com DPS 2 x 50w de potência, alumínio, 5000k, 165LM/W, Autovolt, branca, ref.: RFMLED-DC-DPS-150-100-50-3C-ME, da marca G-light ou similar</t>
  </si>
  <si>
    <t>01.08.003.003 </t>
  </si>
  <si>
    <t>Refletor modular LED 150w DC com DPS 3x50w 90° 5000k 165lm/W Aluminio Autovolt Branca Ref.: RFMLED-DCDPS-90-150-50-3C-ME, da G-light ou similar</t>
  </si>
  <si>
    <t>01.08.003.004 </t>
  </si>
  <si>
    <t>Luminaria em LED p/ iluminação pública LED SMD AUTOVOLT 100 W, 5.000 K, IP-66, IRC 70, FP&gt;0,95, 170lm/w,16.0000 lm e 54.000h, com base para Relé 7 PINOS, Dimerizável,  modelo GL421 G-Light ou similar</t>
  </si>
  <si>
    <t>01.08.003.005 </t>
  </si>
  <si>
    <t>Refletor Slim  LED 50W de potência, branco Frio, 6500k, Autovolt, marca G-light ou similar</t>
  </si>
  <si>
    <t>01.08.003.006 </t>
  </si>
  <si>
    <t>Tomada média de embutir (1 módulo), 2p+t 20 a, incluindo suporte e placa - fornecimento e instalação. af_03/2023</t>
  </si>
  <si>
    <t>01.08.003.007 </t>
  </si>
  <si>
    <t>Interruptor simples (1 módulo), 10a/250v, incluindo suporte e placa - fornecimento e instalação. af_03/2023</t>
  </si>
  <si>
    <t>01.08.003.008 </t>
  </si>
  <si>
    <t>Luminária para uma lampada led tubular bivolt 18/20 w, base g13 - Rev 01</t>
  </si>
  <si>
    <t>01.08.003.009 </t>
  </si>
  <si>
    <t>Luminária de sobrepor, de alumínio, redonda com diam.20cm, para lâmpada flourescente ou LED de 11W, modelo PL Hiper 20 x 20 BR.</t>
  </si>
  <si>
    <t>01.08.004 </t>
  </si>
  <si>
    <t>ELETRODUTOS / CONEXÕES</t>
  </si>
  <si>
    <t>01.08.004.001 </t>
  </si>
  <si>
    <t>Duto corrugado flexível em PEAD Ø = 1", tipo Kanalex ou similar, lançado diretamente no solo, exclusive escavação e reaterro</t>
  </si>
  <si>
    <t>01.08.004.002 </t>
  </si>
  <si>
    <t>Duto corrugado flexível em PEAD Ø = 1.1/4', tipo Kanalex ou similar, lançado diretamente no solo, exclusive escavação e reaterro</t>
  </si>
  <si>
    <t>01.08.004.003 </t>
  </si>
  <si>
    <t>Duto corrugado flexível em PEAD Ø = 1.1/2', tipo Kanalex ou similar, lançado diretamente no solo, exclusive escavação e reaterro</t>
  </si>
  <si>
    <t>01.08.004.004 </t>
  </si>
  <si>
    <t>Duto corrugado flexível em PEAD Ø = 2", tipo Kanalex ou similar, lançado diretamente no solo, exclusive escavação e reaterro</t>
  </si>
  <si>
    <t>01.08.004.005 </t>
  </si>
  <si>
    <t>Eletroduto rígido roscável, pvc, dn 25 mm (3/4"), para circuitos terminais, instalado em laje - fornecimento e instalação. af_03/2023</t>
  </si>
  <si>
    <t>01.08.004.006 </t>
  </si>
  <si>
    <t>Eletroduto rígido roscável, pvc, dn 32 mm (1"), para circuitos terminais, instalado em laje - fornecimento e instalação. af_03/2023</t>
  </si>
  <si>
    <t>01.08.004.007 </t>
  </si>
  <si>
    <t>Condulete de alumínio para eletroduto de aço galvanizado dn 20 mm (1/2''), aparente - fornecimento e instalação. af_10/2022</t>
  </si>
  <si>
    <t>01.08.005 </t>
  </si>
  <si>
    <t>CAIXAS DE PASSAGEM</t>
  </si>
  <si>
    <t>01.08.005.001 </t>
  </si>
  <si>
    <t>Caixa de concreto para refletor/projetor, dim:(40x40x60cm), no piso</t>
  </si>
  <si>
    <t>01.08.005.002 </t>
  </si>
  <si>
    <t>Caixa enterrada elétrica retangular, em concreto pré-moldado, fundo com brita, dimensões internas: 0,3x0,3x0,3 m. af_12/2020</t>
  </si>
  <si>
    <t>01.08.005.003 </t>
  </si>
  <si>
    <t>01.08.005.004 </t>
  </si>
  <si>
    <t>Caixa pré moldada em concreto c/tampa para aterramento (20x20x15)cm, padrão Energisa</t>
  </si>
  <si>
    <t>01.08.005.005 </t>
  </si>
  <si>
    <t>Fita de advertência de rede elétrica enterrada - Fornecimento</t>
  </si>
  <si>
    <t>01.08.005.006 </t>
  </si>
  <si>
    <t>01.08.006 </t>
  </si>
  <si>
    <t>CABOS/FIOS</t>
  </si>
  <si>
    <t>01.08.006.001 </t>
  </si>
  <si>
    <t>Cabo de cobre PP Cordplast 3 x 1,5 mm2, 450/750v - fornecimento e instalação</t>
  </si>
  <si>
    <t>01.08.006.002 </t>
  </si>
  <si>
    <t>Cabo de cobre PP Cordplast 3 x 2,5 mm2, 450/750v - fornecimento</t>
  </si>
  <si>
    <t>01.08.006.003 </t>
  </si>
  <si>
    <t>Cabo de cobre PP Cordplast 4 x 2,5 mm2, 450/750v - fornecimento</t>
  </si>
  <si>
    <t>01.08.006.004 </t>
  </si>
  <si>
    <t>01.08.006.005 </t>
  </si>
  <si>
    <t>Cabo de cobre flexível isolado, 6 mm², anti-chama 0,6/1,0 kv, para circuitos terminais - fornecimento e instalação. af_03/2023</t>
  </si>
  <si>
    <t>01.08.006.006 </t>
  </si>
  <si>
    <t>Cabo de cobre flexível isolado, 10 mm², anti-chama 0,6/1,0 kv, para distribuição - fornecimento e instalação. af_10/2020</t>
  </si>
  <si>
    <t>01.08.007 </t>
  </si>
  <si>
    <t>ENTRADA</t>
  </si>
  <si>
    <t>01.08.007.001 </t>
  </si>
  <si>
    <t>Eletroduto em ferro galvanizado pesado sem costura 3/4" x 3m</t>
  </si>
  <si>
    <t>01.08.007.002 </t>
  </si>
  <si>
    <t>Cabeçote de alumínio de 3/4"</t>
  </si>
  <si>
    <t>01.08.007.003 </t>
  </si>
  <si>
    <t>Cabeçote de alumínio de 1 1/4"</t>
  </si>
  <si>
    <t>01.08.007.004 </t>
  </si>
  <si>
    <t>01.08.007.005 </t>
  </si>
  <si>
    <t>Conector grampo metálico tipo olhal, para spda, para haste de aterramento de 5/8'' e cabos de 10 a 50 mm2 - fornecimento e instalação. af_08/2023</t>
  </si>
  <si>
    <t>01.08.007.006 </t>
  </si>
  <si>
    <t>Fita aco inox para cintar poste, l = 19 mm, e = 0,5 mm (rolo de 30m) - Fornecimento</t>
  </si>
  <si>
    <t>und</t>
  </si>
  <si>
    <t>01.08.007.007 </t>
  </si>
  <si>
    <t>Fecho para fita aço inox 3/4 e 1/2", Fusimec ou similar - Fornecimento</t>
  </si>
  <si>
    <t>01.08.007.008 </t>
  </si>
  <si>
    <t>Luva de emenda para eletroduto, aço galvanizado, dn 20 mm (3/4"), aparente, instalada em parede - fornecimento e instalaçâo</t>
  </si>
  <si>
    <t>01.08.007.009 </t>
  </si>
  <si>
    <t>Curva para eletroduto galvanizado, diâm =3/4" -</t>
  </si>
  <si>
    <t>01.09 </t>
  </si>
  <si>
    <t>PALCO</t>
  </si>
  <si>
    <t>01.09.001 </t>
  </si>
  <si>
    <t>01.09.002 </t>
  </si>
  <si>
    <t>Pedra argamassada com cimento e areia 1:3, 40% de argamassa em volume - areia e pedra de mão comerciais - fornecimento e assentamento. af_08/2022</t>
  </si>
  <si>
    <t>01.09.003 </t>
  </si>
  <si>
    <t>01.09.004 </t>
  </si>
  <si>
    <t>Execução de passeio (calçada) ou piso de concreto com concreto moldado in loco, feito em obra, acabamento convencional, espessura 6 cm, armado. af_08/2022</t>
  </si>
  <si>
    <t>01.09.005 </t>
  </si>
  <si>
    <t>Acabamento de superfície de piso de concreto com desempolamento manual</t>
  </si>
  <si>
    <t>01.09.006 </t>
  </si>
  <si>
    <t>01.09.007 </t>
  </si>
  <si>
    <t>01.09.008 </t>
  </si>
  <si>
    <t>01.10 </t>
  </si>
  <si>
    <t>DIVERSOS</t>
  </si>
  <si>
    <t>01.10.001 </t>
  </si>
  <si>
    <t>Limpeza de ruas (varrição e remoção de entulhos)</t>
  </si>
  <si>
    <t>01.10.002 </t>
  </si>
  <si>
    <t>Mapa tátil em ferro fundido medindo 70 x 50cm, com pedestal medindo 80 x 60cm, em alvenaria de bloco cerâmico, placa em granito cinza andorinha, inclusive chapisco, reboco e pintura</t>
  </si>
  <si>
    <t>01.10.003 </t>
  </si>
  <si>
    <t>Lixeira em fibra de vidro, com capacidade 50l, com suporte (poste), FIOBERGLASS, REF. CLPD1085 ou similar</t>
  </si>
  <si>
    <t>01.10.004 </t>
  </si>
  <si>
    <t>Banco em madeira ecologica com 2,0m</t>
  </si>
  <si>
    <t>01.10.005 </t>
  </si>
  <si>
    <t>Marco Inaugural 2,80 x 1,20m - Padrão PMSC</t>
  </si>
  <si>
    <t>LANCHONETE</t>
  </si>
  <si>
    <t>02.01 </t>
  </si>
  <si>
    <t>MOVIMENTO DE TERRA</t>
  </si>
  <si>
    <t>02.01.001 </t>
  </si>
  <si>
    <t>02.01.002 </t>
  </si>
  <si>
    <t>02.01.003 </t>
  </si>
  <si>
    <t>Reaterro manual de valas, com placa vibratória. af_08/2023</t>
  </si>
  <si>
    <t>02.01.004 </t>
  </si>
  <si>
    <t>02.01.005 </t>
  </si>
  <si>
    <t>ESTRUTURA</t>
  </si>
  <si>
    <t>FUNDAÇÃO</t>
  </si>
  <si>
    <t>02.02.001.001 </t>
  </si>
  <si>
    <t>Lastro de concreto magro, aplicado em blocos de coroamento ou sapatas, espessura de 3 cm. af_01/2024</t>
  </si>
  <si>
    <t>02.02.001.002 </t>
  </si>
  <si>
    <t>02.02.001.003 </t>
  </si>
  <si>
    <t>Concreto fck = 15mpa, traço 1:3,4:3,5 (em massa seca de cimento/ areia média/ brita 1) - preparo mecânico com betoneira 400 l. af_05/2021</t>
  </si>
  <si>
    <t>02.02.001.004 </t>
  </si>
  <si>
    <t>Fabricação, montagem e desmontagem de fôrma para viga baldrame, em madeira serrada, e=25 mm, 4 utilizações. af_01/2024</t>
  </si>
  <si>
    <t>02.02.001.005 </t>
  </si>
  <si>
    <t>Concreto simples usinado fck=30mpa, bombeado, lançado e adensado na infraestrutura</t>
  </si>
  <si>
    <t>02.02.001.006 </t>
  </si>
  <si>
    <t>02.02.001.007 </t>
  </si>
  <si>
    <t>02.02.001.008 </t>
  </si>
  <si>
    <t>Armação de bloco utilizando aço ca-50 de 8 mm - montagem. af_01/2024</t>
  </si>
  <si>
    <t>02.02.002.001 </t>
  </si>
  <si>
    <t>Forma plana para estruturas, em compensado plastificado de 14mm, 04 usos, inclusive escoramento - Revisada 07.2015</t>
  </si>
  <si>
    <t>02.02.002.002 </t>
  </si>
  <si>
    <t>02.02.002.003 </t>
  </si>
  <si>
    <t>Armação para execução de radier, piso de concreto ou laje sobre solo, com uso de tela q-92. af_09/2021</t>
  </si>
  <si>
    <t>02.02.002.004 </t>
  </si>
  <si>
    <t>Laje pré-fabricada treliçada para piso ou cobertura, intereixo 38cm, h=12cm, el. enchimento em bloco cerâmico h=8cm, inclusive escoramento em madeira e capeamento 4cm.</t>
  </si>
  <si>
    <t>02.02.002.005 </t>
  </si>
  <si>
    <t>Cinta de amarração de alvenaria moldada in loco com utilização de blocos canaleta, espessura de *20* cm. af_03/2024</t>
  </si>
  <si>
    <t>02.02.002.006 </t>
  </si>
  <si>
    <t>02.02.002.007 </t>
  </si>
  <si>
    <t>02.02.002.008 </t>
  </si>
  <si>
    <t>02.02.002.009 </t>
  </si>
  <si>
    <t>02.03 </t>
  </si>
  <si>
    <t>ELEVAÇÕES</t>
  </si>
  <si>
    <t>02.03.001 </t>
  </si>
  <si>
    <t>Alvenaria de vedação de blocos cerâmicos furados na horizontal de 9x19x29 cm (espessura 9 cm) e argamassa de assentamento com preparo em betoneira. af_12/2021</t>
  </si>
  <si>
    <t>02.03.002 </t>
  </si>
  <si>
    <t>Verga moldada in loco em concreto, espessura de *10* cm. af_03/2024</t>
  </si>
  <si>
    <t>02.04 </t>
  </si>
  <si>
    <t>COBERTURA</t>
  </si>
  <si>
    <t>02.04.001 </t>
  </si>
  <si>
    <t>Perfil Metalico em aluminio, tubo retangular 100mmx50mm</t>
  </si>
  <si>
    <t>02.04.002 </t>
  </si>
  <si>
    <t>Perfil Metalico em aluminio, tubo retangular 50mmx30mm</t>
  </si>
  <si>
    <t>02.04.003 </t>
  </si>
  <si>
    <t>Fornecimento e instalação de chapas de policarbonato alveolar,bronze, 6mm com emendas e acabamento em policarbonato, aplicado em toldo/cobertura/fechamento/etc</t>
  </si>
  <si>
    <t>02.04.004 </t>
  </si>
  <si>
    <t>Contrapiso em argamassa traço 1:4 (cimento e areia), preparo mecânico com betoneira 400 l, aplicado em áreas secas sobre laje, aderido, acabamento não reforçado, espessura 2cm. af_07/2021</t>
  </si>
  <si>
    <t>02.04.005 </t>
  </si>
  <si>
    <t>Impermeabilização de superfície com manta asfáltica, uma camada, inclusive aplicação de primer asfáltico, e=4mm. af_09/2023</t>
  </si>
  <si>
    <t>02.04.006 </t>
  </si>
  <si>
    <t>Proteção mecânica de superfície vertical com argamassa de cimento e areia, traço 1:3, e=2cm. af_09/2023</t>
  </si>
  <si>
    <t>02.04.007 </t>
  </si>
  <si>
    <t>Proteção mecânica de superfície horizontal com argamassa de cimento e areia, traço 1:3, e=2cm. af_09/2023</t>
  </si>
  <si>
    <t>02.05 </t>
  </si>
  <si>
    <t>REVESTIMENTO</t>
  </si>
  <si>
    <t>02.05.001 </t>
  </si>
  <si>
    <t>02.05.002 </t>
  </si>
  <si>
    <t>Chapisco aplicado no teto ou em alvenaria e estrutura, com rolo para textura acrílica. argamassa industrializada com preparo manual. af_10/2022</t>
  </si>
  <si>
    <t>02.05.003 </t>
  </si>
  <si>
    <t>02.05.004 </t>
  </si>
  <si>
    <t>02.05.005 </t>
  </si>
  <si>
    <t>Massa única, em argamassa traço 1:2:8, preparo mecânico, aplicada manualmente em teto, e = 10mm, com taliscas. af_03/2024</t>
  </si>
  <si>
    <t>02.05.006 </t>
  </si>
  <si>
    <t>Revestimento cerâmico para piso com placas tipo esmaltada extra de dimensões 35x35 cm aplicada em ambientes de área maior que 10 m2. af_02/2023_pe</t>
  </si>
  <si>
    <t>02.06 </t>
  </si>
  <si>
    <t>PISO</t>
  </si>
  <si>
    <t>02.06.001 </t>
  </si>
  <si>
    <t>02.06.002 </t>
  </si>
  <si>
    <t>02.06.003 </t>
  </si>
  <si>
    <t>Revestimento cerâmico para piso com placas tipo esmaltada extra de dimensões 60x60 cm aplicada em ambientes de área maior que 10 m2. af_02/2023_pe</t>
  </si>
  <si>
    <t>02.07 </t>
  </si>
  <si>
    <t>02.07.001 </t>
  </si>
  <si>
    <t>Porta em madeira de lei, almofadada, 0.80 x 2.10 m, inclusive batentes e ferragens</t>
  </si>
  <si>
    <t>02.07.002 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</si>
  <si>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</si>
  <si>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02.07.003 </t>
  </si>
  <si>
    <t>Puxador para pcd, fixado na porta - fornecimento e instalação. af_01/2020</t>
  </si>
  <si>
    <t>02.07.004 </t>
  </si>
  <si>
    <t>Janela em alumínio, cor N/P/B, tipo veneziana, de correr, 1F+1M</t>
  </si>
  <si>
    <t>02.07.005 </t>
  </si>
  <si>
    <t>Porta ou janela em alumínio, cor N/P/B,tipo veneziana, de abrir ou correr, completa inclusive caixilhos, dobradiças ou roldanas e fechadura</t>
  </si>
  <si>
    <t>02.07.006 </t>
  </si>
  <si>
    <t>Grade ferro 1/2 x 1/2"</t>
  </si>
  <si>
    <t>02.07.007 </t>
  </si>
  <si>
    <t>Basculante, 2 folhas(1 fixa), em aluminio  natural/vidro liso incolor de esp=4mm</t>
  </si>
  <si>
    <t>PINTURA</t>
  </si>
  <si>
    <t>02.08.001 </t>
  </si>
  <si>
    <t>TETOS E PAREDES</t>
  </si>
  <si>
    <t>02.08.001.001 </t>
  </si>
  <si>
    <t>Fundo selador acrílico, aplicação manual em parede, uma demão. af_04/2023</t>
  </si>
  <si>
    <t>02.08.001.002 </t>
  </si>
  <si>
    <t>02.08.001.003 </t>
  </si>
  <si>
    <t>Aplicação manual de tinta látex acrílica em panos sem presença de vãos de edifícios de múltiplos pavimentos, duas demãos. af_03/2024</t>
  </si>
  <si>
    <t>02.08.002 </t>
  </si>
  <si>
    <t>PORTAS</t>
  </si>
  <si>
    <t>02.08.002.001 </t>
  </si>
  <si>
    <t>Pintura tinta de acabamento (pigmentada) esmalte sintético fosco em madeira, 2 demãos. af_01/2021</t>
  </si>
  <si>
    <t>02.08.002.002 </t>
  </si>
  <si>
    <t>Preparo de superfície com lixamento e aplicação de 01 demão de fundo preparador</t>
  </si>
  <si>
    <t>02.08.002.003 </t>
  </si>
  <si>
    <t>Aplicação massa acrílica para madeira, para pintura com tinta de acabamento (pigmentada). af_01/2021</t>
  </si>
  <si>
    <t>02.08.003 </t>
  </si>
  <si>
    <t>FACHADAS</t>
  </si>
  <si>
    <t>02.08.003.001 </t>
  </si>
  <si>
    <t>02.08.003.002 </t>
  </si>
  <si>
    <t>Aplicação manual de massa acrílica em panos de fachada com presença de vãos, de edifícios de múltiplos pavimentos, duas demãos. af_03/2024</t>
  </si>
  <si>
    <t>02.08.003.003 </t>
  </si>
  <si>
    <t>Aplicação manual de pintura com tinta texturizada acrílica em panos com presença de vãos de edifícios de múltiplos pavimentos, uma cor. af_03/2024</t>
  </si>
  <si>
    <t>02.08.003.004 </t>
  </si>
  <si>
    <t>Aplicação manual de tinta látex acrílica em panos com presença de vãos de edifícios de múltiplos pavimentos, duas demãos. af_03/2024</t>
  </si>
  <si>
    <t>02.09 </t>
  </si>
  <si>
    <t>LOUÇAS E METAIS</t>
  </si>
  <si>
    <t>02.09.001 </t>
  </si>
  <si>
    <t>Bancada em granito cinza andorinha, e=2cm</t>
  </si>
  <si>
    <t>02.09.002 </t>
  </si>
  <si>
    <t>Cuba de aço inox 304, dimensões 35 x 40cm, para instalação em bancada, c/ válvula cromada (deca ref 1623), sifão  cromado (deca ref c1680), torneira cromada (deca linha c40 ref 1159) e engate de plástico ou similares - Rev 02</t>
  </si>
  <si>
    <t>02.09.003 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</si>
  <si>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</si>
  <si>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02.09.004 </t>
  </si>
  <si>
    <t>02.09.005 </t>
  </si>
  <si>
    <t>Porta toalha banho em metal cromado, tipo barra, incluso fixação. af_01/2020</t>
  </si>
  <si>
    <t>02.09.006 </t>
  </si>
  <si>
    <t>Papeleira de parede em metal cromado sem tampa, incluso fixação. af_01/2020</t>
  </si>
  <si>
    <t>02.09.007 </t>
  </si>
  <si>
    <t>Barra de apoio, para lavatório,fixa, constituida de duas barras laterais em "U", em aço inox,  d=1 1/4", Jackwal ou similar</t>
  </si>
  <si>
    <t>cj</t>
  </si>
  <si>
    <t>02.09.008 </t>
  </si>
  <si>
    <t>Barra de apoio, reta, fixa, em aço inox, l=80cm, d=1 1/2", Jackwal ou similar</t>
  </si>
  <si>
    <t>02.09.009 </t>
  </si>
  <si>
    <t>Barra de apoio, reta, fixa, em aço inox, l=70cm, d=1 1/4", Jackwal ou similar</t>
  </si>
  <si>
    <t>02.09.010 </t>
  </si>
  <si>
    <t>Prateleira em concreto armado, esp= 8cm</t>
  </si>
  <si>
    <t>02.09.011 </t>
  </si>
  <si>
    <t>Saboneteira de parede em metal cromado, incluso fixação. af_01/2020</t>
  </si>
  <si>
    <t>02.09.012 </t>
  </si>
  <si>
    <t>Vaso sanitário sifonado com caixa acoplada louça branca, incluso engate flexível em plástico branco, 1/2  x 40cm - fornecimento e instalação. af_01/2020</t>
  </si>
  <si>
    <t>02.09.013 </t>
  </si>
  <si>
    <t>02.10 </t>
  </si>
  <si>
    <t>INSTALAÇÕES SANITARIAS</t>
  </si>
  <si>
    <t>02.10.001 </t>
  </si>
  <si>
    <t>Caixa de gordura dupla (capacidade: 126 l), retangular, em alvenaria com blocos de concreto, dimensões internas = 0,4x0,7 m, altura interna = 0,8 m. af_12/2020</t>
  </si>
  <si>
    <t>02.10.002 </t>
  </si>
  <si>
    <t>Joelho 45 graus, pvc, serie normal, esgoto predial, dn 50 mm, junta elástica, fornecido e instalado em prumada de esgoto sanitário ou ventilação. af_08/2022</t>
  </si>
  <si>
    <t>02.10.003 </t>
  </si>
  <si>
    <t>Joelho 90 graus, pvc, serie normal, esgoto predial, dn 50 mm, junta elástica, fornecido e instalado em prumada de esgoto sanitário ou ventilação. af_08/2022</t>
  </si>
  <si>
    <t>02.10.004 </t>
  </si>
  <si>
    <t>Luva de correr, pvc, serie normal, esgoto predial, dn 50 mm, junta elástica, fornecido e instalado em prumada de esgoto sanitário ou ventilação. af_08/2022</t>
  </si>
  <si>
    <t>02.10.005 </t>
  </si>
  <si>
    <t>02.10.006 </t>
  </si>
  <si>
    <t>02.10.007 </t>
  </si>
  <si>
    <t>Caixa enterrada hidráulica retangular em alvenaria com tijolos cerâmicos maciços, dimensões internas: 0,6x0,6x0,6 m para rede de esgoto. af_12/2020</t>
  </si>
  <si>
    <t>02.10.008 </t>
  </si>
  <si>
    <t>Caixa sifonada, com grelha quadrada, pvc, dn 150 x 150 x 50 mm, junta soldável, fornecida e instalada em ramal de descarga ou em ramal de esgoto sanitário. af_08/2022</t>
  </si>
  <si>
    <t>02.10.009 </t>
  </si>
  <si>
    <t>Curva curta 90 graus, pvc, serie normal, esgoto predial, dn 100 mm, junta elástica, fornecido e instalado em ramal de descarga ou ramal de esgoto sanitário. af_08/2022</t>
  </si>
  <si>
    <t>02.10.010 </t>
  </si>
  <si>
    <t>Curva curta 90 graus, pvc, serie normal, esgoto predial, dn 40 mm, junta soldável, fornecido e instalado em ramal de descarga ou ramal de esgoto sanitário. af_08/2022</t>
  </si>
  <si>
    <t>02.10.011 </t>
  </si>
  <si>
    <t>02.10.012 </t>
  </si>
  <si>
    <t>Junção de redução invertida, pvc, série normal, esgoto predial, dn 100 x 50 mm, junta elástica, fornecido e instalado em ramal de descarga ou ramal de esgoto sanitário. af_08/2022</t>
  </si>
  <si>
    <t>02.10.013 </t>
  </si>
  <si>
    <t>Luva simples, pvc, serie normal, esgoto predial, dn 100 mm, junta elástica, fornecido e instalado em ramal de descarga ou ramal de esgoto sanitário. af_08/2022</t>
  </si>
  <si>
    <t>02.10.014 </t>
  </si>
  <si>
    <t>02.10.015 </t>
  </si>
  <si>
    <t>02.10.016 </t>
  </si>
  <si>
    <t>Te, pvc, série normal, esgoto predial, dn 100 x 50 mm, junta elástica, fornecido e instalado em ramal de descarga ou ramal de esgoto sanitário. af_08/2022</t>
  </si>
  <si>
    <t>02.10.017 </t>
  </si>
  <si>
    <t>Fossa séptica pré-moldada, tipo oms, capacidade 30 pessoas (v=2710 litros)</t>
  </si>
  <si>
    <t>02.10.018 </t>
  </si>
  <si>
    <t>Filtro anaeróbio circular, em concreto pré-moldado, diâmetro interno = 1,10 m, altura interna = 1,50 m, volume útil: 1140,4 l (para 5 contribuintes). af_12/2020_pa</t>
  </si>
  <si>
    <t>02.11 </t>
  </si>
  <si>
    <t>INSTALAÇÕES HIDRAULICAS</t>
  </si>
  <si>
    <t>02.11.001 </t>
  </si>
  <si>
    <t>Registro de esfera, pvc, roscável, com borboleta, 1/2" - fornecimento e instalação. af_08/2021</t>
  </si>
  <si>
    <t>02.11.002 </t>
  </si>
  <si>
    <t>Joelho 90° pvc rígido soldável e c/rosca e anéis, diâm = 20mm x 1/2"</t>
  </si>
  <si>
    <t>02.11.003 </t>
  </si>
  <si>
    <t>Tubo pvc rígido roscável d = 1/2"</t>
  </si>
  <si>
    <t>02.11.004 </t>
  </si>
  <si>
    <t>Tubo, pvc, soldável, dn 20mm, instalado em ramal de distribuição de água - fornecimento e instalação. af_06/2022</t>
  </si>
  <si>
    <t>02.11.005 </t>
  </si>
  <si>
    <t>Joelho 90 graus, pvc, soldável, dn 20mm, instalado em ramal de distribuição de água - fornecimento e instalação. af_06/2022</t>
  </si>
  <si>
    <t>02.11.006 </t>
  </si>
  <si>
    <t>02.11.007 </t>
  </si>
  <si>
    <t>Registro gaveta c/ canopla cromada, d=20mm (3/4") - ref.1509 Deca ou similar</t>
  </si>
  <si>
    <t>02.11.008 </t>
  </si>
  <si>
    <t>Adaptador curto com bolsa e rosca para registro, pvc, soldável, dn 25mm x 3/4 , instalado em ramal de distribuição de água - fornecimento e instalação. af_06/2022</t>
  </si>
  <si>
    <t>02.11.009 </t>
  </si>
  <si>
    <t>Tubo, pvc, soldável, dn 25mm, instalado em ramal de distribuição de água - fornecimento e instalação. af_06/2022</t>
  </si>
  <si>
    <t>02.11.010 </t>
  </si>
  <si>
    <t>02.11.011 </t>
  </si>
  <si>
    <t>Caixa d´água em polietileno, 1000 litros (inclusos tubos, conexões e torneira de bóia) - fornecimento e instalação. af_06/2021</t>
  </si>
  <si>
    <t>02.11.012 </t>
  </si>
  <si>
    <t>Hidrômetro dn 1/2", 3,0 m3/h - fornecimento e instalação. af_03/2024</t>
  </si>
  <si>
    <t>02.11.013 </t>
  </si>
  <si>
    <t>Adaptador com flange e anel de vedação, pvc, soldável, dn  20 mm x 1/2", instalado em reservação predial de água - fornecimento e instalação. af_04/2024</t>
  </si>
  <si>
    <t>02.11.014 </t>
  </si>
  <si>
    <t>Adaptador com flange e anel de vedação, pvc, soldável, dn  25 mm x 3/4", instalado em reservação predial de água - fornecimento e instalação. af_04/2024</t>
  </si>
  <si>
    <t>02.11.015 </t>
  </si>
  <si>
    <t>Adaptador com flange e anel de vedação, pvc, soldável, dn 32 mm x 1", instalado em reservação predial de água - fornecimento e instalação. af_04/2024</t>
  </si>
  <si>
    <t>02.11.016 </t>
  </si>
  <si>
    <t>Adaptador curto com bolsa e rosca para registro, pvc, soldável, dn 32 mm x 1", instalado em reservação predial de água - fornecimento e instalação. af_04/2024</t>
  </si>
  <si>
    <t>02.11.017 </t>
  </si>
  <si>
    <t>Curva 90 graus, pvc, soldável, dn 20mm, instalado em ramal de distribuição de água - fornecimento e instalação. af_06/2022</t>
  </si>
  <si>
    <t>02.11.018 </t>
  </si>
  <si>
    <t>Curva 90 graus, pvc, soldável, dn 32 mm, instalado em reservação predial de água - fornecimento e instalação. af_04/2024</t>
  </si>
  <si>
    <t>02.11.019 </t>
  </si>
  <si>
    <t>Curva 90 graus, pvc, soldável, dn 25mm, instalado em ramal de distribuição de água - fornecimento e instalação. af_06/2022</t>
  </si>
  <si>
    <t>02.11.020 </t>
  </si>
  <si>
    <t>Bucha de redução, curta, pvc, soldável, dn 32 x 25 mm, instalado em ramal de distribuição de água - fornecimento e instalação. af_06/2022</t>
  </si>
  <si>
    <t>02.11.021 </t>
  </si>
  <si>
    <t>Luva de redução, pvc, soldável, dn 32mm x 25mm, instalado em prumada de água - fornecimento e instalação. af_06/2022</t>
  </si>
  <si>
    <t>02.11.022 </t>
  </si>
  <si>
    <t>Tubo, pvc, soldável, dn 32mm, instalado em ramal de distribuição de água - fornecimento e instalação. af_06/2022</t>
  </si>
  <si>
    <t>02.11.023 </t>
  </si>
  <si>
    <t>Te, pvc, soldável, dn 25mm, instalado em ramal de distribuição de água - fornecimento e instalação. af_06/2022</t>
  </si>
  <si>
    <t>02.11.024 </t>
  </si>
  <si>
    <t>Te, pvc, soldável, dn 32mm, instalado em prumada de água - fornecimento e instalação. af_06/2022</t>
  </si>
  <si>
    <t>02.11.025 </t>
  </si>
  <si>
    <t>Registro de gaveta bruto, latão, roscável, 1" - fornecimento e instalação. af_08/2021</t>
  </si>
  <si>
    <t>02.11.026 </t>
  </si>
  <si>
    <t>Registro de gaveta bruto, latão, roscável, 3/4" - fornecimento e instalação. af_08/2021</t>
  </si>
  <si>
    <t>02.12 </t>
  </si>
  <si>
    <t>INCENDIO</t>
  </si>
  <si>
    <t>02.12.001 </t>
  </si>
  <si>
    <t>Extintor de incêndio portátil com carga de pqs de 12 kg, classe bc - fornecimento e instalação. af_10/2020_pe</t>
  </si>
  <si>
    <t>02.12.002 </t>
  </si>
  <si>
    <t>Luminária de emergência, com 30 lâmpadas led de 2 w, sem reator - fornecimento e instalação. af_02/2020</t>
  </si>
  <si>
    <t>02.12.003 </t>
  </si>
  <si>
    <t>Suporte decorativo para extintores - REV 01/2022</t>
  </si>
  <si>
    <t>02.12.004 </t>
  </si>
  <si>
    <t>Placa de sinalizacao, fotoluminescente, 38x19 cm, em pvc , com seta indicativa de sentido (esquerda ou direita) de saída de emergência- Placa S2</t>
  </si>
  <si>
    <t>02.12.005 </t>
  </si>
  <si>
    <t>Placa de sinalizacao, fotoluminescente, em pvc , com logotipo "Extintor de incêndio portátil"- Placa E5</t>
  </si>
  <si>
    <t>02.12.006 </t>
  </si>
  <si>
    <t>Ponto de luz em teto ou parede, com eletroduto de pvc flexivel sanfonado embutido Ø 3/4"</t>
  </si>
  <si>
    <t>02.13 </t>
  </si>
  <si>
    <t>02.13.001 </t>
  </si>
  <si>
    <t>Limpeza geral</t>
  </si>
  <si>
    <t>QUADRA DE ESPORTE</t>
  </si>
  <si>
    <t>03.01 </t>
  </si>
  <si>
    <t>FECHAMENTO (MURETA)</t>
  </si>
  <si>
    <t>03.01.001 </t>
  </si>
  <si>
    <t>03.01.002 </t>
  </si>
  <si>
    <t>03.01.003 </t>
  </si>
  <si>
    <t>Concreto armado fck=21MPa fabricado na obra, adensado e lançado, para Uso Geral, com formas em madeira (05 usos)</t>
  </si>
  <si>
    <t>03.01.004 </t>
  </si>
  <si>
    <t>03.01.005 </t>
  </si>
  <si>
    <t>03.01.006 </t>
  </si>
  <si>
    <t>03.02 </t>
  </si>
  <si>
    <t>03.02.001 </t>
  </si>
  <si>
    <t>03.02.002 </t>
  </si>
  <si>
    <t>03.02.003 </t>
  </si>
  <si>
    <t>03.02.004 </t>
  </si>
  <si>
    <t>Acabamento de superfície de piso de concreto com polimento mecânico com acabadora simples - Rev 02</t>
  </si>
  <si>
    <t>03.03 </t>
  </si>
  <si>
    <t>ALAMBRADO</t>
  </si>
  <si>
    <t>03.03.001 </t>
  </si>
  <si>
    <t>Alambrado com tela de arame galvanizado fio 12 bwg, malha 2", revestido em pvc, fixada com tubos de aço galvanizado 2", formando quadros de 2.00 x 2.00 m, exceto mureta</t>
  </si>
  <si>
    <t>03.04 </t>
  </si>
  <si>
    <t>ARQUIBANCADA</t>
  </si>
  <si>
    <t>03.04.001 </t>
  </si>
  <si>
    <t>03.04.002 </t>
  </si>
  <si>
    <t>03.04.003 </t>
  </si>
  <si>
    <t>03.04.004 </t>
  </si>
  <si>
    <t>03.04.005 </t>
  </si>
  <si>
    <t>03.04.006 </t>
  </si>
  <si>
    <t>03.04.007 </t>
  </si>
  <si>
    <t>03.04.008 </t>
  </si>
  <si>
    <t>03.04.009 </t>
  </si>
  <si>
    <t>Corrimão Central em tubo ferro galvanizado, superior alt=1,10m, barras intermediárias alt=0,92m e 0,70m de cada lado, diam= 1.1/2" inclusive as verticais de apoio.</t>
  </si>
  <si>
    <t>03.04.010 </t>
  </si>
  <si>
    <t>03.04.011 </t>
  </si>
  <si>
    <t>Pintura de símbolos e textos com tinta acrílica, demarcação com fita adesiva e aplicação com rolo. af_05/2021</t>
  </si>
  <si>
    <t>03.04.012 </t>
  </si>
  <si>
    <t>03.04.013 </t>
  </si>
  <si>
    <t>03.04.014 </t>
  </si>
  <si>
    <t>03.04.015 </t>
  </si>
  <si>
    <t>Pintura com tinta alquídica de fundo e acabamento (esmalte sintético grafite) aplicada a rolo ou pincel sobre superfícies metálicas (exceto perfil) executado em obra (por demão). af_01/2020</t>
  </si>
  <si>
    <t>03.04.016 </t>
  </si>
  <si>
    <t>Pintura com tinta alquídica de fundo (tipo zarcão) aplicada a rolo ou pincel sobre superfícies metálicas (exceto perfil) executado em obra (por demão). af_01/2020</t>
  </si>
  <si>
    <t>03.04.017 </t>
  </si>
  <si>
    <t>03.05.001 </t>
  </si>
  <si>
    <t>03.05.001.001 </t>
  </si>
  <si>
    <t>03.05.001.002 </t>
  </si>
  <si>
    <t>03.05.002 </t>
  </si>
  <si>
    <t>QUADRA</t>
  </si>
  <si>
    <t>03.05.002.001 </t>
  </si>
  <si>
    <t>Pintura de demarcação de quadra poliesportiva com tinta acrílica, e = 5 cm, aplicação manual. af_05/2021</t>
  </si>
  <si>
    <t>03.05.002.002 </t>
  </si>
  <si>
    <t>Pintura de piso com tinta acrílica, aplicação manual, 2 demãos, incluso fundo preparador. af_05/2021</t>
  </si>
  <si>
    <t>03.05.003 </t>
  </si>
  <si>
    <t>03.05.003.001 </t>
  </si>
  <si>
    <t>03.05.003.002 </t>
  </si>
  <si>
    <t>03.05.003.003 </t>
  </si>
  <si>
    <t>03.06 </t>
  </si>
  <si>
    <t>03.06.001 </t>
  </si>
  <si>
    <t>Traves oficial para futebol de salão 3x2m em aço galv.3", com requadro e redes de polietileno fio 4mm (conjunto p/futsal)</t>
  </si>
  <si>
    <t>par</t>
  </si>
  <si>
    <t>03.06.002 </t>
  </si>
  <si>
    <t>QUADRA DE VÔLEI</t>
  </si>
  <si>
    <t>04.01 </t>
  </si>
  <si>
    <t>04.01.001 </t>
  </si>
  <si>
    <t>04.01.002 </t>
  </si>
  <si>
    <t>04.01.003 </t>
  </si>
  <si>
    <t>04.01.004 </t>
  </si>
  <si>
    <t>04.01.005 </t>
  </si>
  <si>
    <t>04.01.006 </t>
  </si>
  <si>
    <t>04.01.007 </t>
  </si>
  <si>
    <t>Gradil Nylofor3D, malha 20x5cm, Ø 5mm 250x203 cm, Belgo ou similar, inclusive postes (secção 60x40mm e h=2,60m) e acessórios</t>
  </si>
  <si>
    <t>04.01.008 </t>
  </si>
  <si>
    <t>Portão em ferro, em gradil metálico, padrão belgo ou equivalente</t>
  </si>
  <si>
    <t>04.02 </t>
  </si>
  <si>
    <t>PINTURA-Mureta</t>
  </si>
  <si>
    <t>04.02.001 </t>
  </si>
  <si>
    <t>04.02.002 </t>
  </si>
  <si>
    <t>04.02.003 </t>
  </si>
  <si>
    <t>04.03 </t>
  </si>
  <si>
    <t>04.03.001 </t>
  </si>
  <si>
    <t>04.03.002 </t>
  </si>
  <si>
    <t>04.03.003 </t>
  </si>
  <si>
    <t>Colchão de areia</t>
  </si>
  <si>
    <t>04.04 </t>
  </si>
  <si>
    <t>EQUIPAMENTOS</t>
  </si>
  <si>
    <t>04.04.001 </t>
  </si>
  <si>
    <t>Poste oficial para volei em aço galvanizado d=3", c/esticador e catraca</t>
  </si>
  <si>
    <t>04.04.002 </t>
  </si>
  <si>
    <t>Rede para volei profissional, em nylon e com medidor de altura</t>
  </si>
  <si>
    <t>04.05 </t>
  </si>
  <si>
    <t>04.05.001 </t>
  </si>
  <si>
    <t>04.05.002 </t>
  </si>
  <si>
    <t>04.05.003 </t>
  </si>
  <si>
    <t>04.05.004 </t>
  </si>
  <si>
    <t>04.05.005 </t>
  </si>
  <si>
    <t>04.05.006 </t>
  </si>
  <si>
    <t>04.05.007 </t>
  </si>
  <si>
    <t>04.05.008 </t>
  </si>
  <si>
    <t>04.05.009 </t>
  </si>
  <si>
    <t>04.05.010 </t>
  </si>
  <si>
    <t>Corrimão duplo em tubo de ferro galvanizado 1 1/2", com chumbadores para fixação em alvenaria</t>
  </si>
  <si>
    <t>04.05.011 </t>
  </si>
  <si>
    <t>04.05.012 </t>
  </si>
  <si>
    <t>04.05.013 </t>
  </si>
  <si>
    <t>04.05.014 </t>
  </si>
  <si>
    <t>04.05.015 </t>
  </si>
  <si>
    <t>04.05.016 </t>
  </si>
  <si>
    <t>04.05.017 </t>
  </si>
  <si>
    <t>04.05.018 </t>
  </si>
  <si>
    <t>PAISAGISMO</t>
  </si>
  <si>
    <t>05.01 </t>
  </si>
  <si>
    <t>ARBORIZAÇÃO</t>
  </si>
  <si>
    <t>05.01.001 </t>
  </si>
  <si>
    <t>Grama nativa capim de burro ou batatais, em placas, fornecimento e plantio</t>
  </si>
  <si>
    <t>05.01.002 </t>
  </si>
  <si>
    <t>Fornecimento e plantio de herbáceas ornamentais (jasmin manga)</t>
  </si>
  <si>
    <t>05.01.003 </t>
  </si>
  <si>
    <t>Planta - Ipê amarelo (tabebuia chrysotricha) h=1,00m, fornecimento e plantio</t>
  </si>
  <si>
    <t>05.01.004 </t>
  </si>
  <si>
    <t>Planta - Ipê roxo (tabebuia) h=1,00m, fornecimento e plantio</t>
  </si>
  <si>
    <t>05.01.005 </t>
  </si>
  <si>
    <t>Planta - Flamboyant (delonix regia), fornecimento e plantio</t>
  </si>
  <si>
    <t>05.01.006 </t>
  </si>
  <si>
    <t>Planta - Palmeira cica (cyca revoluta) h=1,00m, fornecimento e plantio</t>
  </si>
  <si>
    <t>05.01.007 </t>
  </si>
  <si>
    <t>Planta - Jerivá (syagrus romanzoffinaa) h=2,70m, fornecimento e plantio</t>
  </si>
  <si>
    <t>05.01.008 </t>
  </si>
  <si>
    <t>Planta - Abacaxi roxo (tradescantia spathacea) , fornecimento e plantio</t>
  </si>
  <si>
    <t>05.01.009 </t>
  </si>
  <si>
    <t>Planta - Lírio Leopardo (belamcanda chinensis), fornecimento e plantio</t>
  </si>
  <si>
    <t>05.01.010 </t>
  </si>
  <si>
    <t>Planta -Clusia (Clusia Fluminensis - muda), fornecimento e plantio</t>
  </si>
  <si>
    <t>05.01.011 </t>
  </si>
  <si>
    <t>Planta - Ixora rei vermelha (ixora coccinea red), fornecimento e plantio</t>
  </si>
  <si>
    <t>05.02 </t>
  </si>
  <si>
    <t>05.02.001 </t>
  </si>
  <si>
    <t>05.02.002 </t>
  </si>
  <si>
    <t>05.02.003 </t>
  </si>
  <si>
    <t>05.02.004 </t>
  </si>
  <si>
    <t>05.03 </t>
  </si>
  <si>
    <t>BANCO AREA DE CONVIVÊNCIA</t>
  </si>
  <si>
    <t>05.03.001 </t>
  </si>
  <si>
    <t>05.03.002 </t>
  </si>
  <si>
    <t>05.03.003 </t>
  </si>
  <si>
    <t>05.03.004 </t>
  </si>
  <si>
    <t>05.03.005 </t>
  </si>
  <si>
    <t>05.03.006 </t>
  </si>
  <si>
    <t>05.03.007 </t>
  </si>
  <si>
    <t>05.03.008 </t>
  </si>
  <si>
    <t>ADMINISTRAÇÃO</t>
  </si>
  <si>
    <t>06.01.001 </t>
  </si>
  <si>
    <t>Equipe Dirigente</t>
  </si>
  <si>
    <t>06.01.001.001 </t>
  </si>
  <si>
    <t>Engenheiro civil de obra junior com encargos complementares</t>
  </si>
  <si>
    <t>h</t>
  </si>
  <si>
    <t>06.01.001.002 </t>
  </si>
  <si>
    <t>Mestre de obras com encargos complementares</t>
  </si>
  <si>
    <t>06.01.001.003 </t>
  </si>
  <si>
    <t>Vigia diurno com encargos complementares</t>
  </si>
  <si>
    <t>06.02 </t>
  </si>
  <si>
    <t>MOBILIZAÇÃO E DESMOBILIZAÇÃO</t>
  </si>
  <si>
    <t>06.02.001 </t>
  </si>
  <si>
    <t>Caminhão Carroceria de madeira 9 t - fonte:DNIT</t>
  </si>
  <si>
    <t>H</t>
  </si>
  <si>
    <t>FRETES</t>
  </si>
  <si>
    <t>06.03.001 </t>
  </si>
  <si>
    <t>AGREGADOS (16,70KM)</t>
  </si>
  <si>
    <t>06.03.001.001 </t>
  </si>
  <si>
    <t>Transporte com caminhão basculante de 10 m³, em via urbana pavimentada, dmt até 30 km (unidade: txkm). af_07/2020</t>
  </si>
  <si>
    <t>txkm</t>
  </si>
  <si>
    <t>06.03.002 </t>
  </si>
  <si>
    <t>BRITAS ( 56,10 KM)</t>
  </si>
  <si>
    <t>06.03.002.001 </t>
  </si>
  <si>
    <t>06.03.002.002 </t>
  </si>
  <si>
    <t>Transporte com caminhão basculante de 10 m³, em via urbana pavimentada, adicional para dmt excedente a 30 km (unidade: txkm). af_07/2020</t>
  </si>
  <si>
    <t>06.03.003 </t>
  </si>
  <si>
    <t>PEDRA CALCÁRIA</t>
  </si>
  <si>
    <t>06.03.003.001 </t>
  </si>
  <si>
    <t>02.02</t>
  </si>
  <si>
    <t>02.02.01</t>
  </si>
  <si>
    <t>02.02.02</t>
  </si>
  <si>
    <t>02.08</t>
  </si>
  <si>
    <t>03.05</t>
  </si>
  <si>
    <t>06.01</t>
  </si>
  <si>
    <t>06.03.</t>
  </si>
  <si>
    <t>Contratante: PREFEITURA MUNICIPAL DE SÃO CRISTOVÃO</t>
  </si>
  <si>
    <t>DESCRIÇÃO DO ITEM</t>
  </si>
  <si>
    <t>UNID</t>
  </si>
  <si>
    <t>QUANT</t>
  </si>
  <si>
    <t>Descrição</t>
  </si>
  <si>
    <t>Comp(m)</t>
  </si>
  <si>
    <t>Alt(m)</t>
  </si>
  <si>
    <t>Área(m2)</t>
  </si>
  <si>
    <t>Escritorio/Almoxarifado/wc</t>
  </si>
  <si>
    <t xml:space="preserve">Descrição   </t>
  </si>
  <si>
    <t>Perímetro</t>
  </si>
  <si>
    <t>Altura</t>
  </si>
  <si>
    <t>Placa -PMSC</t>
  </si>
  <si>
    <t>Placa - Caixa</t>
  </si>
  <si>
    <t>Comprimento</t>
  </si>
  <si>
    <t>Quiosque 01</t>
  </si>
  <si>
    <t>Quiosque 02</t>
  </si>
  <si>
    <t>largura</t>
  </si>
  <si>
    <t>alt</t>
  </si>
  <si>
    <t>Qtdade</t>
  </si>
  <si>
    <t>Volume</t>
  </si>
  <si>
    <t>Mureta do campinho de areia</t>
  </si>
  <si>
    <t>Bancos</t>
  </si>
  <si>
    <t>Arquibancada 01</t>
  </si>
  <si>
    <t>Arquibancada 02</t>
  </si>
  <si>
    <t>Longarina 01</t>
  </si>
  <si>
    <t>Longarina 02</t>
  </si>
  <si>
    <t>Longarina 03</t>
  </si>
  <si>
    <t>Longarina 04</t>
  </si>
  <si>
    <t>Longarina 05</t>
  </si>
  <si>
    <t>Praça</t>
  </si>
  <si>
    <t>Esp(m)</t>
  </si>
  <si>
    <t>Vol.(m3)</t>
  </si>
  <si>
    <t>Quadra de Esportes</t>
  </si>
  <si>
    <t>Campo de Areia</t>
  </si>
  <si>
    <t>Vol(m3)</t>
  </si>
  <si>
    <t>Demolição de meio-fio</t>
  </si>
  <si>
    <t>Demolição de alvenaria</t>
  </si>
  <si>
    <t>Demolição de piso em concreto</t>
  </si>
  <si>
    <t>1,5 Densidade</t>
  </si>
  <si>
    <t>Total (T)</t>
  </si>
  <si>
    <t>Carga manual</t>
  </si>
  <si>
    <t>T</t>
  </si>
  <si>
    <t>KM</t>
  </si>
  <si>
    <t>Total (Tkm)</t>
  </si>
  <si>
    <t>Descarte</t>
  </si>
  <si>
    <t>Área (m2)</t>
  </si>
  <si>
    <t>02.02 </t>
  </si>
  <si>
    <t>02.08 </t>
  </si>
  <si>
    <t>02.09</t>
  </si>
  <si>
    <t>03.05 </t>
  </si>
  <si>
    <t>06.01 </t>
  </si>
  <si>
    <t>06.03 </t>
  </si>
  <si>
    <t>Praça - Interno</t>
  </si>
  <si>
    <t>-</t>
  </si>
  <si>
    <r>
      <t>Volume do cilindro (π . r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 .h) -  (3,14 * (2,50)2 . 0,52 = 10,21 m3</t>
    </r>
  </si>
  <si>
    <r>
      <t>Volume do tronco de cone = (1/3 .πh(R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+r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+Rr) (1/3. 3,14*1,20)*(3,02 + 1,202 + 3,0*1,20)</t>
    </r>
  </si>
  <si>
    <t>Piso de Concreto</t>
  </si>
  <si>
    <t>Vol.(m³)</t>
  </si>
  <si>
    <t>Areia abaixo do piso de concreto</t>
  </si>
  <si>
    <t>Vol. c/ empolamento de 80%</t>
  </si>
  <si>
    <t>Regularização da praça</t>
  </si>
  <si>
    <t>01.04.004 </t>
  </si>
  <si>
    <t>Assentamento de guia (meio-fio) em trecho reto, confeccionada em concreto pré-fabricado, dimensões 100x15x13x30 cm (comprimento x base inferior x base superior x altura). af_01/2024</t>
  </si>
  <si>
    <t>01.04.005 </t>
  </si>
  <si>
    <t>Assentamento de guia (meio-fio) em trecho curvo, confeccionada em concreto pré-fabricado, dimensões 100x15x13x30 cm (comprimento x base inferior x base superior x altura). af_01/2024</t>
  </si>
  <si>
    <r>
      <rPr>
        <b/>
        <sz val="12"/>
        <color indexed="8"/>
        <rFont val="Arial Narrow"/>
        <family val="2"/>
      </rPr>
      <t xml:space="preserve">CONCORRÊNCIA nº: </t>
    </r>
    <r>
      <rPr>
        <sz val="12"/>
        <color indexed="8"/>
        <rFont val="Arial Narrow"/>
        <family val="2"/>
      </rPr>
      <t xml:space="preserve">04/2025 </t>
    </r>
    <r>
      <rPr>
        <b/>
        <sz val="12"/>
        <color indexed="8"/>
        <rFont val="Arial Narrow"/>
        <family val="2"/>
      </rPr>
      <t xml:space="preserve">- Período: - </t>
    </r>
    <r>
      <rPr>
        <sz val="12"/>
        <color rgb="FF000000"/>
        <rFont val="Arial Narrow"/>
        <family val="2"/>
      </rPr>
      <t>30</t>
    </r>
    <r>
      <rPr>
        <sz val="12"/>
        <color indexed="8"/>
        <rFont val="Arial Narrow"/>
        <family val="2"/>
      </rPr>
      <t>/10/25 a 30/11/25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</si>
</sst>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0.000"/>
    <numFmt numFmtId="165" formatCode="&quot;R$&quot;\ #,##0.00"/>
  </numFmts>
  <fonts count="28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sz val="8"/>
      <color indexed="8"/>
      <name val="Courier New"/>
      <family val="3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3"/>
      <color indexed="8"/>
      <name val="Arial Narrow"/>
      <family val="2"/>
    </font>
    <font>
      <sz val="10"/>
      <color indexed="8"/>
      <name val="Arial"/>
      <family val="2"/>
    </font>
    <font>
      <sz val="10"/>
      <color indexed="8"/>
      <name val="Arial 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">
    <xf numFmtId="0" fontId="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6" xfId="0" applyBorder="1"/>
    <xf numFmtId="0" fontId="0" fillId="0" borderId="16" xfId="0" applyBorder="1" applyAlignment="1">
      <alignment horizontal="center" vertical="center"/>
    </xf>
    <xf numFmtId="164" fontId="4" fillId="0" borderId="0" xfId="0" applyNumberFormat="1" applyFont="1" applyAlignment="1" applyProtection="1">
      <alignment horizontal="right" vertical="top" indent="1"/>
      <protection locked="0"/>
    </xf>
    <xf numFmtId="0" fontId="12" fillId="3" borderId="1" xfId="0" applyFont="1" applyFill="1" applyBorder="1" applyAlignment="1">
      <alignment horizontal="left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 applyProtection="1">
      <alignment horizontal="center"/>
      <protection locked="0"/>
    </xf>
    <xf numFmtId="10" fontId="17" fillId="0" borderId="6" xfId="0" applyNumberFormat="1" applyFont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4" fontId="9" fillId="3" borderId="2" xfId="0" applyNumberFormat="1" applyFont="1" applyFill="1" applyBorder="1" applyAlignment="1">
      <alignment horizontal="center" vertical="center"/>
    </xf>
    <xf numFmtId="10" fontId="18" fillId="3" borderId="1" xfId="1" applyNumberFormat="1" applyFont="1" applyFill="1" applyBorder="1" applyAlignment="1" applyProtection="1">
      <alignment horizontal="center" vertical="center"/>
      <protection locked="0"/>
    </xf>
    <xf numFmtId="10" fontId="18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5" fillId="0" borderId="18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/>
      <protection locked="0"/>
    </xf>
    <xf numFmtId="10" fontId="7" fillId="2" borderId="3" xfId="1" applyNumberFormat="1" applyFont="1" applyFill="1" applyBorder="1" applyAlignment="1" applyProtection="1">
      <alignment horizontal="center" vertical="center"/>
      <protection locked="0"/>
    </xf>
    <xf numFmtId="10" fontId="7" fillId="2" borderId="3" xfId="0" applyNumberFormat="1" applyFont="1" applyFill="1" applyBorder="1" applyAlignment="1" applyProtection="1">
      <alignment horizontal="center" vertical="center"/>
      <protection locked="0"/>
    </xf>
    <xf numFmtId="4" fontId="9" fillId="3" borderId="2" xfId="0" applyNumberFormat="1" applyFont="1" applyFill="1" applyBorder="1" applyAlignment="1">
      <alignment vertical="center"/>
    </xf>
    <xf numFmtId="44" fontId="9" fillId="3" borderId="2" xfId="2" applyFont="1" applyFill="1" applyBorder="1" applyAlignment="1">
      <alignment horizontal="right" vertical="center"/>
    </xf>
    <xf numFmtId="44" fontId="18" fillId="3" borderId="2" xfId="2" applyFont="1" applyFill="1" applyBorder="1" applyAlignment="1">
      <alignment horizontal="right" vertical="center"/>
    </xf>
    <xf numFmtId="44" fontId="17" fillId="0" borderId="1" xfId="2" applyFont="1" applyBorder="1" applyAlignment="1" applyProtection="1">
      <alignment horizontal="right"/>
      <protection locked="0"/>
    </xf>
    <xf numFmtId="0" fontId="12" fillId="3" borderId="1" xfId="3" applyFont="1" applyFill="1" applyBorder="1" applyAlignment="1">
      <alignment horizontal="left" wrapText="1"/>
    </xf>
    <xf numFmtId="0" fontId="9" fillId="3" borderId="0" xfId="0" applyFont="1" applyFill="1"/>
    <xf numFmtId="4" fontId="9" fillId="3" borderId="1" xfId="0" applyNumberFormat="1" applyFont="1" applyFill="1" applyBorder="1" applyAlignment="1" applyProtection="1">
      <protection locked="0"/>
    </xf>
    <xf numFmtId="0" fontId="11" fillId="0" borderId="1" xfId="0" applyFont="1" applyBorder="1" applyAlignment="1">
      <alignment horizontal="left" wrapText="1"/>
    </xf>
    <xf numFmtId="10" fontId="5" fillId="0" borderId="25" xfId="0" applyNumberFormat="1" applyFont="1" applyBorder="1" applyAlignment="1">
      <alignment vertical="center" wrapText="1"/>
    </xf>
    <xf numFmtId="44" fontId="7" fillId="2" borderId="3" xfId="2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44" fontId="11" fillId="0" borderId="1" xfId="2" applyFont="1" applyBorder="1" applyAlignment="1">
      <alignment horizontal="right"/>
    </xf>
    <xf numFmtId="10" fontId="18" fillId="3" borderId="2" xfId="2" applyNumberFormat="1" applyFont="1" applyFill="1" applyBorder="1" applyAlignment="1">
      <alignment horizontal="right" vertical="center"/>
    </xf>
    <xf numFmtId="0" fontId="11" fillId="0" borderId="0" xfId="5" applyFont="1" applyAlignment="1">
      <alignment wrapText="1"/>
    </xf>
    <xf numFmtId="0" fontId="11" fillId="0" borderId="0" xfId="5" applyFont="1" applyAlignment="1">
      <alignment horizontal="center" wrapText="1"/>
    </xf>
    <xf numFmtId="4" fontId="11" fillId="0" borderId="0" xfId="5" applyNumberFormat="1" applyFont="1" applyAlignment="1">
      <alignment horizontal="right" wrapText="1"/>
    </xf>
    <xf numFmtId="0" fontId="11" fillId="0" borderId="0" xfId="5" applyFont="1" applyAlignment="1">
      <alignment horizontal="right" vertical="center" wrapText="1"/>
    </xf>
    <xf numFmtId="4" fontId="11" fillId="0" borderId="0" xfId="5" applyNumberFormat="1" applyFont="1" applyAlignment="1">
      <alignment horizontal="right" vertical="center" wrapText="1"/>
    </xf>
    <xf numFmtId="0" fontId="21" fillId="0" borderId="0" xfId="5" applyFont="1"/>
    <xf numFmtId="0" fontId="21" fillId="0" borderId="0" xfId="5" applyFont="1" applyAlignment="1">
      <alignment vertical="center"/>
    </xf>
    <xf numFmtId="0" fontId="11" fillId="0" borderId="0" xfId="5" applyFont="1" applyAlignment="1">
      <alignment horizontal="left" vertical="center" wrapText="1"/>
    </xf>
    <xf numFmtId="0" fontId="11" fillId="0" borderId="0" xfId="5" applyFont="1" applyAlignment="1">
      <alignment horizontal="left" wrapText="1"/>
    </xf>
    <xf numFmtId="4" fontId="22" fillId="0" borderId="1" xfId="5" applyNumberFormat="1" applyFont="1" applyBorder="1" applyAlignment="1">
      <alignment horizontal="center" vertical="center"/>
    </xf>
    <xf numFmtId="0" fontId="23" fillId="4" borderId="1" xfId="5" applyFont="1" applyFill="1" applyBorder="1" applyAlignment="1">
      <alignment horizontal="center" vertical="center" wrapText="1"/>
    </xf>
    <xf numFmtId="0" fontId="23" fillId="4" borderId="1" xfId="5" applyFont="1" applyFill="1" applyBorder="1" applyAlignment="1">
      <alignment horizontal="center" wrapText="1"/>
    </xf>
    <xf numFmtId="4" fontId="23" fillId="4" borderId="1" xfId="5" applyNumberFormat="1" applyFont="1" applyFill="1" applyBorder="1" applyAlignment="1">
      <alignment horizontal="center" wrapText="1"/>
    </xf>
    <xf numFmtId="0" fontId="23" fillId="6" borderId="1" xfId="5" applyFont="1" applyFill="1" applyBorder="1" applyAlignment="1">
      <alignment horizontal="left" vertical="center" wrapText="1"/>
    </xf>
    <xf numFmtId="0" fontId="23" fillId="7" borderId="1" xfId="5" applyFont="1" applyFill="1" applyBorder="1" applyAlignment="1">
      <alignment horizontal="left" vertical="center" wrapText="1"/>
    </xf>
    <xf numFmtId="0" fontId="23" fillId="8" borderId="1" xfId="5" applyFont="1" applyFill="1" applyBorder="1" applyAlignment="1">
      <alignment horizontal="left" vertical="center" wrapText="1"/>
    </xf>
    <xf numFmtId="0" fontId="23" fillId="8" borderId="1" xfId="5" applyFont="1" applyFill="1" applyBorder="1" applyAlignment="1">
      <alignment horizontal="left"/>
    </xf>
    <xf numFmtId="0" fontId="23" fillId="8" borderId="1" xfId="5" applyFont="1" applyFill="1" applyBorder="1" applyAlignment="1">
      <alignment horizontal="center" wrapText="1"/>
    </xf>
    <xf numFmtId="4" fontId="23" fillId="8" borderId="1" xfId="5" applyNumberFormat="1" applyFont="1" applyFill="1" applyBorder="1" applyAlignment="1">
      <alignment horizontal="right" wrapText="1"/>
    </xf>
    <xf numFmtId="0" fontId="22" fillId="0" borderId="1" xfId="5" applyFont="1" applyBorder="1"/>
    <xf numFmtId="0" fontId="22" fillId="0" borderId="1" xfId="5" applyFont="1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1" xfId="5" applyFont="1" applyBorder="1" applyAlignment="1">
      <alignment horizontal="center" vertical="center"/>
    </xf>
    <xf numFmtId="0" fontId="22" fillId="0" borderId="1" xfId="5" applyFont="1" applyBorder="1" applyAlignment="1">
      <alignment horizontal="left" wrapText="1"/>
    </xf>
    <xf numFmtId="4" fontId="22" fillId="0" borderId="1" xfId="5" applyNumberFormat="1" applyFont="1" applyBorder="1" applyAlignment="1">
      <alignment horizontal="center" vertical="center" wrapText="1"/>
    </xf>
    <xf numFmtId="0" fontId="22" fillId="0" borderId="1" xfId="5" applyFont="1" applyBorder="1" applyAlignment="1">
      <alignment horizontal="right"/>
    </xf>
    <xf numFmtId="4" fontId="22" fillId="0" borderId="1" xfId="5" applyNumberFormat="1" applyFont="1" applyBorder="1" applyAlignment="1">
      <alignment horizontal="right"/>
    </xf>
    <xf numFmtId="4" fontId="22" fillId="0" borderId="1" xfId="5" applyNumberFormat="1" applyFont="1" applyBorder="1" applyAlignment="1">
      <alignment horizontal="center" wrapText="1"/>
    </xf>
    <xf numFmtId="0" fontId="22" fillId="0" borderId="1" xfId="5" applyFont="1" applyBorder="1" applyAlignment="1">
      <alignment horizontal="center"/>
    </xf>
    <xf numFmtId="10" fontId="22" fillId="0" borderId="1" xfId="5" applyNumberFormat="1" applyFont="1" applyBorder="1" applyAlignment="1">
      <alignment horizontal="center" vertical="center" wrapText="1"/>
    </xf>
    <xf numFmtId="0" fontId="22" fillId="0" borderId="1" xfId="5" applyFont="1" applyBorder="1" applyAlignment="1">
      <alignment horizontal="center" wrapText="1"/>
    </xf>
    <xf numFmtId="4" fontId="22" fillId="0" borderId="1" xfId="5" applyNumberFormat="1" applyFont="1" applyBorder="1" applyAlignment="1">
      <alignment horizontal="center"/>
    </xf>
    <xf numFmtId="0" fontId="22" fillId="0" borderId="1" xfId="5" applyFont="1" applyBorder="1" applyAlignment="1">
      <alignment wrapText="1"/>
    </xf>
    <xf numFmtId="0" fontId="22" fillId="0" borderId="1" xfId="5" applyFont="1" applyBorder="1" applyAlignment="1">
      <alignment vertical="center" wrapText="1"/>
    </xf>
    <xf numFmtId="0" fontId="22" fillId="0" borderId="1" xfId="5" applyFont="1" applyBorder="1" applyAlignment="1">
      <alignment vertical="center"/>
    </xf>
    <xf numFmtId="0" fontId="25" fillId="0" borderId="1" xfId="5" applyFont="1" applyBorder="1" applyAlignment="1">
      <alignment horizontal="left" wrapText="1"/>
    </xf>
    <xf numFmtId="0" fontId="25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horizontal="right" vertical="center" wrapText="1"/>
    </xf>
    <xf numFmtId="4" fontId="24" fillId="0" borderId="1" xfId="5" applyNumberFormat="1" applyFont="1" applyBorder="1" applyAlignment="1">
      <alignment horizontal="right" vertical="center" wrapText="1"/>
    </xf>
    <xf numFmtId="0" fontId="24" fillId="0" borderId="1" xfId="5" applyFont="1" applyBorder="1" applyAlignment="1">
      <alignment horizontal="left" vertical="center" wrapText="1"/>
    </xf>
    <xf numFmtId="4" fontId="23" fillId="4" borderId="1" xfId="5" applyNumberFormat="1" applyFont="1" applyFill="1" applyBorder="1" applyAlignment="1">
      <alignment horizontal="center" vertical="center" wrapText="1"/>
    </xf>
    <xf numFmtId="4" fontId="23" fillId="8" borderId="1" xfId="5" applyNumberFormat="1" applyFont="1" applyFill="1" applyBorder="1" applyAlignment="1">
      <alignment horizontal="center" vertical="center" wrapText="1"/>
    </xf>
    <xf numFmtId="0" fontId="23" fillId="8" borderId="1" xfId="5" applyFont="1" applyFill="1" applyBorder="1" applyAlignment="1">
      <alignment horizontal="center" vertical="center" wrapText="1"/>
    </xf>
    <xf numFmtId="4" fontId="25" fillId="0" borderId="1" xfId="5" applyNumberFormat="1" applyFont="1" applyBorder="1" applyAlignment="1">
      <alignment horizontal="center"/>
    </xf>
    <xf numFmtId="4" fontId="25" fillId="0" borderId="1" xfId="5" applyNumberFormat="1" applyFont="1" applyBorder="1" applyAlignment="1">
      <alignment horizontal="center" vertical="center" wrapText="1"/>
    </xf>
    <xf numFmtId="2" fontId="22" fillId="0" borderId="1" xfId="5" applyNumberFormat="1" applyFont="1" applyBorder="1" applyAlignment="1">
      <alignment horizontal="center" wrapText="1"/>
    </xf>
    <xf numFmtId="4" fontId="27" fillId="0" borderId="1" xfId="5" applyNumberFormat="1" applyFont="1" applyBorder="1" applyAlignment="1">
      <alignment horizontal="center" vertical="center"/>
    </xf>
    <xf numFmtId="4" fontId="27" fillId="5" borderId="1" xfId="5" applyNumberFormat="1" applyFont="1" applyFill="1" applyBorder="1" applyAlignment="1">
      <alignment horizontal="center" vertical="center" wrapText="1"/>
    </xf>
    <xf numFmtId="4" fontId="27" fillId="0" borderId="1" xfId="5" applyNumberFormat="1" applyFont="1" applyBorder="1" applyAlignment="1">
      <alignment horizontal="center"/>
    </xf>
    <xf numFmtId="4" fontId="25" fillId="8" borderId="1" xfId="5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>
      <alignment horizontal="right"/>
    </xf>
    <xf numFmtId="2" fontId="17" fillId="0" borderId="1" xfId="0" applyNumberFormat="1" applyFont="1" applyBorder="1" applyAlignment="1" applyProtection="1">
      <protection locked="0"/>
    </xf>
    <xf numFmtId="4" fontId="9" fillId="0" borderId="1" xfId="0" applyNumberFormat="1" applyFont="1" applyBorder="1" applyAlignment="1" applyProtection="1">
      <protection locked="0"/>
    </xf>
    <xf numFmtId="4" fontId="9" fillId="0" borderId="1" xfId="0" applyNumberFormat="1" applyFont="1" applyFill="1" applyBorder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5" fontId="15" fillId="0" borderId="9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0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9" fontId="6" fillId="0" borderId="2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23" fillId="6" borderId="6" xfId="5" applyFont="1" applyFill="1" applyBorder="1" applyAlignment="1">
      <alignment horizontal="left"/>
    </xf>
    <xf numFmtId="0" fontId="23" fillId="6" borderId="7" xfId="5" applyFont="1" applyFill="1" applyBorder="1" applyAlignment="1">
      <alignment horizontal="left"/>
    </xf>
    <xf numFmtId="0" fontId="23" fillId="6" borderId="8" xfId="5" applyFont="1" applyFill="1" applyBorder="1" applyAlignment="1">
      <alignment horizontal="left"/>
    </xf>
    <xf numFmtId="0" fontId="23" fillId="7" borderId="6" xfId="5" applyFont="1" applyFill="1" applyBorder="1" applyAlignment="1">
      <alignment horizontal="left"/>
    </xf>
    <xf numFmtId="0" fontId="23" fillId="7" borderId="7" xfId="5" applyFont="1" applyFill="1" applyBorder="1" applyAlignment="1">
      <alignment horizontal="left"/>
    </xf>
    <xf numFmtId="0" fontId="23" fillId="7" borderId="8" xfId="5" applyFont="1" applyFill="1" applyBorder="1" applyAlignment="1">
      <alignment horizontal="left"/>
    </xf>
    <xf numFmtId="0" fontId="23" fillId="8" borderId="6" xfId="5" applyFont="1" applyFill="1" applyBorder="1" applyAlignment="1">
      <alignment horizontal="left"/>
    </xf>
    <xf numFmtId="0" fontId="23" fillId="8" borderId="7" xfId="5" applyFont="1" applyFill="1" applyBorder="1" applyAlignment="1">
      <alignment horizontal="left"/>
    </xf>
    <xf numFmtId="0" fontId="23" fillId="8" borderId="8" xfId="5" applyFont="1" applyFill="1" applyBorder="1" applyAlignment="1">
      <alignment horizontal="left"/>
    </xf>
    <xf numFmtId="0" fontId="23" fillId="8" borderId="6" xfId="5" applyFont="1" applyFill="1" applyBorder="1" applyAlignment="1">
      <alignment horizontal="left" wrapText="1"/>
    </xf>
    <xf numFmtId="0" fontId="23" fillId="8" borderId="7" xfId="5" applyFont="1" applyFill="1" applyBorder="1" applyAlignment="1">
      <alignment horizontal="left" wrapText="1"/>
    </xf>
    <xf numFmtId="0" fontId="23" fillId="8" borderId="8" xfId="5" applyFont="1" applyFill="1" applyBorder="1" applyAlignment="1">
      <alignment horizontal="left" wrapText="1"/>
    </xf>
    <xf numFmtId="0" fontId="22" fillId="0" borderId="1" xfId="5" applyFont="1" applyBorder="1" applyAlignment="1">
      <alignment horizontal="left" vertical="center" wrapText="1"/>
    </xf>
    <xf numFmtId="0" fontId="24" fillId="0" borderId="6" xfId="5" applyFont="1" applyBorder="1" applyAlignment="1">
      <alignment horizontal="left"/>
    </xf>
    <xf numFmtId="0" fontId="24" fillId="0" borderId="7" xfId="5" applyFont="1" applyBorder="1" applyAlignment="1">
      <alignment horizontal="left"/>
    </xf>
    <xf numFmtId="0" fontId="24" fillId="0" borderId="8" xfId="5" applyFont="1" applyBorder="1" applyAlignment="1">
      <alignment horizontal="left"/>
    </xf>
    <xf numFmtId="0" fontId="24" fillId="0" borderId="6" xfId="5" applyFont="1" applyBorder="1" applyAlignment="1">
      <alignment horizontal="center" vertical="center" wrapText="1"/>
    </xf>
    <xf numFmtId="0" fontId="24" fillId="0" borderId="7" xfId="5" applyFont="1" applyBorder="1" applyAlignment="1">
      <alignment horizontal="center" vertical="center" wrapText="1"/>
    </xf>
    <xf numFmtId="0" fontId="24" fillId="0" borderId="8" xfId="5" applyFont="1" applyBorder="1" applyAlignment="1">
      <alignment horizontal="center" vertical="center" wrapText="1"/>
    </xf>
  </cellXfs>
  <cellStyles count="7">
    <cellStyle name="Moeda" xfId="2" builtinId="4"/>
    <cellStyle name="Moeda 2" xfId="4" xr:uid="{11AF14AD-F124-4F69-86F7-D6C1B11FBD98}"/>
    <cellStyle name="Moeda 3" xfId="6" xr:uid="{C5286F2B-3937-4A16-A439-A50B0425F188}"/>
    <cellStyle name="Normal" xfId="0" builtinId="0"/>
    <cellStyle name="Normal 2" xfId="3" xr:uid="{9A691FE9-1BEA-453F-9006-BA4BD98E0979}"/>
    <cellStyle name="Normal 3" xfId="5" xr:uid="{5DE9291C-1840-4ED1-965B-7476306EE2E4}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FF"/>
      <rgbColor rgb="00808080"/>
      <rgbColor rgb="00FF00FF"/>
      <rgbColor rgb="00008000"/>
      <rgbColor rgb="0000FF00"/>
      <rgbColor rgb="00C0C0C0"/>
      <rgbColor rgb="00800000"/>
      <rgbColor rgb="00800080"/>
      <rgbColor rgb="00000080"/>
      <rgbColor rgb="00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71437</xdr:rowOff>
    </xdr:from>
    <xdr:to>
      <xdr:col>0</xdr:col>
      <xdr:colOff>1428751</xdr:colOff>
      <xdr:row>4</xdr:row>
      <xdr:rowOff>130295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41E4B7-554E-56B4-165F-AD83932D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6250"/>
          <a:ext cx="1428750" cy="463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44</xdr:row>
      <xdr:rowOff>0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0C614ED-B891-44A8-A97A-734313356A9C}"/>
            </a:ext>
          </a:extLst>
        </xdr:cNvPr>
        <xdr:cNvSpPr txBox="1"/>
      </xdr:nvSpPr>
      <xdr:spPr>
        <a:xfrm>
          <a:off x="4286250" y="1094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523875</xdr:colOff>
      <xdr:row>45</xdr:row>
      <xdr:rowOff>0</xdr:rowOff>
    </xdr:from>
    <xdr:ext cx="65" cy="17222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1AAB05F-B9A6-413D-B1B7-4AAC74E7ED06}"/>
            </a:ext>
          </a:extLst>
        </xdr:cNvPr>
        <xdr:cNvSpPr txBox="1"/>
      </xdr:nvSpPr>
      <xdr:spPr>
        <a:xfrm>
          <a:off x="4286250" y="12144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523875</xdr:colOff>
      <xdr:row>46</xdr:row>
      <xdr:rowOff>0</xdr:rowOff>
    </xdr:from>
    <xdr:ext cx="65" cy="172227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CE959DB-E580-4831-93EB-060A94C20E39}"/>
            </a:ext>
          </a:extLst>
        </xdr:cNvPr>
        <xdr:cNvSpPr txBox="1"/>
      </xdr:nvSpPr>
      <xdr:spPr>
        <a:xfrm>
          <a:off x="4286250" y="12144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6"/>
  <sheetViews>
    <sheetView tabSelected="1" view="pageBreakPreview" zoomScale="115" zoomScaleNormal="80" zoomScaleSheetLayoutView="115" workbookViewId="0">
      <pane ySplit="9" topLeftCell="A12" activePane="bottomLeft" state="frozen"/>
      <selection pane="bottomLeft" activeCell="C4" sqref="C4:P4"/>
    </sheetView>
  </sheetViews>
  <sheetFormatPr defaultRowHeight="12.75"/>
  <cols>
    <col min="1" max="1" width="22.42578125" style="3" customWidth="1"/>
    <col min="2" max="2" width="70.5703125" style="2" customWidth="1"/>
    <col min="3" max="3" width="4.85546875" style="4" bestFit="1" customWidth="1"/>
    <col min="4" max="4" width="11.85546875" style="4" customWidth="1"/>
    <col min="5" max="5" width="11.140625" style="4" customWidth="1"/>
    <col min="6" max="7" width="9.85546875" style="4" bestFit="1" customWidth="1"/>
    <col min="8" max="8" width="10.5703125" style="4" bestFit="1" customWidth="1"/>
    <col min="9" max="9" width="14.28515625" style="4" customWidth="1"/>
    <col min="10" max="10" width="17" style="4" bestFit="1" customWidth="1"/>
    <col min="11" max="11" width="17.5703125" style="4" customWidth="1"/>
    <col min="12" max="12" width="18.42578125" style="4" customWidth="1"/>
    <col min="13" max="13" width="16.85546875" style="4" customWidth="1"/>
    <col min="14" max="14" width="17" style="4" bestFit="1" customWidth="1"/>
    <col min="15" max="15" width="8.5703125" customWidth="1"/>
    <col min="16" max="16" width="8.7109375" customWidth="1"/>
  </cols>
  <sheetData>
    <row r="1" spans="1:17" ht="15.75">
      <c r="A1" s="128"/>
      <c r="B1" s="26" t="s">
        <v>24</v>
      </c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8"/>
    </row>
    <row r="2" spans="1:17" ht="15.75">
      <c r="A2" s="129"/>
      <c r="B2" s="27" t="s">
        <v>29</v>
      </c>
      <c r="C2" s="139" t="s">
        <v>33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1"/>
    </row>
    <row r="3" spans="1:17" ht="15.75">
      <c r="A3" s="129"/>
      <c r="B3" s="27" t="s">
        <v>25</v>
      </c>
      <c r="C3" s="148" t="s">
        <v>755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</row>
    <row r="4" spans="1:17" ht="15.75">
      <c r="A4" s="129"/>
      <c r="B4" s="27" t="s">
        <v>30</v>
      </c>
      <c r="C4" s="142" t="s">
        <v>821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4"/>
    </row>
    <row r="5" spans="1:17" ht="15.75" customHeight="1">
      <c r="A5" s="129"/>
      <c r="B5" s="27" t="s">
        <v>26</v>
      </c>
      <c r="C5" s="145" t="s">
        <v>72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7"/>
    </row>
    <row r="6" spans="1:17" ht="15.75">
      <c r="A6" s="129"/>
      <c r="B6" s="118" t="s">
        <v>31</v>
      </c>
      <c r="C6" s="142" t="s">
        <v>73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4"/>
    </row>
    <row r="7" spans="1:17" ht="16.5" customHeight="1" thickBot="1">
      <c r="A7" s="130"/>
      <c r="B7" s="119"/>
      <c r="C7" s="28"/>
      <c r="D7" s="29"/>
      <c r="E7" s="29"/>
      <c r="F7" s="30" t="s">
        <v>19</v>
      </c>
      <c r="G7" s="134">
        <v>0.1988</v>
      </c>
      <c r="H7" s="135"/>
      <c r="I7" s="30" t="s">
        <v>71</v>
      </c>
      <c r="J7" s="42">
        <v>0.2</v>
      </c>
      <c r="K7" s="110" t="s">
        <v>21</v>
      </c>
      <c r="L7" s="110"/>
      <c r="M7" s="151" t="s">
        <v>74</v>
      </c>
      <c r="N7" s="151"/>
      <c r="O7" s="110" t="s">
        <v>22</v>
      </c>
      <c r="P7" s="111"/>
    </row>
    <row r="8" spans="1:17" ht="13.5" customHeight="1" thickBot="1">
      <c r="A8" s="122" t="s">
        <v>0</v>
      </c>
      <c r="B8" s="123" t="s">
        <v>7</v>
      </c>
      <c r="C8" s="122" t="s">
        <v>1</v>
      </c>
      <c r="D8" s="125" t="s">
        <v>4</v>
      </c>
      <c r="E8" s="126"/>
      <c r="F8" s="126"/>
      <c r="G8" s="126"/>
      <c r="H8" s="127"/>
      <c r="I8" s="120" t="s">
        <v>35</v>
      </c>
      <c r="J8" s="120" t="s">
        <v>20</v>
      </c>
      <c r="K8" s="122" t="s">
        <v>9</v>
      </c>
      <c r="L8" s="122"/>
      <c r="M8" s="122"/>
      <c r="N8" s="122"/>
      <c r="O8" s="120" t="s">
        <v>12</v>
      </c>
      <c r="P8" s="120" t="s">
        <v>13</v>
      </c>
    </row>
    <row r="9" spans="1:17" s="2" customFormat="1" ht="26.25" thickBot="1">
      <c r="A9" s="122"/>
      <c r="B9" s="124"/>
      <c r="C9" s="122"/>
      <c r="D9" s="18" t="s">
        <v>34</v>
      </c>
      <c r="E9" s="17" t="s">
        <v>8</v>
      </c>
      <c r="F9" s="17" t="s">
        <v>5</v>
      </c>
      <c r="G9" s="17" t="s">
        <v>6</v>
      </c>
      <c r="H9" s="17" t="s">
        <v>11</v>
      </c>
      <c r="I9" s="121"/>
      <c r="J9" s="121"/>
      <c r="K9" s="17" t="s">
        <v>8</v>
      </c>
      <c r="L9" s="17" t="s">
        <v>5</v>
      </c>
      <c r="M9" s="17" t="s">
        <v>6</v>
      </c>
      <c r="N9" s="17" t="s">
        <v>11</v>
      </c>
      <c r="O9" s="121"/>
      <c r="P9" s="121"/>
    </row>
    <row r="10" spans="1:17" s="25" customFormat="1">
      <c r="A10" s="16">
        <v>1</v>
      </c>
      <c r="B10" s="16" t="s">
        <v>75</v>
      </c>
      <c r="C10" s="21" t="s">
        <v>2</v>
      </c>
      <c r="D10" s="22"/>
      <c r="E10" s="22"/>
      <c r="F10" s="22"/>
      <c r="G10" s="22"/>
      <c r="H10" s="22"/>
      <c r="I10" s="35"/>
      <c r="J10" s="36">
        <f>J11+J16+J29+J31+J39+J44+J48+J69+J130+J139</f>
        <v>674259.63</v>
      </c>
      <c r="K10" s="36">
        <f>K11+K16+K29+K31+K39+K44+K48+K69+K130+K139</f>
        <v>0</v>
      </c>
      <c r="L10" s="36">
        <f>L11+L16+L29+L31+L39+L44+L48+L69+L130+L139</f>
        <v>204843.32000000004</v>
      </c>
      <c r="M10" s="36">
        <f>M11+M16+M29+M31+M39+M44+M48+M69+M130+M139</f>
        <v>204843.32000000004</v>
      </c>
      <c r="N10" s="36">
        <f>N11+N16+N29+N31+N39+N44+N48+N69+N130+N139</f>
        <v>469416.31000000006</v>
      </c>
      <c r="O10" s="23">
        <f>SUM(M10/J10)</f>
        <v>0.3038048118052093</v>
      </c>
      <c r="P10" s="24">
        <f>IF(M10="",0/J10,M10/J10)</f>
        <v>0.3038048118052093</v>
      </c>
    </row>
    <row r="11" spans="1:17" s="39" customFormat="1">
      <c r="A11" s="16" t="s">
        <v>76</v>
      </c>
      <c r="B11" s="16" t="s">
        <v>27</v>
      </c>
      <c r="C11" s="44"/>
      <c r="D11" s="45"/>
      <c r="E11" s="34"/>
      <c r="F11" s="34"/>
      <c r="G11" s="40"/>
      <c r="H11" s="34"/>
      <c r="I11" s="35"/>
      <c r="J11" s="36">
        <f>SUM(J12:J15)</f>
        <v>89503.42</v>
      </c>
      <c r="K11" s="36">
        <f t="shared" ref="K11:N11" si="0">SUM(K12:K15)</f>
        <v>0</v>
      </c>
      <c r="L11" s="36">
        <f t="shared" si="0"/>
        <v>84066.94</v>
      </c>
      <c r="M11" s="36">
        <f t="shared" si="0"/>
        <v>84066.94</v>
      </c>
      <c r="N11" s="36">
        <f t="shared" si="0"/>
        <v>5436.48</v>
      </c>
      <c r="O11" s="23">
        <f>SUM(M11/J11)</f>
        <v>0.93925952773648202</v>
      </c>
      <c r="P11" s="24">
        <f>IF(M11="",0/J11,M11/J11)</f>
        <v>0.93925952773648202</v>
      </c>
    </row>
    <row r="12" spans="1:17">
      <c r="A12" s="41" t="s">
        <v>77</v>
      </c>
      <c r="B12" s="41" t="s">
        <v>78</v>
      </c>
      <c r="C12" s="9" t="s">
        <v>14</v>
      </c>
      <c r="D12" s="99">
        <v>20</v>
      </c>
      <c r="E12" s="100">
        <v>0</v>
      </c>
      <c r="F12" s="101">
        <f>MC!F4</f>
        <v>20</v>
      </c>
      <c r="G12" s="101">
        <f>E12+F12</f>
        <v>20</v>
      </c>
      <c r="H12" s="104">
        <f t="shared" ref="H12:H15" si="1">D12-G12</f>
        <v>0</v>
      </c>
      <c r="I12" s="46">
        <v>276.19</v>
      </c>
      <c r="J12" s="37">
        <f>ROUND(D12*$I12,2)</f>
        <v>5523.8</v>
      </c>
      <c r="K12" s="37">
        <f>ROUND(E12*$I12,2)</f>
        <v>0</v>
      </c>
      <c r="L12" s="37">
        <f>ROUND(F12*$I12,2)</f>
        <v>5523.8</v>
      </c>
      <c r="M12" s="37">
        <f>ROUND(G12*$I12,2)</f>
        <v>5523.8</v>
      </c>
      <c r="N12" s="37">
        <f>ROUND(H12*$I12,2)</f>
        <v>0</v>
      </c>
      <c r="O12" s="19">
        <f t="shared" ref="O12:O15" si="2">IF(L12="",0/J12,L12/J12)</f>
        <v>1</v>
      </c>
      <c r="P12" s="20">
        <f t="shared" ref="P12:P15" si="3">IF(M12="",0/J12,M12/J12)</f>
        <v>1</v>
      </c>
      <c r="Q12" s="15"/>
    </row>
    <row r="13" spans="1:17">
      <c r="A13" s="41" t="s">
        <v>79</v>
      </c>
      <c r="B13" s="41" t="s">
        <v>80</v>
      </c>
      <c r="C13" s="9" t="s">
        <v>14</v>
      </c>
      <c r="D13" s="99">
        <v>3255.38</v>
      </c>
      <c r="E13" s="100">
        <v>0</v>
      </c>
      <c r="F13" s="101">
        <f>MC!F8</f>
        <v>0</v>
      </c>
      <c r="G13" s="101">
        <f t="shared" ref="G13:G15" si="4">E13+F13</f>
        <v>0</v>
      </c>
      <c r="H13" s="104">
        <f t="shared" si="1"/>
        <v>3255.38</v>
      </c>
      <c r="I13" s="46">
        <v>1.67</v>
      </c>
      <c r="J13" s="37">
        <f t="shared" ref="J13:J15" si="5">ROUND(D13*$I13,2)</f>
        <v>5436.48</v>
      </c>
      <c r="K13" s="37">
        <f t="shared" ref="K13:N15" si="6">ROUND(E13*$I13,2)</f>
        <v>0</v>
      </c>
      <c r="L13" s="37">
        <f t="shared" si="6"/>
        <v>0</v>
      </c>
      <c r="M13" s="37">
        <f t="shared" si="6"/>
        <v>0</v>
      </c>
      <c r="N13" s="37">
        <f t="shared" si="6"/>
        <v>5436.48</v>
      </c>
      <c r="O13" s="19">
        <f t="shared" si="2"/>
        <v>0</v>
      </c>
      <c r="P13" s="20">
        <f t="shared" si="3"/>
        <v>0</v>
      </c>
      <c r="Q13" s="15"/>
    </row>
    <row r="14" spans="1:17">
      <c r="A14" s="41" t="s">
        <v>81</v>
      </c>
      <c r="B14" s="41" t="s">
        <v>37</v>
      </c>
      <c r="C14" s="9" t="s">
        <v>14</v>
      </c>
      <c r="D14" s="99">
        <v>902</v>
      </c>
      <c r="E14" s="100">
        <v>0</v>
      </c>
      <c r="F14" s="101">
        <f>MC!F9</f>
        <v>902</v>
      </c>
      <c r="G14" s="101">
        <f t="shared" si="4"/>
        <v>902</v>
      </c>
      <c r="H14" s="104">
        <f t="shared" si="1"/>
        <v>0</v>
      </c>
      <c r="I14" s="46">
        <v>82.75</v>
      </c>
      <c r="J14" s="37">
        <f t="shared" si="5"/>
        <v>74640.5</v>
      </c>
      <c r="K14" s="37">
        <f t="shared" si="6"/>
        <v>0</v>
      </c>
      <c r="L14" s="37">
        <f t="shared" si="6"/>
        <v>74640.5</v>
      </c>
      <c r="M14" s="37">
        <f t="shared" si="6"/>
        <v>74640.5</v>
      </c>
      <c r="N14" s="37">
        <f t="shared" si="6"/>
        <v>0</v>
      </c>
      <c r="O14" s="19">
        <f t="shared" si="2"/>
        <v>1</v>
      </c>
      <c r="P14" s="20">
        <f t="shared" si="3"/>
        <v>1</v>
      </c>
      <c r="Q14" s="15"/>
    </row>
    <row r="15" spans="1:17" ht="25.5">
      <c r="A15" s="41" t="s">
        <v>82</v>
      </c>
      <c r="B15" s="41" t="s">
        <v>36</v>
      </c>
      <c r="C15" s="9" t="s">
        <v>14</v>
      </c>
      <c r="D15" s="99">
        <v>12</v>
      </c>
      <c r="E15" s="100">
        <v>0</v>
      </c>
      <c r="F15" s="101">
        <f>MC!F13</f>
        <v>12</v>
      </c>
      <c r="G15" s="101">
        <f t="shared" si="4"/>
        <v>12</v>
      </c>
      <c r="H15" s="104">
        <f t="shared" si="1"/>
        <v>0</v>
      </c>
      <c r="I15" s="46">
        <v>325.22000000000003</v>
      </c>
      <c r="J15" s="37">
        <f t="shared" si="5"/>
        <v>3902.64</v>
      </c>
      <c r="K15" s="37">
        <f t="shared" si="6"/>
        <v>0</v>
      </c>
      <c r="L15" s="37">
        <f t="shared" si="6"/>
        <v>3902.64</v>
      </c>
      <c r="M15" s="37">
        <f t="shared" si="6"/>
        <v>3902.64</v>
      </c>
      <c r="N15" s="37">
        <f t="shared" si="6"/>
        <v>0</v>
      </c>
      <c r="O15" s="19">
        <f t="shared" si="2"/>
        <v>1</v>
      </c>
      <c r="P15" s="20">
        <f t="shared" si="3"/>
        <v>1</v>
      </c>
      <c r="Q15" s="15"/>
    </row>
    <row r="16" spans="1:17" s="39" customFormat="1">
      <c r="A16" s="16" t="s">
        <v>83</v>
      </c>
      <c r="B16" s="16" t="s">
        <v>84</v>
      </c>
      <c r="C16" s="44"/>
      <c r="D16" s="102"/>
      <c r="E16" s="22"/>
      <c r="F16" s="22"/>
      <c r="G16" s="103"/>
      <c r="H16" s="22"/>
      <c r="I16" s="35"/>
      <c r="J16" s="36">
        <f>SUM(J17:J28)</f>
        <v>115885.43999999999</v>
      </c>
      <c r="K16" s="36">
        <f t="shared" ref="K16:N16" si="7">SUM(K17:K28)</f>
        <v>0</v>
      </c>
      <c r="L16" s="36">
        <f t="shared" si="7"/>
        <v>107428.90000000001</v>
      </c>
      <c r="M16" s="36">
        <f t="shared" si="7"/>
        <v>107428.90000000001</v>
      </c>
      <c r="N16" s="36">
        <f t="shared" si="7"/>
        <v>8456.5400000000009</v>
      </c>
      <c r="O16" s="23">
        <f>SUM(M16/J16)</f>
        <v>0.92702672570428191</v>
      </c>
      <c r="P16" s="24">
        <f>IF(M16="",0/J16,M16/J16)</f>
        <v>0.92702672570428191</v>
      </c>
    </row>
    <row r="17" spans="1:17">
      <c r="A17" s="41" t="s">
        <v>85</v>
      </c>
      <c r="B17" s="41" t="s">
        <v>86</v>
      </c>
      <c r="C17" s="9" t="s">
        <v>10</v>
      </c>
      <c r="D17" s="99">
        <v>428.38</v>
      </c>
      <c r="E17" s="100">
        <v>0</v>
      </c>
      <c r="F17" s="101">
        <f>MC!F19</f>
        <v>428.38</v>
      </c>
      <c r="G17" s="101">
        <f>E17+F17</f>
        <v>428.38</v>
      </c>
      <c r="H17" s="104">
        <f>IF(G17="",D17-0,D17-G17)</f>
        <v>0</v>
      </c>
      <c r="I17" s="46">
        <v>11.72</v>
      </c>
      <c r="J17" s="37">
        <f t="shared" ref="J17:J28" si="8">ROUND(D17*$I17,2)</f>
        <v>5020.6099999999997</v>
      </c>
      <c r="K17" s="37">
        <f t="shared" ref="K17:K21" si="9">ROUND(E17*$I17,2)</f>
        <v>0</v>
      </c>
      <c r="L17" s="37">
        <f t="shared" ref="L17:L22" si="10">ROUND(F17*$I17,2)</f>
        <v>5020.6099999999997</v>
      </c>
      <c r="M17" s="37">
        <f t="shared" ref="M17:M21" si="11">ROUND(G17*$I17,2)</f>
        <v>5020.6099999999997</v>
      </c>
      <c r="N17" s="37">
        <f t="shared" ref="N17:N21" si="12">ROUND(H17*$I17,2)</f>
        <v>0</v>
      </c>
      <c r="O17" s="19">
        <f t="shared" ref="O17:O19" si="13">IF(L17="",0/J17,L17/J17)</f>
        <v>1</v>
      </c>
      <c r="P17" s="20">
        <f t="shared" ref="P17:P19" si="14">IF(M17="",0/J17,M17/J17)</f>
        <v>1</v>
      </c>
      <c r="Q17" s="15"/>
    </row>
    <row r="18" spans="1:17">
      <c r="A18" s="41" t="s">
        <v>87</v>
      </c>
      <c r="B18" s="41" t="s">
        <v>88</v>
      </c>
      <c r="C18" s="9" t="s">
        <v>89</v>
      </c>
      <c r="D18" s="99">
        <v>60.5</v>
      </c>
      <c r="E18" s="100">
        <v>0</v>
      </c>
      <c r="F18" s="101">
        <f>MC!F23</f>
        <v>60.5</v>
      </c>
      <c r="G18" s="101">
        <f>E18+F18</f>
        <v>60.5</v>
      </c>
      <c r="H18" s="104">
        <f>IF(G18="",D18-0,D18-G18)</f>
        <v>0</v>
      </c>
      <c r="I18" s="46">
        <v>84.14</v>
      </c>
      <c r="J18" s="37">
        <f t="shared" si="8"/>
        <v>5090.47</v>
      </c>
      <c r="K18" s="37">
        <f t="shared" si="9"/>
        <v>0</v>
      </c>
      <c r="L18" s="37">
        <f t="shared" si="10"/>
        <v>5090.47</v>
      </c>
      <c r="M18" s="37">
        <f t="shared" si="11"/>
        <v>5090.47</v>
      </c>
      <c r="N18" s="37">
        <f t="shared" si="12"/>
        <v>0</v>
      </c>
      <c r="O18" s="19">
        <f t="shared" si="13"/>
        <v>1</v>
      </c>
      <c r="P18" s="20">
        <f t="shared" si="14"/>
        <v>1</v>
      </c>
      <c r="Q18" s="15"/>
    </row>
    <row r="19" spans="1:17" ht="25.5">
      <c r="A19" s="41" t="s">
        <v>90</v>
      </c>
      <c r="B19" s="41" t="s">
        <v>91</v>
      </c>
      <c r="C19" s="9" t="s">
        <v>28</v>
      </c>
      <c r="D19" s="99">
        <v>62.29</v>
      </c>
      <c r="E19" s="100">
        <v>0</v>
      </c>
      <c r="F19" s="101">
        <f>ROUND(MC!F28,2)</f>
        <v>62.29</v>
      </c>
      <c r="G19" s="101">
        <f>E19+F19</f>
        <v>62.29</v>
      </c>
      <c r="H19" s="104">
        <f>IF(G19="",D19-0,D19-G19)</f>
        <v>0</v>
      </c>
      <c r="I19" s="46">
        <v>61.25</v>
      </c>
      <c r="J19" s="37">
        <f t="shared" si="8"/>
        <v>3815.26</v>
      </c>
      <c r="K19" s="37">
        <f t="shared" si="9"/>
        <v>0</v>
      </c>
      <c r="L19" s="37">
        <f t="shared" si="10"/>
        <v>3815.26</v>
      </c>
      <c r="M19" s="37">
        <f t="shared" si="11"/>
        <v>3815.26</v>
      </c>
      <c r="N19" s="37">
        <f t="shared" si="12"/>
        <v>0</v>
      </c>
      <c r="O19" s="19">
        <f t="shared" si="13"/>
        <v>1</v>
      </c>
      <c r="P19" s="20">
        <f t="shared" si="14"/>
        <v>1</v>
      </c>
      <c r="Q19" s="15"/>
    </row>
    <row r="20" spans="1:17">
      <c r="A20" s="41" t="s">
        <v>92</v>
      </c>
      <c r="B20" s="41" t="s">
        <v>93</v>
      </c>
      <c r="C20" s="9" t="s">
        <v>10</v>
      </c>
      <c r="D20" s="99">
        <v>381.54</v>
      </c>
      <c r="E20" s="100">
        <v>0</v>
      </c>
      <c r="F20" s="101">
        <v>0</v>
      </c>
      <c r="G20" s="101">
        <f>E20+F20</f>
        <v>0</v>
      </c>
      <c r="H20" s="104">
        <f>IF(G20="",D20-0,D20-G20)</f>
        <v>381.54</v>
      </c>
      <c r="I20" s="46">
        <v>19.260000000000002</v>
      </c>
      <c r="J20" s="37">
        <f t="shared" si="8"/>
        <v>7348.46</v>
      </c>
      <c r="K20" s="37">
        <f t="shared" si="9"/>
        <v>0</v>
      </c>
      <c r="L20" s="37">
        <f t="shared" si="10"/>
        <v>0</v>
      </c>
      <c r="M20" s="37">
        <f t="shared" si="11"/>
        <v>0</v>
      </c>
      <c r="N20" s="37">
        <f t="shared" si="12"/>
        <v>7348.46</v>
      </c>
      <c r="O20" s="19">
        <f t="shared" ref="O20" si="15">IF(L20="",0/J20,L20/J20)</f>
        <v>0</v>
      </c>
      <c r="P20" s="20">
        <f t="shared" ref="P20" si="16">IF(M20="",0/J20,M20/J20)</f>
        <v>0</v>
      </c>
      <c r="Q20" s="15"/>
    </row>
    <row r="21" spans="1:17">
      <c r="A21" s="41" t="s">
        <v>94</v>
      </c>
      <c r="B21" s="41" t="s">
        <v>95</v>
      </c>
      <c r="C21" s="9" t="s">
        <v>32</v>
      </c>
      <c r="D21" s="99">
        <v>6</v>
      </c>
      <c r="E21" s="100">
        <v>0</v>
      </c>
      <c r="F21" s="101">
        <v>0</v>
      </c>
      <c r="G21" s="101">
        <f>E21+F21</f>
        <v>0</v>
      </c>
      <c r="H21" s="104">
        <f>IF(G21="",D21-0,D21-G21)</f>
        <v>6</v>
      </c>
      <c r="I21" s="46">
        <v>184.68</v>
      </c>
      <c r="J21" s="37">
        <f t="shared" si="8"/>
        <v>1108.08</v>
      </c>
      <c r="K21" s="37">
        <f t="shared" si="9"/>
        <v>0</v>
      </c>
      <c r="L21" s="37">
        <f t="shared" si="10"/>
        <v>0</v>
      </c>
      <c r="M21" s="37">
        <f t="shared" si="11"/>
        <v>0</v>
      </c>
      <c r="N21" s="37">
        <f t="shared" si="12"/>
        <v>1108.08</v>
      </c>
      <c r="O21" s="19">
        <f t="shared" ref="O21" si="17">IF(L21="",0/J21,L21/J21)</f>
        <v>0</v>
      </c>
      <c r="P21" s="20">
        <f t="shared" ref="P21" si="18">IF(M21="",0/J21,M21/J21)</f>
        <v>0</v>
      </c>
      <c r="Q21" s="15"/>
    </row>
    <row r="22" spans="1:17" s="39" customFormat="1" ht="25.5">
      <c r="A22" s="41" t="s">
        <v>96</v>
      </c>
      <c r="B22" s="41" t="s">
        <v>97</v>
      </c>
      <c r="C22" s="9" t="s">
        <v>28</v>
      </c>
      <c r="D22" s="99">
        <v>278.89999999999998</v>
      </c>
      <c r="E22" s="100">
        <v>0</v>
      </c>
      <c r="F22" s="101">
        <f>ROUND(MC!F42,2)</f>
        <v>278.89999999999998</v>
      </c>
      <c r="G22" s="101">
        <f t="shared" ref="G22:G28" si="19">E22+F22</f>
        <v>278.89999999999998</v>
      </c>
      <c r="H22" s="104">
        <f t="shared" ref="H22:H28" si="20">IF(G22="",D22-0,D22-G22)</f>
        <v>0</v>
      </c>
      <c r="I22" s="46">
        <v>116.87</v>
      </c>
      <c r="J22" s="37">
        <f t="shared" si="8"/>
        <v>32595.040000000001</v>
      </c>
      <c r="K22" s="37">
        <f t="shared" ref="K22:K28" si="21">ROUND(E22*$I22,2)</f>
        <v>0</v>
      </c>
      <c r="L22" s="37">
        <f t="shared" si="10"/>
        <v>32595.040000000001</v>
      </c>
      <c r="M22" s="37">
        <f t="shared" ref="M22:M28" si="22">ROUND(G22*$I22,2)</f>
        <v>32595.040000000001</v>
      </c>
      <c r="N22" s="37">
        <f t="shared" ref="N22:N28" si="23">ROUND(H22*$I22,2)</f>
        <v>0</v>
      </c>
      <c r="O22" s="19">
        <f t="shared" ref="O22:O28" si="24">IF(L22="",0/J22,L22/J22)</f>
        <v>1</v>
      </c>
      <c r="P22" s="20">
        <f t="shared" ref="P22:P28" si="25">IF(M22="",0/J22,M22/J22)</f>
        <v>1</v>
      </c>
    </row>
    <row r="23" spans="1:17">
      <c r="A23" s="41" t="s">
        <v>98</v>
      </c>
      <c r="B23" s="41" t="s">
        <v>99</v>
      </c>
      <c r="C23" s="9" t="s">
        <v>32</v>
      </c>
      <c r="D23" s="99">
        <v>1</v>
      </c>
      <c r="E23" s="100">
        <v>0</v>
      </c>
      <c r="F23" s="101">
        <f>MC!F48</f>
        <v>1</v>
      </c>
      <c r="G23" s="101">
        <f t="shared" si="19"/>
        <v>1</v>
      </c>
      <c r="H23" s="104">
        <f t="shared" si="20"/>
        <v>0</v>
      </c>
      <c r="I23" s="46">
        <v>125.11</v>
      </c>
      <c r="J23" s="37">
        <f t="shared" si="8"/>
        <v>125.11</v>
      </c>
      <c r="K23" s="37">
        <f t="shared" si="21"/>
        <v>0</v>
      </c>
      <c r="L23" s="37">
        <f t="shared" ref="L23:L28" si="26">ROUND(F23*$I23,2)</f>
        <v>125.11</v>
      </c>
      <c r="M23" s="37">
        <f t="shared" si="22"/>
        <v>125.11</v>
      </c>
      <c r="N23" s="37">
        <f t="shared" si="23"/>
        <v>0</v>
      </c>
      <c r="O23" s="19">
        <f t="shared" si="24"/>
        <v>1</v>
      </c>
      <c r="P23" s="20">
        <f t="shared" si="25"/>
        <v>1</v>
      </c>
      <c r="Q23" s="15"/>
    </row>
    <row r="24" spans="1:17">
      <c r="A24" s="41" t="s">
        <v>100</v>
      </c>
      <c r="B24" s="41" t="s">
        <v>101</v>
      </c>
      <c r="C24" s="9" t="s">
        <v>32</v>
      </c>
      <c r="D24" s="99">
        <v>7</v>
      </c>
      <c r="E24" s="100">
        <v>0</v>
      </c>
      <c r="F24" s="101">
        <f>MC!F52</f>
        <v>7</v>
      </c>
      <c r="G24" s="101">
        <f t="shared" si="19"/>
        <v>7</v>
      </c>
      <c r="H24" s="104">
        <f t="shared" si="20"/>
        <v>0</v>
      </c>
      <c r="I24" s="46">
        <v>43.23</v>
      </c>
      <c r="J24" s="37">
        <f t="shared" si="8"/>
        <v>302.61</v>
      </c>
      <c r="K24" s="37">
        <f t="shared" si="21"/>
        <v>0</v>
      </c>
      <c r="L24" s="37">
        <f t="shared" si="26"/>
        <v>302.61</v>
      </c>
      <c r="M24" s="37">
        <f t="shared" si="22"/>
        <v>302.61</v>
      </c>
      <c r="N24" s="37">
        <f t="shared" si="23"/>
        <v>0</v>
      </c>
      <c r="O24" s="19">
        <f t="shared" si="24"/>
        <v>1</v>
      </c>
      <c r="P24" s="20">
        <f t="shared" si="25"/>
        <v>1</v>
      </c>
      <c r="Q24" s="15"/>
    </row>
    <row r="25" spans="1:17" ht="25.5">
      <c r="A25" s="41" t="s">
        <v>102</v>
      </c>
      <c r="B25" s="41" t="s">
        <v>103</v>
      </c>
      <c r="C25" s="9" t="s">
        <v>89</v>
      </c>
      <c r="D25" s="99">
        <v>188.14</v>
      </c>
      <c r="E25" s="100">
        <v>0</v>
      </c>
      <c r="F25" s="101">
        <f>MC!F56</f>
        <v>188.14</v>
      </c>
      <c r="G25" s="101">
        <f t="shared" si="19"/>
        <v>188.14</v>
      </c>
      <c r="H25" s="104">
        <f t="shared" si="20"/>
        <v>0</v>
      </c>
      <c r="I25" s="46">
        <v>62.22</v>
      </c>
      <c r="J25" s="37">
        <f t="shared" si="8"/>
        <v>11706.07</v>
      </c>
      <c r="K25" s="37">
        <f t="shared" si="21"/>
        <v>0</v>
      </c>
      <c r="L25" s="37">
        <f t="shared" si="26"/>
        <v>11706.07</v>
      </c>
      <c r="M25" s="37">
        <f t="shared" si="22"/>
        <v>11706.07</v>
      </c>
      <c r="N25" s="37">
        <f t="shared" si="23"/>
        <v>0</v>
      </c>
      <c r="O25" s="19">
        <f t="shared" si="24"/>
        <v>1</v>
      </c>
      <c r="P25" s="20">
        <f t="shared" si="25"/>
        <v>1</v>
      </c>
      <c r="Q25" s="15"/>
    </row>
    <row r="26" spans="1:17" s="39" customFormat="1" ht="38.25">
      <c r="A26" s="41" t="s">
        <v>104</v>
      </c>
      <c r="B26" s="41" t="s">
        <v>105</v>
      </c>
      <c r="C26" s="9" t="s">
        <v>28</v>
      </c>
      <c r="D26" s="99">
        <v>496.65</v>
      </c>
      <c r="E26" s="100">
        <v>0</v>
      </c>
      <c r="F26" s="101">
        <f>MC!F63</f>
        <v>496.65</v>
      </c>
      <c r="G26" s="101">
        <f t="shared" si="19"/>
        <v>496.65</v>
      </c>
      <c r="H26" s="104">
        <f t="shared" si="20"/>
        <v>0</v>
      </c>
      <c r="I26" s="46">
        <v>8.6999999999999993</v>
      </c>
      <c r="J26" s="37">
        <f t="shared" si="8"/>
        <v>4320.8599999999997</v>
      </c>
      <c r="K26" s="37">
        <f t="shared" si="21"/>
        <v>0</v>
      </c>
      <c r="L26" s="37">
        <f t="shared" si="26"/>
        <v>4320.8599999999997</v>
      </c>
      <c r="M26" s="37">
        <f t="shared" si="22"/>
        <v>4320.8599999999997</v>
      </c>
      <c r="N26" s="37">
        <f t="shared" si="23"/>
        <v>0</v>
      </c>
      <c r="O26" s="19">
        <f t="shared" si="24"/>
        <v>1</v>
      </c>
      <c r="P26" s="20">
        <f t="shared" si="25"/>
        <v>1</v>
      </c>
    </row>
    <row r="27" spans="1:17">
      <c r="A27" s="41" t="s">
        <v>106</v>
      </c>
      <c r="B27" s="41" t="s">
        <v>107</v>
      </c>
      <c r="C27" s="9" t="s">
        <v>108</v>
      </c>
      <c r="D27" s="99">
        <v>744.98</v>
      </c>
      <c r="E27" s="100">
        <v>0</v>
      </c>
      <c r="F27" s="101">
        <f>MC!F70</f>
        <v>744.98</v>
      </c>
      <c r="G27" s="101">
        <f t="shared" si="19"/>
        <v>744.98</v>
      </c>
      <c r="H27" s="104">
        <f t="shared" si="20"/>
        <v>0</v>
      </c>
      <c r="I27" s="46">
        <v>28.17</v>
      </c>
      <c r="J27" s="37">
        <f t="shared" si="8"/>
        <v>20986.09</v>
      </c>
      <c r="K27" s="37">
        <f t="shared" si="21"/>
        <v>0</v>
      </c>
      <c r="L27" s="37">
        <f t="shared" si="26"/>
        <v>20986.09</v>
      </c>
      <c r="M27" s="37">
        <f t="shared" si="22"/>
        <v>20986.09</v>
      </c>
      <c r="N27" s="37">
        <f t="shared" si="23"/>
        <v>0</v>
      </c>
      <c r="O27" s="19">
        <f t="shared" si="24"/>
        <v>1</v>
      </c>
      <c r="P27" s="20">
        <f t="shared" si="25"/>
        <v>1</v>
      </c>
      <c r="Q27" s="15"/>
    </row>
    <row r="28" spans="1:17" ht="25.5">
      <c r="A28" s="41" t="s">
        <v>109</v>
      </c>
      <c r="B28" s="41" t="s">
        <v>110</v>
      </c>
      <c r="C28" s="9" t="s">
        <v>111</v>
      </c>
      <c r="D28" s="99">
        <v>10429.68</v>
      </c>
      <c r="E28" s="100">
        <v>0</v>
      </c>
      <c r="F28" s="101">
        <f>MC!F74</f>
        <v>10429.68</v>
      </c>
      <c r="G28" s="101">
        <f t="shared" si="19"/>
        <v>10429.68</v>
      </c>
      <c r="H28" s="104">
        <f t="shared" si="20"/>
        <v>0</v>
      </c>
      <c r="I28" s="46">
        <v>2.25</v>
      </c>
      <c r="J28" s="37">
        <f t="shared" si="8"/>
        <v>23466.78</v>
      </c>
      <c r="K28" s="37">
        <f t="shared" si="21"/>
        <v>0</v>
      </c>
      <c r="L28" s="37">
        <f t="shared" si="26"/>
        <v>23466.78</v>
      </c>
      <c r="M28" s="37">
        <f t="shared" si="22"/>
        <v>23466.78</v>
      </c>
      <c r="N28" s="37">
        <f t="shared" si="23"/>
        <v>0</v>
      </c>
      <c r="O28" s="19">
        <f t="shared" si="24"/>
        <v>1</v>
      </c>
      <c r="P28" s="20">
        <f t="shared" si="25"/>
        <v>1</v>
      </c>
      <c r="Q28" s="15"/>
    </row>
    <row r="29" spans="1:17" s="39" customFormat="1">
      <c r="A29" s="16" t="s">
        <v>112</v>
      </c>
      <c r="B29" s="16" t="s">
        <v>113</v>
      </c>
      <c r="C29" s="44"/>
      <c r="D29" s="102"/>
      <c r="E29" s="22"/>
      <c r="F29" s="22"/>
      <c r="G29" s="103"/>
      <c r="H29" s="22"/>
      <c r="I29" s="35"/>
      <c r="J29" s="36">
        <f>SUM(J30:J30)</f>
        <v>13347.48</v>
      </c>
      <c r="K29" s="36">
        <f t="shared" ref="K29:N29" si="27">SUM(K30:K30)</f>
        <v>0</v>
      </c>
      <c r="L29" s="36">
        <f t="shared" si="27"/>
        <v>13347.48</v>
      </c>
      <c r="M29" s="36">
        <f t="shared" si="27"/>
        <v>13347.48</v>
      </c>
      <c r="N29" s="36">
        <f t="shared" si="27"/>
        <v>0</v>
      </c>
      <c r="O29" s="23">
        <f>SUM(M29/J29)</f>
        <v>1</v>
      </c>
      <c r="P29" s="24">
        <f>IF(M29="",0/J29,M29/J29)</f>
        <v>1</v>
      </c>
    </row>
    <row r="30" spans="1:17">
      <c r="A30" s="41" t="s">
        <v>114</v>
      </c>
      <c r="B30" s="41" t="s">
        <v>115</v>
      </c>
      <c r="C30" s="9" t="s">
        <v>28</v>
      </c>
      <c r="D30" s="99">
        <v>137.08000000000001</v>
      </c>
      <c r="E30" s="100">
        <v>0</v>
      </c>
      <c r="F30" s="101">
        <f>MC!F79</f>
        <v>137.08000000000001</v>
      </c>
      <c r="G30" s="101">
        <f>E30+F30</f>
        <v>137.08000000000001</v>
      </c>
      <c r="H30" s="104">
        <f>IF(G30="",D30-0,D30-G30)</f>
        <v>0</v>
      </c>
      <c r="I30" s="46">
        <v>97.37</v>
      </c>
      <c r="J30" s="37">
        <f t="shared" ref="J30" si="28">ROUND(D30*$I30,2)</f>
        <v>13347.48</v>
      </c>
      <c r="K30" s="37">
        <f t="shared" ref="K30" si="29">ROUND(E30*$I30,2)</f>
        <v>0</v>
      </c>
      <c r="L30" s="37">
        <f t="shared" ref="L30" si="30">ROUND(F30*$I30,2)</f>
        <v>13347.48</v>
      </c>
      <c r="M30" s="37">
        <f t="shared" ref="M30" si="31">ROUND(G30*$I30,2)</f>
        <v>13347.48</v>
      </c>
      <c r="N30" s="37">
        <f t="shared" ref="N30" si="32">ROUND(H30*$I30,2)</f>
        <v>0</v>
      </c>
      <c r="O30" s="19">
        <f t="shared" ref="O30" si="33">IF(L30="",0/J30,L30/J30)</f>
        <v>1</v>
      </c>
      <c r="P30" s="20">
        <f t="shared" ref="P30" si="34">IF(M30="",0/J30,M30/J30)</f>
        <v>1</v>
      </c>
      <c r="Q30" s="15"/>
    </row>
    <row r="31" spans="1:17" s="39" customFormat="1">
      <c r="A31" s="16" t="s">
        <v>116</v>
      </c>
      <c r="B31" s="16" t="s">
        <v>117</v>
      </c>
      <c r="C31" s="44"/>
      <c r="D31" s="102"/>
      <c r="E31" s="22"/>
      <c r="F31" s="22"/>
      <c r="G31" s="103"/>
      <c r="H31" s="22"/>
      <c r="I31" s="35"/>
      <c r="J31" s="36">
        <f>SUM(J32:J38)</f>
        <v>215736.37</v>
      </c>
      <c r="K31" s="36">
        <f>SUM(K32:K38)</f>
        <v>0</v>
      </c>
      <c r="L31" s="36">
        <f>SUM(L32:L38)</f>
        <v>0</v>
      </c>
      <c r="M31" s="36">
        <f>SUM(M32:M38)</f>
        <v>0</v>
      </c>
      <c r="N31" s="36">
        <f>SUM(N32:N38)</f>
        <v>215736.37</v>
      </c>
      <c r="O31" s="23">
        <f>SUM(M31/J31)</f>
        <v>0</v>
      </c>
      <c r="P31" s="24">
        <f>IF(M31="",0/J31,M31/J31)</f>
        <v>0</v>
      </c>
    </row>
    <row r="32" spans="1:17" ht="25.5">
      <c r="A32" s="41" t="s">
        <v>118</v>
      </c>
      <c r="B32" s="41" t="s">
        <v>119</v>
      </c>
      <c r="C32" s="9" t="s">
        <v>14</v>
      </c>
      <c r="D32" s="99">
        <v>1541.63</v>
      </c>
      <c r="E32" s="100">
        <v>0</v>
      </c>
      <c r="F32" s="101"/>
      <c r="G32" s="101">
        <f t="shared" ref="G32:G38" si="35">E32+F32</f>
        <v>0</v>
      </c>
      <c r="H32" s="104">
        <f t="shared" ref="H32:H38" si="36">IF(G32="",D32-0,D32-G32)</f>
        <v>1541.63</v>
      </c>
      <c r="I32" s="46">
        <v>69.06</v>
      </c>
      <c r="J32" s="37">
        <f t="shared" ref="J32:J57" si="37">ROUND(D32*$I32,2)</f>
        <v>106464.97</v>
      </c>
      <c r="K32" s="37">
        <f t="shared" ref="K32:K38" si="38">ROUND(E32*$I32,2)</f>
        <v>0</v>
      </c>
      <c r="L32" s="37">
        <f t="shared" ref="L32:L38" si="39">ROUND(F32*$I32,2)</f>
        <v>0</v>
      </c>
      <c r="M32" s="37">
        <f t="shared" ref="M32:M38" si="40">ROUND(G32*$I32,2)</f>
        <v>0</v>
      </c>
      <c r="N32" s="37">
        <f t="shared" ref="N32:N38" si="41">ROUND(H32*$I32,2)</f>
        <v>106464.97</v>
      </c>
      <c r="O32" s="19">
        <f t="shared" ref="O32:O36" si="42">IF(L32="",0/J32,L32/J32)</f>
        <v>0</v>
      </c>
      <c r="P32" s="20">
        <f t="shared" ref="P32:P36" si="43">IF(M32="",0/J32,M32/J32)</f>
        <v>0</v>
      </c>
      <c r="Q32" s="15"/>
    </row>
    <row r="33" spans="1:17">
      <c r="A33" s="41" t="s">
        <v>120</v>
      </c>
      <c r="B33" s="41" t="s">
        <v>121</v>
      </c>
      <c r="C33" s="9" t="s">
        <v>14</v>
      </c>
      <c r="D33" s="99">
        <v>1713.55</v>
      </c>
      <c r="E33" s="100">
        <v>0</v>
      </c>
      <c r="F33" s="101"/>
      <c r="G33" s="101">
        <f t="shared" si="35"/>
        <v>0</v>
      </c>
      <c r="H33" s="104">
        <f t="shared" si="36"/>
        <v>1713.55</v>
      </c>
      <c r="I33" s="46">
        <v>3</v>
      </c>
      <c r="J33" s="37">
        <f t="shared" si="37"/>
        <v>5140.6499999999996</v>
      </c>
      <c r="K33" s="37">
        <f t="shared" si="38"/>
        <v>0</v>
      </c>
      <c r="L33" s="37">
        <f t="shared" si="39"/>
        <v>0</v>
      </c>
      <c r="M33" s="37">
        <f t="shared" si="40"/>
        <v>0</v>
      </c>
      <c r="N33" s="37">
        <f t="shared" si="41"/>
        <v>5140.6499999999996</v>
      </c>
      <c r="O33" s="19">
        <f t="shared" si="42"/>
        <v>0</v>
      </c>
      <c r="P33" s="20">
        <f t="shared" si="43"/>
        <v>0</v>
      </c>
      <c r="Q33" s="15"/>
    </row>
    <row r="34" spans="1:17" ht="25.5">
      <c r="A34" s="41" t="s">
        <v>122</v>
      </c>
      <c r="B34" s="41" t="s">
        <v>47</v>
      </c>
      <c r="C34" s="9" t="s">
        <v>28</v>
      </c>
      <c r="D34" s="99">
        <v>102.81</v>
      </c>
      <c r="E34" s="100">
        <v>0</v>
      </c>
      <c r="F34" s="101"/>
      <c r="G34" s="101">
        <f t="shared" si="35"/>
        <v>0</v>
      </c>
      <c r="H34" s="104">
        <f t="shared" si="36"/>
        <v>102.81</v>
      </c>
      <c r="I34" s="46">
        <v>623.14</v>
      </c>
      <c r="J34" s="37">
        <f t="shared" si="37"/>
        <v>64065.02</v>
      </c>
      <c r="K34" s="37">
        <f t="shared" si="38"/>
        <v>0</v>
      </c>
      <c r="L34" s="37">
        <f t="shared" si="39"/>
        <v>0</v>
      </c>
      <c r="M34" s="37">
        <f t="shared" si="40"/>
        <v>0</v>
      </c>
      <c r="N34" s="37">
        <f t="shared" si="41"/>
        <v>64065.02</v>
      </c>
      <c r="O34" s="19">
        <f t="shared" si="42"/>
        <v>0</v>
      </c>
      <c r="P34" s="20">
        <f t="shared" si="43"/>
        <v>0</v>
      </c>
      <c r="Q34" s="15"/>
    </row>
    <row r="35" spans="1:17" ht="38.25">
      <c r="A35" s="41" t="s">
        <v>817</v>
      </c>
      <c r="B35" s="41" t="s">
        <v>818</v>
      </c>
      <c r="C35" s="9" t="s">
        <v>10</v>
      </c>
      <c r="D35" s="105">
        <v>334.71</v>
      </c>
      <c r="E35" s="106">
        <v>0</v>
      </c>
      <c r="F35" s="107"/>
      <c r="G35" s="107">
        <f t="shared" si="35"/>
        <v>0</v>
      </c>
      <c r="H35" s="108">
        <f t="shared" si="36"/>
        <v>334.71</v>
      </c>
      <c r="I35" s="46">
        <v>44.26</v>
      </c>
      <c r="J35" s="37">
        <f t="shared" si="37"/>
        <v>14814.26</v>
      </c>
      <c r="K35" s="37">
        <f t="shared" si="38"/>
        <v>0</v>
      </c>
      <c r="L35" s="37">
        <f t="shared" si="39"/>
        <v>0</v>
      </c>
      <c r="M35" s="37">
        <f t="shared" si="40"/>
        <v>0</v>
      </c>
      <c r="N35" s="37">
        <f t="shared" si="41"/>
        <v>14814.26</v>
      </c>
      <c r="O35" s="19">
        <f t="shared" si="42"/>
        <v>0</v>
      </c>
      <c r="P35" s="20">
        <f t="shared" si="43"/>
        <v>0</v>
      </c>
      <c r="Q35" s="15"/>
    </row>
    <row r="36" spans="1:17" ht="38.25">
      <c r="A36" s="41" t="s">
        <v>819</v>
      </c>
      <c r="B36" s="41" t="s">
        <v>820</v>
      </c>
      <c r="C36" s="9" t="s">
        <v>10</v>
      </c>
      <c r="D36" s="105">
        <v>205.12</v>
      </c>
      <c r="E36" s="106">
        <v>0</v>
      </c>
      <c r="F36" s="107"/>
      <c r="G36" s="107">
        <f t="shared" si="35"/>
        <v>0</v>
      </c>
      <c r="H36" s="108">
        <f t="shared" si="36"/>
        <v>205.12</v>
      </c>
      <c r="I36" s="46">
        <v>47.23</v>
      </c>
      <c r="J36" s="37">
        <f t="shared" si="37"/>
        <v>9687.82</v>
      </c>
      <c r="K36" s="37">
        <f t="shared" si="38"/>
        <v>0</v>
      </c>
      <c r="L36" s="37">
        <f t="shared" si="39"/>
        <v>0</v>
      </c>
      <c r="M36" s="37">
        <f t="shared" si="40"/>
        <v>0</v>
      </c>
      <c r="N36" s="37">
        <f t="shared" si="41"/>
        <v>9687.82</v>
      </c>
      <c r="O36" s="19">
        <f t="shared" si="42"/>
        <v>0</v>
      </c>
      <c r="P36" s="20">
        <f t="shared" si="43"/>
        <v>0</v>
      </c>
      <c r="Q36" s="15"/>
    </row>
    <row r="37" spans="1:17" ht="25.5">
      <c r="A37" s="41" t="s">
        <v>123</v>
      </c>
      <c r="B37" s="41" t="s">
        <v>124</v>
      </c>
      <c r="C37" s="9" t="s">
        <v>14</v>
      </c>
      <c r="D37" s="99">
        <v>1713.55</v>
      </c>
      <c r="E37" s="100">
        <v>0</v>
      </c>
      <c r="F37" s="101"/>
      <c r="G37" s="101">
        <f t="shared" si="35"/>
        <v>0</v>
      </c>
      <c r="H37" s="104">
        <f t="shared" si="36"/>
        <v>1713.55</v>
      </c>
      <c r="I37" s="46">
        <v>8.06</v>
      </c>
      <c r="J37" s="37">
        <f t="shared" si="37"/>
        <v>13811.21</v>
      </c>
      <c r="K37" s="37">
        <f t="shared" si="38"/>
        <v>0</v>
      </c>
      <c r="L37" s="37">
        <f t="shared" si="39"/>
        <v>0</v>
      </c>
      <c r="M37" s="37">
        <f t="shared" si="40"/>
        <v>0</v>
      </c>
      <c r="N37" s="37">
        <f t="shared" si="41"/>
        <v>13811.21</v>
      </c>
      <c r="O37" s="19">
        <f t="shared" ref="O37" si="44">IF(L37="",0/J37,L37/J37)</f>
        <v>0</v>
      </c>
      <c r="P37" s="20">
        <f t="shared" ref="P37" si="45">IF(M37="",0/J37,M37/J37)</f>
        <v>0</v>
      </c>
      <c r="Q37" s="15"/>
    </row>
    <row r="38" spans="1:17">
      <c r="A38" s="41" t="s">
        <v>125</v>
      </c>
      <c r="B38" s="41" t="s">
        <v>126</v>
      </c>
      <c r="C38" s="9" t="s">
        <v>10</v>
      </c>
      <c r="D38" s="99">
        <v>968.2</v>
      </c>
      <c r="E38" s="100">
        <v>0</v>
      </c>
      <c r="F38" s="101"/>
      <c r="G38" s="101">
        <f t="shared" si="35"/>
        <v>0</v>
      </c>
      <c r="H38" s="104">
        <f t="shared" si="36"/>
        <v>968.2</v>
      </c>
      <c r="I38" s="46">
        <v>1.81</v>
      </c>
      <c r="J38" s="37">
        <f t="shared" si="37"/>
        <v>1752.44</v>
      </c>
      <c r="K38" s="37">
        <f t="shared" si="38"/>
        <v>0</v>
      </c>
      <c r="L38" s="37">
        <f t="shared" si="39"/>
        <v>0</v>
      </c>
      <c r="M38" s="37">
        <f t="shared" si="40"/>
        <v>0</v>
      </c>
      <c r="N38" s="37">
        <f t="shared" si="41"/>
        <v>1752.44</v>
      </c>
      <c r="O38" s="19">
        <f t="shared" ref="O38" si="46">IF(L38="",0/J38,L38/J38)</f>
        <v>0</v>
      </c>
      <c r="P38" s="20">
        <f t="shared" ref="P38" si="47">IF(M38="",0/J38,M38/J38)</f>
        <v>0</v>
      </c>
      <c r="Q38" s="15"/>
    </row>
    <row r="39" spans="1:17" s="39" customFormat="1">
      <c r="A39" s="16" t="s">
        <v>127</v>
      </c>
      <c r="B39" s="16" t="s">
        <v>128</v>
      </c>
      <c r="C39" s="44"/>
      <c r="D39" s="102"/>
      <c r="E39" s="22"/>
      <c r="F39" s="22"/>
      <c r="G39" s="103"/>
      <c r="H39" s="22"/>
      <c r="I39" s="35"/>
      <c r="J39" s="36">
        <f>SUM(J40:J43)</f>
        <v>14824.769999999999</v>
      </c>
      <c r="K39" s="36">
        <f t="shared" ref="K39:N39" si="48">SUM(K40:K43)</f>
        <v>0</v>
      </c>
      <c r="L39" s="36">
        <f t="shared" si="48"/>
        <v>0</v>
      </c>
      <c r="M39" s="36">
        <f t="shared" si="48"/>
        <v>0</v>
      </c>
      <c r="N39" s="36">
        <f t="shared" si="48"/>
        <v>14824.769999999999</v>
      </c>
      <c r="O39" s="23">
        <f>SUM(M39/J39)</f>
        <v>0</v>
      </c>
      <c r="P39" s="24">
        <f>IF(M39="",0/J39,M39/J39)</f>
        <v>0</v>
      </c>
    </row>
    <row r="40" spans="1:17" ht="25.5">
      <c r="A40" s="41" t="s">
        <v>129</v>
      </c>
      <c r="B40" s="41" t="s">
        <v>130</v>
      </c>
      <c r="C40" s="9" t="s">
        <v>32</v>
      </c>
      <c r="D40" s="99">
        <v>2</v>
      </c>
      <c r="E40" s="100">
        <v>0</v>
      </c>
      <c r="F40" s="101"/>
      <c r="G40" s="101">
        <f t="shared" ref="G40:G43" si="49">E40+F40</f>
        <v>0</v>
      </c>
      <c r="H40" s="104">
        <f t="shared" ref="H40:H43" si="50">IF(G40="",D40-0,D40-G40)</f>
        <v>2</v>
      </c>
      <c r="I40" s="46">
        <v>270.89999999999998</v>
      </c>
      <c r="J40" s="37">
        <f t="shared" si="37"/>
        <v>541.79999999999995</v>
      </c>
      <c r="K40" s="37">
        <f t="shared" ref="K40:K43" si="51">ROUND(E40*$I40,2)</f>
        <v>0</v>
      </c>
      <c r="L40" s="37">
        <f t="shared" ref="L40:L43" si="52">ROUND(F40*$I40,2)</f>
        <v>0</v>
      </c>
      <c r="M40" s="37">
        <f t="shared" ref="M40:M43" si="53">ROUND(G40*$I40,2)</f>
        <v>0</v>
      </c>
      <c r="N40" s="37">
        <f t="shared" ref="N40:N43" si="54">ROUND(H40*$I40,2)</f>
        <v>541.79999999999995</v>
      </c>
      <c r="O40" s="19">
        <f t="shared" ref="O40:O43" si="55">IF(L40="",0/J40,L40/J40)</f>
        <v>0</v>
      </c>
      <c r="P40" s="20">
        <f t="shared" ref="P40:P43" si="56">IF(M40="",0/J40,M40/J40)</f>
        <v>0</v>
      </c>
      <c r="Q40" s="15"/>
    </row>
    <row r="41" spans="1:17" ht="25.5">
      <c r="A41" s="41" t="s">
        <v>131</v>
      </c>
      <c r="B41" s="41" t="s">
        <v>132</v>
      </c>
      <c r="C41" s="9" t="s">
        <v>14</v>
      </c>
      <c r="D41" s="99">
        <v>20.88</v>
      </c>
      <c r="E41" s="100">
        <v>0</v>
      </c>
      <c r="F41" s="101"/>
      <c r="G41" s="101">
        <f t="shared" si="49"/>
        <v>0</v>
      </c>
      <c r="H41" s="104">
        <f t="shared" si="50"/>
        <v>20.88</v>
      </c>
      <c r="I41" s="46">
        <v>122.21</v>
      </c>
      <c r="J41" s="37">
        <f t="shared" si="37"/>
        <v>2551.7399999999998</v>
      </c>
      <c r="K41" s="37">
        <f t="shared" si="51"/>
        <v>0</v>
      </c>
      <c r="L41" s="37">
        <f t="shared" si="52"/>
        <v>0</v>
      </c>
      <c r="M41" s="37">
        <f t="shared" si="53"/>
        <v>0</v>
      </c>
      <c r="N41" s="37">
        <f t="shared" si="54"/>
        <v>2551.7399999999998</v>
      </c>
      <c r="O41" s="19">
        <f t="shared" si="55"/>
        <v>0</v>
      </c>
      <c r="P41" s="20">
        <f t="shared" si="56"/>
        <v>0</v>
      </c>
      <c r="Q41" s="15"/>
    </row>
    <row r="42" spans="1:17" ht="25.5">
      <c r="A42" s="41" t="s">
        <v>133</v>
      </c>
      <c r="B42" s="41" t="s">
        <v>134</v>
      </c>
      <c r="C42" s="9" t="s">
        <v>14</v>
      </c>
      <c r="D42" s="99">
        <v>63.21</v>
      </c>
      <c r="E42" s="100">
        <v>0</v>
      </c>
      <c r="F42" s="101"/>
      <c r="G42" s="101">
        <f t="shared" si="49"/>
        <v>0</v>
      </c>
      <c r="H42" s="104">
        <f t="shared" si="50"/>
        <v>63.21</v>
      </c>
      <c r="I42" s="46">
        <v>152.72999999999999</v>
      </c>
      <c r="J42" s="37">
        <f t="shared" si="37"/>
        <v>9654.06</v>
      </c>
      <c r="K42" s="37">
        <f t="shared" si="51"/>
        <v>0</v>
      </c>
      <c r="L42" s="37">
        <f t="shared" si="52"/>
        <v>0</v>
      </c>
      <c r="M42" s="37">
        <f t="shared" si="53"/>
        <v>0</v>
      </c>
      <c r="N42" s="37">
        <f t="shared" si="54"/>
        <v>9654.06</v>
      </c>
      <c r="O42" s="19">
        <f t="shared" si="55"/>
        <v>0</v>
      </c>
      <c r="P42" s="20">
        <f t="shared" si="56"/>
        <v>0</v>
      </c>
      <c r="Q42" s="15"/>
    </row>
    <row r="43" spans="1:17" ht="25.5">
      <c r="A43" s="41" t="s">
        <v>135</v>
      </c>
      <c r="B43" s="41" t="s">
        <v>136</v>
      </c>
      <c r="C43" s="9" t="s">
        <v>14</v>
      </c>
      <c r="D43" s="99">
        <v>79.010000000000005</v>
      </c>
      <c r="E43" s="100">
        <v>0</v>
      </c>
      <c r="F43" s="101"/>
      <c r="G43" s="101">
        <f t="shared" si="49"/>
        <v>0</v>
      </c>
      <c r="H43" s="104">
        <f t="shared" si="50"/>
        <v>79.010000000000005</v>
      </c>
      <c r="I43" s="46">
        <v>26.29</v>
      </c>
      <c r="J43" s="37">
        <f t="shared" si="37"/>
        <v>2077.17</v>
      </c>
      <c r="K43" s="37">
        <f t="shared" si="51"/>
        <v>0</v>
      </c>
      <c r="L43" s="37">
        <f t="shared" si="52"/>
        <v>0</v>
      </c>
      <c r="M43" s="37">
        <f t="shared" si="53"/>
        <v>0</v>
      </c>
      <c r="N43" s="37">
        <f t="shared" si="54"/>
        <v>2077.17</v>
      </c>
      <c r="O43" s="19">
        <f t="shared" si="55"/>
        <v>0</v>
      </c>
      <c r="P43" s="20">
        <f t="shared" si="56"/>
        <v>0</v>
      </c>
      <c r="Q43" s="15"/>
    </row>
    <row r="44" spans="1:17" s="39" customFormat="1">
      <c r="A44" s="16" t="s">
        <v>137</v>
      </c>
      <c r="B44" s="16" t="s">
        <v>138</v>
      </c>
      <c r="C44" s="44"/>
      <c r="D44" s="102"/>
      <c r="E44" s="22"/>
      <c r="F44" s="22"/>
      <c r="G44" s="22"/>
      <c r="H44" s="22"/>
      <c r="I44" s="35"/>
      <c r="J44" s="36">
        <f>SUM(J45:J47)</f>
        <v>10176.700000000001</v>
      </c>
      <c r="K44" s="36">
        <f t="shared" ref="K44:N44" si="57">SUM(K45:K47)</f>
        <v>0</v>
      </c>
      <c r="L44" s="36">
        <f t="shared" si="57"/>
        <v>0</v>
      </c>
      <c r="M44" s="36">
        <f t="shared" si="57"/>
        <v>0</v>
      </c>
      <c r="N44" s="36">
        <f t="shared" si="57"/>
        <v>10176.700000000001</v>
      </c>
      <c r="O44" s="23">
        <f>SUM(M44/J44)</f>
        <v>0</v>
      </c>
      <c r="P44" s="24">
        <f>IF(M44="",0/J44,M44/J44)</f>
        <v>0</v>
      </c>
    </row>
    <row r="45" spans="1:17">
      <c r="A45" s="41" t="s">
        <v>139</v>
      </c>
      <c r="B45" s="41" t="s">
        <v>140</v>
      </c>
      <c r="C45" s="9" t="s">
        <v>32</v>
      </c>
      <c r="D45" s="99">
        <v>1</v>
      </c>
      <c r="E45" s="100">
        <v>0</v>
      </c>
      <c r="F45" s="101"/>
      <c r="G45" s="101">
        <f t="shared" ref="G45:G47" si="58">E45+F45</f>
        <v>0</v>
      </c>
      <c r="H45" s="104">
        <f t="shared" ref="H45:H47" si="59">IF(G45="",D45-0,D45-G45)</f>
        <v>1</v>
      </c>
      <c r="I45" s="46">
        <v>3919.84</v>
      </c>
      <c r="J45" s="37">
        <f t="shared" si="37"/>
        <v>3919.84</v>
      </c>
      <c r="K45" s="37">
        <f t="shared" ref="K45:K47" si="60">ROUND(E45*$I45,2)</f>
        <v>0</v>
      </c>
      <c r="L45" s="37">
        <f t="shared" ref="L45:L47" si="61">ROUND(F45*$I45,2)</f>
        <v>0</v>
      </c>
      <c r="M45" s="37">
        <f t="shared" ref="M45:M47" si="62">ROUND(G45*$I45,2)</f>
        <v>0</v>
      </c>
      <c r="N45" s="37">
        <f t="shared" ref="N45:N47" si="63">ROUND(H45*$I45,2)</f>
        <v>3919.84</v>
      </c>
      <c r="O45" s="19">
        <f t="shared" ref="O45:O47" si="64">IF(L45="",0/J45,L45/J45)</f>
        <v>0</v>
      </c>
      <c r="P45" s="20">
        <f t="shared" ref="P45:P47" si="65">IF(M45="",0/J45,M45/J45)</f>
        <v>0</v>
      </c>
      <c r="Q45" s="15"/>
    </row>
    <row r="46" spans="1:17">
      <c r="A46" s="41" t="s">
        <v>141</v>
      </c>
      <c r="B46" s="41" t="s">
        <v>142</v>
      </c>
      <c r="C46" s="9" t="s">
        <v>32</v>
      </c>
      <c r="D46" s="99">
        <v>1</v>
      </c>
      <c r="E46" s="100">
        <v>0</v>
      </c>
      <c r="F46" s="101"/>
      <c r="G46" s="101">
        <f t="shared" si="58"/>
        <v>0</v>
      </c>
      <c r="H46" s="104">
        <f t="shared" si="59"/>
        <v>1</v>
      </c>
      <c r="I46" s="46">
        <v>3955.4</v>
      </c>
      <c r="J46" s="37">
        <f t="shared" si="37"/>
        <v>3955.4</v>
      </c>
      <c r="K46" s="37">
        <f t="shared" si="60"/>
        <v>0</v>
      </c>
      <c r="L46" s="37">
        <f t="shared" si="61"/>
        <v>0</v>
      </c>
      <c r="M46" s="37">
        <f t="shared" si="62"/>
        <v>0</v>
      </c>
      <c r="N46" s="37">
        <f t="shared" si="63"/>
        <v>3955.4</v>
      </c>
      <c r="O46" s="19">
        <f t="shared" si="64"/>
        <v>0</v>
      </c>
      <c r="P46" s="20">
        <f t="shared" si="65"/>
        <v>0</v>
      </c>
      <c r="Q46" s="15"/>
    </row>
    <row r="47" spans="1:17">
      <c r="A47" s="41" t="s">
        <v>143</v>
      </c>
      <c r="B47" s="41" t="s">
        <v>144</v>
      </c>
      <c r="C47" s="9" t="s">
        <v>32</v>
      </c>
      <c r="D47" s="99">
        <v>1</v>
      </c>
      <c r="E47" s="100">
        <v>0</v>
      </c>
      <c r="F47" s="101"/>
      <c r="G47" s="101">
        <f t="shared" si="58"/>
        <v>0</v>
      </c>
      <c r="H47" s="104">
        <f t="shared" si="59"/>
        <v>1</v>
      </c>
      <c r="I47" s="46">
        <v>2301.46</v>
      </c>
      <c r="J47" s="37">
        <f t="shared" si="37"/>
        <v>2301.46</v>
      </c>
      <c r="K47" s="37">
        <f t="shared" si="60"/>
        <v>0</v>
      </c>
      <c r="L47" s="37">
        <f t="shared" si="61"/>
        <v>0</v>
      </c>
      <c r="M47" s="37">
        <f t="shared" si="62"/>
        <v>0</v>
      </c>
      <c r="N47" s="37">
        <f t="shared" si="63"/>
        <v>2301.46</v>
      </c>
      <c r="O47" s="19">
        <f t="shared" si="64"/>
        <v>0</v>
      </c>
      <c r="P47" s="20">
        <f t="shared" si="65"/>
        <v>0</v>
      </c>
      <c r="Q47" s="15"/>
    </row>
    <row r="48" spans="1:17" s="25" customFormat="1">
      <c r="A48" s="16" t="s">
        <v>145</v>
      </c>
      <c r="B48" s="16" t="s">
        <v>146</v>
      </c>
      <c r="C48" s="21" t="s">
        <v>2</v>
      </c>
      <c r="D48" s="22"/>
      <c r="E48" s="22"/>
      <c r="F48" s="22"/>
      <c r="G48" s="22"/>
      <c r="H48" s="22"/>
      <c r="I48" s="35"/>
      <c r="J48" s="36">
        <f>SUM(J49+J58+J63)</f>
        <v>54678.340000000004</v>
      </c>
      <c r="K48" s="36">
        <f t="shared" ref="K48:N48" si="66">SUM(K49+K58+K63)</f>
        <v>0</v>
      </c>
      <c r="L48" s="36">
        <f t="shared" si="66"/>
        <v>0</v>
      </c>
      <c r="M48" s="36">
        <f t="shared" si="66"/>
        <v>0</v>
      </c>
      <c r="N48" s="36">
        <f t="shared" si="66"/>
        <v>54678.340000000004</v>
      </c>
      <c r="O48" s="23">
        <f>SUM(M48/J48)</f>
        <v>0</v>
      </c>
      <c r="P48" s="24">
        <f>IF(M48="",0/J48,M48/J48)</f>
        <v>0</v>
      </c>
    </row>
    <row r="49" spans="1:17" s="39" customFormat="1">
      <c r="A49" s="16" t="s">
        <v>147</v>
      </c>
      <c r="B49" s="16" t="s">
        <v>54</v>
      </c>
      <c r="C49" s="44"/>
      <c r="D49" s="102"/>
      <c r="E49" s="22"/>
      <c r="F49" s="22"/>
      <c r="G49" s="22"/>
      <c r="H49" s="22"/>
      <c r="I49" s="35"/>
      <c r="J49" s="36">
        <f>SUM(J50:J57)</f>
        <v>18248.3</v>
      </c>
      <c r="K49" s="36">
        <f t="shared" ref="K49:N49" si="67">SUM(K50:K57)</f>
        <v>0</v>
      </c>
      <c r="L49" s="36">
        <f t="shared" si="67"/>
        <v>0</v>
      </c>
      <c r="M49" s="36">
        <f t="shared" si="67"/>
        <v>0</v>
      </c>
      <c r="N49" s="36">
        <f t="shared" si="67"/>
        <v>18248.3</v>
      </c>
      <c r="O49" s="47">
        <f>SUM(O50:O57)</f>
        <v>0</v>
      </c>
      <c r="P49" s="47">
        <f>SUM(P50:P57)</f>
        <v>0</v>
      </c>
    </row>
    <row r="50" spans="1:17">
      <c r="A50" s="41" t="s">
        <v>148</v>
      </c>
      <c r="B50" s="41" t="s">
        <v>149</v>
      </c>
      <c r="C50" s="9" t="s">
        <v>28</v>
      </c>
      <c r="D50" s="99">
        <v>0.51</v>
      </c>
      <c r="E50" s="100">
        <v>0</v>
      </c>
      <c r="F50" s="101"/>
      <c r="G50" s="101">
        <f t="shared" ref="G50:G54" si="68">E50+F50</f>
        <v>0</v>
      </c>
      <c r="H50" s="104">
        <f t="shared" ref="H50:H54" si="69">IF(G50="",D50-0,D50-G50)</f>
        <v>0.51</v>
      </c>
      <c r="I50" s="46">
        <v>91.16</v>
      </c>
      <c r="J50" s="37">
        <f t="shared" si="37"/>
        <v>46.49</v>
      </c>
      <c r="K50" s="37">
        <f t="shared" ref="K50:K54" si="70">ROUND(E50*$I50,2)</f>
        <v>0</v>
      </c>
      <c r="L50" s="37">
        <f t="shared" ref="L50:L54" si="71">ROUND(F50*$I50,2)</f>
        <v>0</v>
      </c>
      <c r="M50" s="37">
        <f t="shared" ref="M50:M54" si="72">ROUND(G50*$I50,2)</f>
        <v>0</v>
      </c>
      <c r="N50" s="37">
        <f t="shared" ref="N50:N54" si="73">ROUND(H50*$I50,2)</f>
        <v>46.49</v>
      </c>
      <c r="O50" s="19">
        <f t="shared" ref="O50:O54" si="74">IF(L50="",0/J50,L50/J50)</f>
        <v>0</v>
      </c>
      <c r="P50" s="20">
        <f t="shared" ref="P50:P54" si="75">IF(M50="",0/J50,M50/J50)</f>
        <v>0</v>
      </c>
      <c r="Q50" s="15"/>
    </row>
    <row r="51" spans="1:17" ht="25.5">
      <c r="A51" s="41" t="s">
        <v>150</v>
      </c>
      <c r="B51" s="41" t="s">
        <v>48</v>
      </c>
      <c r="C51" s="9" t="s">
        <v>14</v>
      </c>
      <c r="D51" s="99">
        <v>10.17</v>
      </c>
      <c r="E51" s="100">
        <v>0</v>
      </c>
      <c r="F51" s="101"/>
      <c r="G51" s="101">
        <f t="shared" si="68"/>
        <v>0</v>
      </c>
      <c r="H51" s="104">
        <f t="shared" si="69"/>
        <v>10.17</v>
      </c>
      <c r="I51" s="46">
        <v>124.57</v>
      </c>
      <c r="J51" s="37">
        <f>ROUND(D51*$I51,2)</f>
        <v>1266.8800000000001</v>
      </c>
      <c r="K51" s="37">
        <f t="shared" si="70"/>
        <v>0</v>
      </c>
      <c r="L51" s="37">
        <f t="shared" si="71"/>
        <v>0</v>
      </c>
      <c r="M51" s="37">
        <f t="shared" si="72"/>
        <v>0</v>
      </c>
      <c r="N51" s="37">
        <f t="shared" si="73"/>
        <v>1266.8800000000001</v>
      </c>
      <c r="O51" s="19">
        <f t="shared" si="74"/>
        <v>0</v>
      </c>
      <c r="P51" s="20">
        <f t="shared" si="75"/>
        <v>0</v>
      </c>
      <c r="Q51" s="15"/>
    </row>
    <row r="52" spans="1:17" ht="25.5">
      <c r="A52" s="41" t="s">
        <v>151</v>
      </c>
      <c r="B52" s="41" t="s">
        <v>152</v>
      </c>
      <c r="C52" s="9" t="s">
        <v>14</v>
      </c>
      <c r="D52" s="99">
        <v>20.350000000000001</v>
      </c>
      <c r="E52" s="100">
        <v>0</v>
      </c>
      <c r="F52" s="101"/>
      <c r="G52" s="101">
        <f t="shared" si="68"/>
        <v>0</v>
      </c>
      <c r="H52" s="104">
        <f t="shared" si="69"/>
        <v>20.350000000000001</v>
      </c>
      <c r="I52" s="46">
        <v>4.57</v>
      </c>
      <c r="J52" s="37">
        <f t="shared" si="37"/>
        <v>93</v>
      </c>
      <c r="K52" s="37">
        <f t="shared" si="70"/>
        <v>0</v>
      </c>
      <c r="L52" s="37">
        <f t="shared" si="71"/>
        <v>0</v>
      </c>
      <c r="M52" s="37">
        <f t="shared" si="72"/>
        <v>0</v>
      </c>
      <c r="N52" s="37">
        <f t="shared" si="73"/>
        <v>93</v>
      </c>
      <c r="O52" s="19">
        <f t="shared" si="74"/>
        <v>0</v>
      </c>
      <c r="P52" s="20">
        <f t="shared" si="75"/>
        <v>0</v>
      </c>
      <c r="Q52" s="15"/>
    </row>
    <row r="53" spans="1:17" ht="38.25">
      <c r="A53" s="41" t="s">
        <v>153</v>
      </c>
      <c r="B53" s="41" t="s">
        <v>154</v>
      </c>
      <c r="C53" s="9" t="s">
        <v>14</v>
      </c>
      <c r="D53" s="99">
        <v>20.350000000000001</v>
      </c>
      <c r="E53" s="100">
        <v>0</v>
      </c>
      <c r="F53" s="101"/>
      <c r="G53" s="101">
        <f t="shared" si="68"/>
        <v>0</v>
      </c>
      <c r="H53" s="104">
        <f t="shared" si="69"/>
        <v>20.350000000000001</v>
      </c>
      <c r="I53" s="46">
        <v>27.26</v>
      </c>
      <c r="J53" s="37">
        <f t="shared" si="37"/>
        <v>554.74</v>
      </c>
      <c r="K53" s="37">
        <f t="shared" si="70"/>
        <v>0</v>
      </c>
      <c r="L53" s="37">
        <f t="shared" si="71"/>
        <v>0</v>
      </c>
      <c r="M53" s="37">
        <f t="shared" si="72"/>
        <v>0</v>
      </c>
      <c r="N53" s="37">
        <f t="shared" si="73"/>
        <v>554.74</v>
      </c>
      <c r="O53" s="19">
        <f t="shared" si="74"/>
        <v>0</v>
      </c>
      <c r="P53" s="20">
        <f t="shared" si="75"/>
        <v>0</v>
      </c>
      <c r="Q53" s="15"/>
    </row>
    <row r="54" spans="1:17" ht="25.5">
      <c r="A54" s="41" t="s">
        <v>155</v>
      </c>
      <c r="B54" s="41" t="s">
        <v>156</v>
      </c>
      <c r="C54" s="9" t="s">
        <v>28</v>
      </c>
      <c r="D54" s="99">
        <v>4.2300000000000004</v>
      </c>
      <c r="E54" s="100">
        <v>0</v>
      </c>
      <c r="F54" s="101"/>
      <c r="G54" s="101">
        <f t="shared" si="68"/>
        <v>0</v>
      </c>
      <c r="H54" s="104">
        <f t="shared" si="69"/>
        <v>4.2300000000000004</v>
      </c>
      <c r="I54" s="46">
        <v>398.24</v>
      </c>
      <c r="J54" s="37">
        <f t="shared" si="37"/>
        <v>1684.56</v>
      </c>
      <c r="K54" s="37">
        <f t="shared" si="70"/>
        <v>0</v>
      </c>
      <c r="L54" s="37">
        <f t="shared" si="71"/>
        <v>0</v>
      </c>
      <c r="M54" s="37">
        <f t="shared" si="72"/>
        <v>0</v>
      </c>
      <c r="N54" s="37">
        <f t="shared" si="73"/>
        <v>1684.56</v>
      </c>
      <c r="O54" s="19">
        <f t="shared" si="74"/>
        <v>0</v>
      </c>
      <c r="P54" s="20">
        <f t="shared" si="75"/>
        <v>0</v>
      </c>
      <c r="Q54" s="15"/>
    </row>
    <row r="55" spans="1:17" s="25" customFormat="1">
      <c r="A55" s="41" t="s">
        <v>157</v>
      </c>
      <c r="B55" s="41" t="s">
        <v>158</v>
      </c>
      <c r="C55" s="9" t="s">
        <v>14</v>
      </c>
      <c r="D55" s="99">
        <v>42.25</v>
      </c>
      <c r="E55" s="100">
        <v>0</v>
      </c>
      <c r="F55" s="101"/>
      <c r="G55" s="101">
        <f t="shared" ref="G55" si="76">E55+F55</f>
        <v>0</v>
      </c>
      <c r="H55" s="104">
        <f t="shared" ref="H55" si="77">IF(G55="",D55-0,D55-G55)</f>
        <v>42.25</v>
      </c>
      <c r="I55" s="46">
        <v>17.07</v>
      </c>
      <c r="J55" s="37">
        <f t="shared" ref="J55" si="78">ROUND(D55*$I55,2)</f>
        <v>721.21</v>
      </c>
      <c r="K55" s="37">
        <f t="shared" ref="K55" si="79">ROUND(E55*$I55,2)</f>
        <v>0</v>
      </c>
      <c r="L55" s="37">
        <f t="shared" ref="L55" si="80">ROUND(F55*$I55,2)</f>
        <v>0</v>
      </c>
      <c r="M55" s="37">
        <f t="shared" ref="M55" si="81">ROUND(G55*$I55,2)</f>
        <v>0</v>
      </c>
      <c r="N55" s="37">
        <f t="shared" ref="N55" si="82">ROUND(H55*$I55,2)</f>
        <v>721.21</v>
      </c>
      <c r="O55" s="19">
        <f t="shared" ref="O55" si="83">IF(L55="",0/J55,L55/J55)</f>
        <v>0</v>
      </c>
      <c r="P55" s="20">
        <f t="shared" ref="P55" si="84">IF(M55="",0/J55,M55/J55)</f>
        <v>0</v>
      </c>
    </row>
    <row r="56" spans="1:17" ht="25.5">
      <c r="A56" s="41" t="s">
        <v>159</v>
      </c>
      <c r="B56" s="41" t="s">
        <v>160</v>
      </c>
      <c r="C56" s="9" t="s">
        <v>14</v>
      </c>
      <c r="D56" s="99">
        <v>92.57</v>
      </c>
      <c r="E56" s="100">
        <v>0</v>
      </c>
      <c r="F56" s="101"/>
      <c r="G56" s="101">
        <f t="shared" ref="G56:G57" si="85">E56+F56</f>
        <v>0</v>
      </c>
      <c r="H56" s="104">
        <f t="shared" ref="H56:H57" si="86">IF(G56="",D56-0,D56-G56)</f>
        <v>92.57</v>
      </c>
      <c r="I56" s="46">
        <v>23.24</v>
      </c>
      <c r="J56" s="37">
        <f t="shared" si="37"/>
        <v>2151.33</v>
      </c>
      <c r="K56" s="37">
        <f t="shared" ref="K56:K57" si="87">ROUND(E56*$I56,2)</f>
        <v>0</v>
      </c>
      <c r="L56" s="37">
        <f t="shared" ref="L56:L57" si="88">ROUND(F56*$I56,2)</f>
        <v>0</v>
      </c>
      <c r="M56" s="37">
        <f t="shared" ref="M56:M57" si="89">ROUND(G56*$I56,2)</f>
        <v>0</v>
      </c>
      <c r="N56" s="37">
        <f t="shared" ref="N56:N57" si="90">ROUND(H56*$I56,2)</f>
        <v>2151.33</v>
      </c>
      <c r="O56" s="19">
        <f t="shared" ref="O56:O57" si="91">IF(L56="",0/J56,L56/J56)</f>
        <v>0</v>
      </c>
      <c r="P56" s="20">
        <f t="shared" ref="P56:P57" si="92">IF(M56="",0/J56,M56/J56)</f>
        <v>0</v>
      </c>
      <c r="Q56" s="15"/>
    </row>
    <row r="57" spans="1:17">
      <c r="A57" s="41" t="s">
        <v>161</v>
      </c>
      <c r="B57" s="41" t="s">
        <v>162</v>
      </c>
      <c r="C57" s="9" t="s">
        <v>10</v>
      </c>
      <c r="D57" s="99">
        <v>294.8</v>
      </c>
      <c r="E57" s="100">
        <v>0</v>
      </c>
      <c r="F57" s="101"/>
      <c r="G57" s="101">
        <f t="shared" si="85"/>
        <v>0</v>
      </c>
      <c r="H57" s="104">
        <f t="shared" si="86"/>
        <v>294.8</v>
      </c>
      <c r="I57" s="46">
        <v>39.79</v>
      </c>
      <c r="J57" s="37">
        <f t="shared" si="37"/>
        <v>11730.09</v>
      </c>
      <c r="K57" s="37">
        <f t="shared" si="87"/>
        <v>0</v>
      </c>
      <c r="L57" s="37">
        <f t="shared" si="88"/>
        <v>0</v>
      </c>
      <c r="M57" s="37">
        <f t="shared" si="89"/>
        <v>0</v>
      </c>
      <c r="N57" s="37">
        <f t="shared" si="90"/>
        <v>11730.09</v>
      </c>
      <c r="O57" s="19">
        <f t="shared" si="91"/>
        <v>0</v>
      </c>
      <c r="P57" s="20">
        <f t="shared" si="92"/>
        <v>0</v>
      </c>
      <c r="Q57" s="15"/>
    </row>
    <row r="58" spans="1:17" s="39" customFormat="1">
      <c r="A58" s="16" t="s">
        <v>163</v>
      </c>
      <c r="B58" s="16" t="s">
        <v>164</v>
      </c>
      <c r="C58" s="44"/>
      <c r="D58" s="102"/>
      <c r="E58" s="22"/>
      <c r="F58" s="22"/>
      <c r="G58" s="103"/>
      <c r="H58" s="22"/>
      <c r="I58" s="35"/>
      <c r="J58" s="36">
        <f>SUM(J59:J62)</f>
        <v>28222.670000000002</v>
      </c>
      <c r="K58" s="36">
        <f t="shared" ref="K58:N58" si="93">SUM(K59:K62)</f>
        <v>0</v>
      </c>
      <c r="L58" s="36">
        <f t="shared" si="93"/>
        <v>0</v>
      </c>
      <c r="M58" s="36">
        <f t="shared" si="93"/>
        <v>0</v>
      </c>
      <c r="N58" s="36">
        <f t="shared" si="93"/>
        <v>28222.670000000002</v>
      </c>
      <c r="O58" s="47">
        <f>SUM(O59:O62)</f>
        <v>0</v>
      </c>
      <c r="P58" s="47">
        <f>SUM(P59:P62)</f>
        <v>0</v>
      </c>
    </row>
    <row r="59" spans="1:17">
      <c r="A59" s="41" t="s">
        <v>165</v>
      </c>
      <c r="B59" s="41" t="s">
        <v>166</v>
      </c>
      <c r="C59" s="9" t="s">
        <v>32</v>
      </c>
      <c r="D59" s="99">
        <v>1</v>
      </c>
      <c r="E59" s="100">
        <v>0</v>
      </c>
      <c r="F59" s="101"/>
      <c r="G59" s="101">
        <f t="shared" ref="G59:G62" si="94">E59+F59</f>
        <v>0</v>
      </c>
      <c r="H59" s="104">
        <f t="shared" ref="H59:H62" si="95">IF(G59="",D59-0,D59-G59)</f>
        <v>1</v>
      </c>
      <c r="I59" s="46">
        <v>13508.99</v>
      </c>
      <c r="J59" s="37">
        <f t="shared" ref="J59:J83" si="96">ROUND(D59*$I59,2)</f>
        <v>13508.99</v>
      </c>
      <c r="K59" s="37">
        <f t="shared" ref="K59:K62" si="97">ROUND(E59*$I59,2)</f>
        <v>0</v>
      </c>
      <c r="L59" s="37">
        <f t="shared" ref="L59:L62" si="98">ROUND(F59*$I59,2)</f>
        <v>0</v>
      </c>
      <c r="M59" s="37">
        <f t="shared" ref="M59:M62" si="99">ROUND(G59*$I59,2)</f>
        <v>0</v>
      </c>
      <c r="N59" s="37">
        <f t="shared" ref="N59:N62" si="100">ROUND(H59*$I59,2)</f>
        <v>13508.99</v>
      </c>
      <c r="O59" s="19">
        <f t="shared" ref="O59:O62" si="101">IF(L59="",0/J59,L59/J59)</f>
        <v>0</v>
      </c>
      <c r="P59" s="20">
        <f t="shared" ref="P59:P62" si="102">IF(M59="",0/J59,M59/J59)</f>
        <v>0</v>
      </c>
      <c r="Q59" s="15"/>
    </row>
    <row r="60" spans="1:17" ht="25.5">
      <c r="A60" s="41" t="s">
        <v>167</v>
      </c>
      <c r="B60" s="41" t="s">
        <v>168</v>
      </c>
      <c r="C60" s="9" t="s">
        <v>32</v>
      </c>
      <c r="D60" s="99">
        <v>1</v>
      </c>
      <c r="E60" s="100">
        <v>0</v>
      </c>
      <c r="F60" s="101"/>
      <c r="G60" s="101">
        <f t="shared" si="94"/>
        <v>0</v>
      </c>
      <c r="H60" s="104">
        <f t="shared" si="95"/>
        <v>1</v>
      </c>
      <c r="I60" s="46">
        <v>11180.31</v>
      </c>
      <c r="J60" s="37">
        <f t="shared" si="96"/>
        <v>11180.31</v>
      </c>
      <c r="K60" s="37">
        <f t="shared" si="97"/>
        <v>0</v>
      </c>
      <c r="L60" s="37">
        <f t="shared" si="98"/>
        <v>0</v>
      </c>
      <c r="M60" s="37">
        <f t="shared" si="99"/>
        <v>0</v>
      </c>
      <c r="N60" s="37">
        <f t="shared" si="100"/>
        <v>11180.31</v>
      </c>
      <c r="O60" s="19">
        <f t="shared" si="101"/>
        <v>0</v>
      </c>
      <c r="P60" s="20">
        <f t="shared" si="102"/>
        <v>0</v>
      </c>
      <c r="Q60" s="15"/>
    </row>
    <row r="61" spans="1:17" ht="25.5">
      <c r="A61" s="41" t="s">
        <v>169</v>
      </c>
      <c r="B61" s="41" t="s">
        <v>170</v>
      </c>
      <c r="C61" s="9" t="s">
        <v>32</v>
      </c>
      <c r="D61" s="99">
        <v>1</v>
      </c>
      <c r="E61" s="100">
        <v>0</v>
      </c>
      <c r="F61" s="101"/>
      <c r="G61" s="101">
        <f t="shared" si="94"/>
        <v>0</v>
      </c>
      <c r="H61" s="104">
        <f t="shared" si="95"/>
        <v>1</v>
      </c>
      <c r="I61" s="46">
        <v>1914.99</v>
      </c>
      <c r="J61" s="37">
        <f t="shared" si="96"/>
        <v>1914.99</v>
      </c>
      <c r="K61" s="37">
        <f t="shared" si="97"/>
        <v>0</v>
      </c>
      <c r="L61" s="37">
        <f t="shared" si="98"/>
        <v>0</v>
      </c>
      <c r="M61" s="37">
        <f t="shared" si="99"/>
        <v>0</v>
      </c>
      <c r="N61" s="37">
        <f t="shared" si="100"/>
        <v>1914.99</v>
      </c>
      <c r="O61" s="19">
        <f t="shared" si="101"/>
        <v>0</v>
      </c>
      <c r="P61" s="20">
        <f t="shared" si="102"/>
        <v>0</v>
      </c>
      <c r="Q61" s="15"/>
    </row>
    <row r="62" spans="1:17" ht="25.5">
      <c r="A62" s="41" t="s">
        <v>171</v>
      </c>
      <c r="B62" s="41" t="s">
        <v>172</v>
      </c>
      <c r="C62" s="9" t="s">
        <v>32</v>
      </c>
      <c r="D62" s="99">
        <v>1</v>
      </c>
      <c r="E62" s="100">
        <v>0</v>
      </c>
      <c r="F62" s="101"/>
      <c r="G62" s="101">
        <f t="shared" si="94"/>
        <v>0</v>
      </c>
      <c r="H62" s="104">
        <f t="shared" si="95"/>
        <v>1</v>
      </c>
      <c r="I62" s="46">
        <v>1618.38</v>
      </c>
      <c r="J62" s="37">
        <f t="shared" si="96"/>
        <v>1618.38</v>
      </c>
      <c r="K62" s="37">
        <f t="shared" si="97"/>
        <v>0</v>
      </c>
      <c r="L62" s="37">
        <f t="shared" si="98"/>
        <v>0</v>
      </c>
      <c r="M62" s="37">
        <f t="shared" si="99"/>
        <v>0</v>
      </c>
      <c r="N62" s="37">
        <f t="shared" si="100"/>
        <v>1618.38</v>
      </c>
      <c r="O62" s="19">
        <f t="shared" si="101"/>
        <v>0</v>
      </c>
      <c r="P62" s="20">
        <f t="shared" si="102"/>
        <v>0</v>
      </c>
      <c r="Q62" s="15"/>
    </row>
    <row r="63" spans="1:17" s="39" customFormat="1">
      <c r="A63" s="16" t="s">
        <v>173</v>
      </c>
      <c r="B63" s="16" t="s">
        <v>174</v>
      </c>
      <c r="C63" s="44"/>
      <c r="D63" s="102"/>
      <c r="E63" s="22"/>
      <c r="F63" s="22"/>
      <c r="G63" s="103"/>
      <c r="H63" s="22"/>
      <c r="I63" s="35"/>
      <c r="J63" s="36">
        <f>SUM(J64:J68)</f>
        <v>8207.3700000000008</v>
      </c>
      <c r="K63" s="36">
        <f t="shared" ref="K63:N63" si="103">SUM(K64:K68)</f>
        <v>0</v>
      </c>
      <c r="L63" s="36">
        <f t="shared" si="103"/>
        <v>0</v>
      </c>
      <c r="M63" s="36">
        <f t="shared" si="103"/>
        <v>0</v>
      </c>
      <c r="N63" s="36">
        <f t="shared" si="103"/>
        <v>8207.3700000000008</v>
      </c>
      <c r="O63" s="23">
        <f>SUM(M63/J63)</f>
        <v>0</v>
      </c>
      <c r="P63" s="24">
        <f>IF(M63="",0/J63,M63/J63)</f>
        <v>0</v>
      </c>
    </row>
    <row r="64" spans="1:17" ht="25.5">
      <c r="A64" s="41" t="s">
        <v>175</v>
      </c>
      <c r="B64" s="41" t="s">
        <v>156</v>
      </c>
      <c r="C64" s="9" t="s">
        <v>28</v>
      </c>
      <c r="D64" s="99">
        <v>0.47</v>
      </c>
      <c r="E64" s="100">
        <v>0</v>
      </c>
      <c r="F64" s="101"/>
      <c r="G64" s="101">
        <f t="shared" ref="G64:G67" si="104">E64+F64</f>
        <v>0</v>
      </c>
      <c r="H64" s="104">
        <f t="shared" ref="H64:H67" si="105">IF(G64="",D64-0,D64-G64)</f>
        <v>0.47</v>
      </c>
      <c r="I64" s="46">
        <v>398.24</v>
      </c>
      <c r="J64" s="37">
        <f t="shared" si="96"/>
        <v>187.17</v>
      </c>
      <c r="K64" s="37">
        <f t="shared" ref="K64:K68" si="106">ROUND(E64*$I64,2)</f>
        <v>0</v>
      </c>
      <c r="L64" s="37">
        <f t="shared" ref="L64:L68" si="107">ROUND(F64*$I64,2)</f>
        <v>0</v>
      </c>
      <c r="M64" s="37">
        <f t="shared" ref="M64:M68" si="108">ROUND(G64*$I64,2)</f>
        <v>0</v>
      </c>
      <c r="N64" s="37">
        <f t="shared" ref="N64:N68" si="109">ROUND(H64*$I64,2)</f>
        <v>187.17</v>
      </c>
      <c r="O64" s="19">
        <f t="shared" ref="O64:O68" si="110">IF(L64="",0/J64,L64/J64)</f>
        <v>0</v>
      </c>
      <c r="P64" s="20">
        <f t="shared" ref="P64:P68" si="111">IF(M64="",0/J64,M64/J64)</f>
        <v>0</v>
      </c>
      <c r="Q64" s="15"/>
    </row>
    <row r="65" spans="1:17" ht="25.5">
      <c r="A65" s="41" t="s">
        <v>176</v>
      </c>
      <c r="B65" s="41" t="s">
        <v>177</v>
      </c>
      <c r="C65" s="9" t="s">
        <v>14</v>
      </c>
      <c r="D65" s="99">
        <v>20.36</v>
      </c>
      <c r="E65" s="100">
        <v>0</v>
      </c>
      <c r="F65" s="101"/>
      <c r="G65" s="101">
        <f t="shared" si="104"/>
        <v>0</v>
      </c>
      <c r="H65" s="104">
        <f t="shared" si="105"/>
        <v>20.36</v>
      </c>
      <c r="I65" s="46">
        <v>271.3</v>
      </c>
      <c r="J65" s="37">
        <f t="shared" si="96"/>
        <v>5523.67</v>
      </c>
      <c r="K65" s="37">
        <f t="shared" si="106"/>
        <v>0</v>
      </c>
      <c r="L65" s="37">
        <f t="shared" si="107"/>
        <v>0</v>
      </c>
      <c r="M65" s="37">
        <f t="shared" si="108"/>
        <v>0</v>
      </c>
      <c r="N65" s="37">
        <f t="shared" si="109"/>
        <v>5523.67</v>
      </c>
      <c r="O65" s="19">
        <f t="shared" si="110"/>
        <v>0</v>
      </c>
      <c r="P65" s="20">
        <f t="shared" si="111"/>
        <v>0</v>
      </c>
      <c r="Q65" s="15"/>
    </row>
    <row r="66" spans="1:17" ht="38.25">
      <c r="A66" s="41" t="s">
        <v>178</v>
      </c>
      <c r="B66" s="41" t="s">
        <v>179</v>
      </c>
      <c r="C66" s="9" t="s">
        <v>14</v>
      </c>
      <c r="D66" s="99">
        <v>20.36</v>
      </c>
      <c r="E66" s="100">
        <v>0</v>
      </c>
      <c r="F66" s="101"/>
      <c r="G66" s="101">
        <f t="shared" si="104"/>
        <v>0</v>
      </c>
      <c r="H66" s="104">
        <f t="shared" si="105"/>
        <v>20.36</v>
      </c>
      <c r="I66" s="46">
        <v>16.84</v>
      </c>
      <c r="J66" s="37">
        <f t="shared" si="96"/>
        <v>342.86</v>
      </c>
      <c r="K66" s="37">
        <f t="shared" si="106"/>
        <v>0</v>
      </c>
      <c r="L66" s="37">
        <f t="shared" si="107"/>
        <v>0</v>
      </c>
      <c r="M66" s="37">
        <f t="shared" si="108"/>
        <v>0</v>
      </c>
      <c r="N66" s="37">
        <f t="shared" si="109"/>
        <v>342.86</v>
      </c>
      <c r="O66" s="19">
        <f t="shared" si="110"/>
        <v>0</v>
      </c>
      <c r="P66" s="20">
        <f t="shared" si="111"/>
        <v>0</v>
      </c>
      <c r="Q66" s="15"/>
    </row>
    <row r="67" spans="1:17">
      <c r="A67" s="41" t="s">
        <v>180</v>
      </c>
      <c r="B67" s="41" t="s">
        <v>181</v>
      </c>
      <c r="C67" s="9" t="s">
        <v>28</v>
      </c>
      <c r="D67" s="99">
        <v>0.83</v>
      </c>
      <c r="E67" s="100">
        <v>0</v>
      </c>
      <c r="F67" s="101"/>
      <c r="G67" s="101">
        <f t="shared" si="104"/>
        <v>0</v>
      </c>
      <c r="H67" s="104">
        <f t="shared" si="105"/>
        <v>0.83</v>
      </c>
      <c r="I67" s="46">
        <v>2490.4499999999998</v>
      </c>
      <c r="J67" s="37">
        <f t="shared" si="96"/>
        <v>2067.0700000000002</v>
      </c>
      <c r="K67" s="37">
        <f t="shared" si="106"/>
        <v>0</v>
      </c>
      <c r="L67" s="37">
        <f t="shared" si="107"/>
        <v>0</v>
      </c>
      <c r="M67" s="37">
        <f t="shared" si="108"/>
        <v>0</v>
      </c>
      <c r="N67" s="37">
        <f t="shared" si="109"/>
        <v>2067.0700000000002</v>
      </c>
      <c r="O67" s="19">
        <f t="shared" si="110"/>
        <v>0</v>
      </c>
      <c r="P67" s="20">
        <f t="shared" si="111"/>
        <v>0</v>
      </c>
      <c r="Q67" s="15"/>
    </row>
    <row r="68" spans="1:17">
      <c r="A68" s="41" t="s">
        <v>182</v>
      </c>
      <c r="B68" s="41" t="s">
        <v>149</v>
      </c>
      <c r="C68" s="9" t="s">
        <v>28</v>
      </c>
      <c r="D68" s="99">
        <v>0.95</v>
      </c>
      <c r="E68" s="100">
        <v>0</v>
      </c>
      <c r="F68" s="101"/>
      <c r="G68" s="101">
        <f>E68+F68</f>
        <v>0</v>
      </c>
      <c r="H68" s="104">
        <f>IF(G68="",D68-0,D68-G68)</f>
        <v>0.95</v>
      </c>
      <c r="I68" s="46">
        <v>91.16</v>
      </c>
      <c r="J68" s="37">
        <f t="shared" si="96"/>
        <v>86.6</v>
      </c>
      <c r="K68" s="37">
        <f t="shared" si="106"/>
        <v>0</v>
      </c>
      <c r="L68" s="37">
        <f t="shared" si="107"/>
        <v>0</v>
      </c>
      <c r="M68" s="37">
        <f t="shared" si="108"/>
        <v>0</v>
      </c>
      <c r="N68" s="37">
        <f t="shared" si="109"/>
        <v>86.6</v>
      </c>
      <c r="O68" s="19">
        <f t="shared" si="110"/>
        <v>0</v>
      </c>
      <c r="P68" s="20">
        <f t="shared" si="111"/>
        <v>0</v>
      </c>
      <c r="Q68" s="15"/>
    </row>
    <row r="69" spans="1:17" s="39" customFormat="1">
      <c r="A69" s="16" t="s">
        <v>183</v>
      </c>
      <c r="B69" s="16" t="s">
        <v>184</v>
      </c>
      <c r="C69" s="21" t="s">
        <v>2</v>
      </c>
      <c r="D69" s="22"/>
      <c r="E69" s="22"/>
      <c r="F69" s="22"/>
      <c r="G69" s="103"/>
      <c r="H69" s="22"/>
      <c r="I69" s="35"/>
      <c r="J69" s="36">
        <f>SUM(J70+J82+J88+J98+J106+J113+J120)</f>
        <v>134896.09</v>
      </c>
      <c r="K69" s="36">
        <f t="shared" ref="K69:N69" si="112">SUM(K70+K82+K88+K98+K106+K113+K120)</f>
        <v>0</v>
      </c>
      <c r="L69" s="36">
        <f t="shared" si="112"/>
        <v>0</v>
      </c>
      <c r="M69" s="36">
        <f t="shared" si="112"/>
        <v>0</v>
      </c>
      <c r="N69" s="36">
        <f t="shared" si="112"/>
        <v>134896.09</v>
      </c>
      <c r="O69" s="23">
        <f>SUM(M69/J69)</f>
        <v>0</v>
      </c>
      <c r="P69" s="24">
        <f>IF(M69="",0/J69,M69/J69)</f>
        <v>0</v>
      </c>
    </row>
    <row r="70" spans="1:17" s="39" customFormat="1">
      <c r="A70" s="16" t="s">
        <v>185</v>
      </c>
      <c r="B70" s="16" t="s">
        <v>186</v>
      </c>
      <c r="C70" s="44"/>
      <c r="D70" s="102"/>
      <c r="E70" s="22"/>
      <c r="F70" s="22"/>
      <c r="G70" s="103"/>
      <c r="H70" s="22"/>
      <c r="I70" s="35"/>
      <c r="J70" s="36">
        <f>SUM(J71:J81)</f>
        <v>4882.2800000000007</v>
      </c>
      <c r="K70" s="36">
        <f>SUM(K71:K81)</f>
        <v>0</v>
      </c>
      <c r="L70" s="36">
        <f t="shared" ref="L70:N70" si="113">SUM(L71:L81)</f>
        <v>0</v>
      </c>
      <c r="M70" s="36">
        <f t="shared" si="113"/>
        <v>0</v>
      </c>
      <c r="N70" s="36">
        <f t="shared" si="113"/>
        <v>4882.2800000000007</v>
      </c>
      <c r="O70" s="23">
        <f>SUM(M70/J70)</f>
        <v>0</v>
      </c>
      <c r="P70" s="24">
        <f>IF(M70="",0/J70,M70/J70)</f>
        <v>0</v>
      </c>
    </row>
    <row r="71" spans="1:17">
      <c r="A71" s="41" t="s">
        <v>187</v>
      </c>
      <c r="B71" s="41" t="s">
        <v>188</v>
      </c>
      <c r="C71" s="9" t="s">
        <v>32</v>
      </c>
      <c r="D71" s="99">
        <v>2</v>
      </c>
      <c r="E71" s="100">
        <v>0</v>
      </c>
      <c r="F71" s="101"/>
      <c r="G71" s="101">
        <f t="shared" ref="G71:G74" si="114">E71+F71</f>
        <v>0</v>
      </c>
      <c r="H71" s="104">
        <f t="shared" ref="H71:H74" si="115">IF(G71="",D71-0,D71-G71)</f>
        <v>2</v>
      </c>
      <c r="I71" s="46">
        <v>316.24</v>
      </c>
      <c r="J71" s="37">
        <f t="shared" si="96"/>
        <v>632.48</v>
      </c>
      <c r="K71" s="37">
        <f t="shared" ref="K71:K74" si="116">ROUND(E71*$I71,2)</f>
        <v>0</v>
      </c>
      <c r="L71" s="37">
        <f t="shared" ref="L71:L74" si="117">ROUND(F71*$I71,2)</f>
        <v>0</v>
      </c>
      <c r="M71" s="37">
        <f t="shared" ref="M71:M74" si="118">ROUND(G71*$I71,2)</f>
        <v>0</v>
      </c>
      <c r="N71" s="37">
        <f t="shared" ref="N71:N74" si="119">ROUND(H71*$I71,2)</f>
        <v>632.48</v>
      </c>
      <c r="O71" s="19">
        <f t="shared" ref="O71:O74" si="120">IF(L71="",0/J71,L71/J71)</f>
        <v>0</v>
      </c>
      <c r="P71" s="20">
        <f t="shared" ref="P71:P74" si="121">IF(M71="",0/J71,M71/J71)</f>
        <v>0</v>
      </c>
      <c r="Q71" s="15"/>
    </row>
    <row r="72" spans="1:17">
      <c r="A72" s="41" t="s">
        <v>189</v>
      </c>
      <c r="B72" s="41" t="s">
        <v>190</v>
      </c>
      <c r="C72" s="9" t="s">
        <v>32</v>
      </c>
      <c r="D72" s="99">
        <v>1</v>
      </c>
      <c r="E72" s="100">
        <v>0</v>
      </c>
      <c r="F72" s="101"/>
      <c r="G72" s="101">
        <f t="shared" si="114"/>
        <v>0</v>
      </c>
      <c r="H72" s="104">
        <f t="shared" si="115"/>
        <v>1</v>
      </c>
      <c r="I72" s="46">
        <v>554.36</v>
      </c>
      <c r="J72" s="37">
        <f t="shared" si="96"/>
        <v>554.36</v>
      </c>
      <c r="K72" s="37">
        <f t="shared" si="116"/>
        <v>0</v>
      </c>
      <c r="L72" s="37">
        <f t="shared" si="117"/>
        <v>0</v>
      </c>
      <c r="M72" s="37">
        <f t="shared" si="118"/>
        <v>0</v>
      </c>
      <c r="N72" s="37">
        <f t="shared" si="119"/>
        <v>554.36</v>
      </c>
      <c r="O72" s="19">
        <f t="shared" si="120"/>
        <v>0</v>
      </c>
      <c r="P72" s="20">
        <f t="shared" si="121"/>
        <v>0</v>
      </c>
      <c r="Q72" s="15"/>
    </row>
    <row r="73" spans="1:17" ht="25.5">
      <c r="A73" s="41" t="s">
        <v>191</v>
      </c>
      <c r="B73" s="41" t="s">
        <v>192</v>
      </c>
      <c r="C73" s="9" t="s">
        <v>32</v>
      </c>
      <c r="D73" s="99">
        <v>2</v>
      </c>
      <c r="E73" s="100">
        <v>0</v>
      </c>
      <c r="F73" s="101"/>
      <c r="G73" s="101">
        <f t="shared" si="114"/>
        <v>0</v>
      </c>
      <c r="H73" s="104">
        <f t="shared" si="115"/>
        <v>2</v>
      </c>
      <c r="I73" s="46">
        <v>91.66</v>
      </c>
      <c r="J73" s="37">
        <f t="shared" si="96"/>
        <v>183.32</v>
      </c>
      <c r="K73" s="37">
        <f t="shared" si="116"/>
        <v>0</v>
      </c>
      <c r="L73" s="37">
        <f t="shared" si="117"/>
        <v>0</v>
      </c>
      <c r="M73" s="37">
        <f t="shared" si="118"/>
        <v>0</v>
      </c>
      <c r="N73" s="37">
        <f t="shared" si="119"/>
        <v>183.32</v>
      </c>
      <c r="O73" s="19">
        <f t="shared" si="120"/>
        <v>0</v>
      </c>
      <c r="P73" s="20">
        <f t="shared" si="121"/>
        <v>0</v>
      </c>
      <c r="Q73" s="15"/>
    </row>
    <row r="74" spans="1:17">
      <c r="A74" s="41" t="s">
        <v>193</v>
      </c>
      <c r="B74" s="41" t="s">
        <v>194</v>
      </c>
      <c r="C74" s="9" t="s">
        <v>32</v>
      </c>
      <c r="D74" s="99">
        <v>1</v>
      </c>
      <c r="E74" s="100">
        <v>0</v>
      </c>
      <c r="F74" s="101"/>
      <c r="G74" s="101">
        <f t="shared" si="114"/>
        <v>0</v>
      </c>
      <c r="H74" s="104">
        <f t="shared" si="115"/>
        <v>1</v>
      </c>
      <c r="I74" s="46">
        <v>2614.1</v>
      </c>
      <c r="J74" s="37">
        <f t="shared" si="96"/>
        <v>2614.1</v>
      </c>
      <c r="K74" s="37">
        <f t="shared" si="116"/>
        <v>0</v>
      </c>
      <c r="L74" s="37">
        <f t="shared" si="117"/>
        <v>0</v>
      </c>
      <c r="M74" s="37">
        <f t="shared" si="118"/>
        <v>0</v>
      </c>
      <c r="N74" s="37">
        <f t="shared" si="119"/>
        <v>2614.1</v>
      </c>
      <c r="O74" s="19">
        <f t="shared" si="120"/>
        <v>0</v>
      </c>
      <c r="P74" s="20">
        <f t="shared" si="121"/>
        <v>0</v>
      </c>
      <c r="Q74" s="15"/>
    </row>
    <row r="75" spans="1:17" s="39" customFormat="1">
      <c r="A75" s="41" t="s">
        <v>195</v>
      </c>
      <c r="B75" s="41" t="s">
        <v>196</v>
      </c>
      <c r="C75" s="9" t="s">
        <v>32</v>
      </c>
      <c r="D75" s="99">
        <v>1</v>
      </c>
      <c r="E75" s="100">
        <v>0</v>
      </c>
      <c r="F75" s="101"/>
      <c r="G75" s="101">
        <f t="shared" ref="G75" si="122">E75+F75</f>
        <v>0</v>
      </c>
      <c r="H75" s="104">
        <f t="shared" ref="H75" si="123">IF(G75="",D75-0,D75-G75)</f>
        <v>1</v>
      </c>
      <c r="I75" s="46">
        <v>498.27</v>
      </c>
      <c r="J75" s="37">
        <f t="shared" ref="J75" si="124">ROUND(D75*$I75,2)</f>
        <v>498.27</v>
      </c>
      <c r="K75" s="37">
        <f t="shared" ref="K75" si="125">ROUND(E75*$I75,2)</f>
        <v>0</v>
      </c>
      <c r="L75" s="37">
        <f t="shared" ref="L75" si="126">ROUND(F75*$I75,2)</f>
        <v>0</v>
      </c>
      <c r="M75" s="37">
        <f t="shared" ref="M75" si="127">ROUND(G75*$I75,2)</f>
        <v>0</v>
      </c>
      <c r="N75" s="37">
        <f t="shared" ref="N75" si="128">ROUND(H75*$I75,2)</f>
        <v>498.27</v>
      </c>
      <c r="O75" s="19">
        <f t="shared" ref="O75" si="129">IF(L75="",0/J75,L75/J75)</f>
        <v>0</v>
      </c>
      <c r="P75" s="20">
        <f t="shared" ref="P75" si="130">IF(M75="",0/J75,M75/J75)</f>
        <v>0</v>
      </c>
    </row>
    <row r="76" spans="1:17" ht="25.5">
      <c r="A76" s="41" t="s">
        <v>197</v>
      </c>
      <c r="B76" s="41" t="s">
        <v>65</v>
      </c>
      <c r="C76" s="9" t="s">
        <v>32</v>
      </c>
      <c r="D76" s="99">
        <v>4</v>
      </c>
      <c r="E76" s="100">
        <v>0</v>
      </c>
      <c r="F76" s="101"/>
      <c r="G76" s="101">
        <f t="shared" ref="G76:G81" si="131">E76+F76</f>
        <v>0</v>
      </c>
      <c r="H76" s="104">
        <f t="shared" ref="H76:H81" si="132">IF(G76="",D76-0,D76-G76)</f>
        <v>4</v>
      </c>
      <c r="I76" s="46">
        <v>12.95</v>
      </c>
      <c r="J76" s="37">
        <f t="shared" si="96"/>
        <v>51.8</v>
      </c>
      <c r="K76" s="37">
        <f t="shared" ref="K76:K81" si="133">ROUND(E76*$I76,2)</f>
        <v>0</v>
      </c>
      <c r="L76" s="37">
        <f t="shared" ref="L76:L81" si="134">ROUND(F76*$I76,2)</f>
        <v>0</v>
      </c>
      <c r="M76" s="37">
        <f t="shared" ref="M76:M81" si="135">ROUND(G76*$I76,2)</f>
        <v>0</v>
      </c>
      <c r="N76" s="37">
        <f t="shared" ref="N76:N81" si="136">ROUND(H76*$I76,2)</f>
        <v>51.8</v>
      </c>
      <c r="O76" s="19">
        <f t="shared" ref="O76:O81" si="137">IF(L76="",0/J76,L76/J76)</f>
        <v>0</v>
      </c>
      <c r="P76" s="20">
        <f t="shared" ref="P76:P81" si="138">IF(M76="",0/J76,M76/J76)</f>
        <v>0</v>
      </c>
      <c r="Q76" s="15"/>
    </row>
    <row r="77" spans="1:17" ht="25.5">
      <c r="A77" s="41" t="s">
        <v>198</v>
      </c>
      <c r="B77" s="41" t="s">
        <v>64</v>
      </c>
      <c r="C77" s="9" t="s">
        <v>32</v>
      </c>
      <c r="D77" s="99">
        <v>2</v>
      </c>
      <c r="E77" s="100">
        <v>0</v>
      </c>
      <c r="F77" s="101"/>
      <c r="G77" s="101">
        <f t="shared" si="131"/>
        <v>0</v>
      </c>
      <c r="H77" s="104">
        <f t="shared" si="132"/>
        <v>2</v>
      </c>
      <c r="I77" s="46">
        <v>12.26</v>
      </c>
      <c r="J77" s="37">
        <f t="shared" si="96"/>
        <v>24.52</v>
      </c>
      <c r="K77" s="37">
        <f t="shared" si="133"/>
        <v>0</v>
      </c>
      <c r="L77" s="37">
        <f t="shared" si="134"/>
        <v>0</v>
      </c>
      <c r="M77" s="37">
        <f t="shared" si="135"/>
        <v>0</v>
      </c>
      <c r="N77" s="37">
        <f t="shared" si="136"/>
        <v>24.52</v>
      </c>
      <c r="O77" s="19">
        <f t="shared" si="137"/>
        <v>0</v>
      </c>
      <c r="P77" s="20">
        <f t="shared" si="138"/>
        <v>0</v>
      </c>
      <c r="Q77" s="15"/>
    </row>
    <row r="78" spans="1:17" ht="25.5">
      <c r="A78" s="41" t="s">
        <v>199</v>
      </c>
      <c r="B78" s="41" t="s">
        <v>200</v>
      </c>
      <c r="C78" s="9" t="s">
        <v>32</v>
      </c>
      <c r="D78" s="99">
        <v>2</v>
      </c>
      <c r="E78" s="100">
        <v>0</v>
      </c>
      <c r="F78" s="101"/>
      <c r="G78" s="101">
        <f t="shared" ref="G78:G79" si="139">E78+F78</f>
        <v>0</v>
      </c>
      <c r="H78" s="104">
        <f t="shared" ref="H78:H79" si="140">IF(G78="",D78-0,D78-G78)</f>
        <v>2</v>
      </c>
      <c r="I78" s="46">
        <v>15.97</v>
      </c>
      <c r="J78" s="37">
        <f t="shared" si="96"/>
        <v>31.94</v>
      </c>
      <c r="K78" s="37">
        <f t="shared" si="133"/>
        <v>0</v>
      </c>
      <c r="L78" s="37">
        <f t="shared" si="134"/>
        <v>0</v>
      </c>
      <c r="M78" s="37">
        <f t="shared" si="135"/>
        <v>0</v>
      </c>
      <c r="N78" s="37">
        <f t="shared" si="136"/>
        <v>31.94</v>
      </c>
      <c r="O78" s="19">
        <f t="shared" ref="O78:O79" si="141">IF(L78="",0/J78,L78/J78)</f>
        <v>0</v>
      </c>
      <c r="P78" s="20">
        <f t="shared" ref="P78:P79" si="142">IF(M78="",0/J78,M78/J78)</f>
        <v>0</v>
      </c>
      <c r="Q78" s="15"/>
    </row>
    <row r="79" spans="1:17" ht="25.5">
      <c r="A79" s="41" t="s">
        <v>201</v>
      </c>
      <c r="B79" s="41" t="s">
        <v>202</v>
      </c>
      <c r="C79" s="9" t="s">
        <v>32</v>
      </c>
      <c r="D79" s="99">
        <v>1</v>
      </c>
      <c r="E79" s="100">
        <v>0</v>
      </c>
      <c r="F79" s="101"/>
      <c r="G79" s="101">
        <f t="shared" si="139"/>
        <v>0</v>
      </c>
      <c r="H79" s="104">
        <f t="shared" si="140"/>
        <v>1</v>
      </c>
      <c r="I79" s="46">
        <v>59.09</v>
      </c>
      <c r="J79" s="37">
        <f t="shared" si="96"/>
        <v>59.09</v>
      </c>
      <c r="K79" s="37">
        <f t="shared" si="133"/>
        <v>0</v>
      </c>
      <c r="L79" s="37">
        <f t="shared" si="134"/>
        <v>0</v>
      </c>
      <c r="M79" s="37">
        <f t="shared" si="135"/>
        <v>0</v>
      </c>
      <c r="N79" s="37">
        <f t="shared" si="136"/>
        <v>59.09</v>
      </c>
      <c r="O79" s="19">
        <f t="shared" si="141"/>
        <v>0</v>
      </c>
      <c r="P79" s="20">
        <f t="shared" si="142"/>
        <v>0</v>
      </c>
      <c r="Q79" s="15"/>
    </row>
    <row r="80" spans="1:17" ht="25.5">
      <c r="A80" s="41" t="s">
        <v>203</v>
      </c>
      <c r="B80" s="41" t="s">
        <v>204</v>
      </c>
      <c r="C80" s="9" t="s">
        <v>32</v>
      </c>
      <c r="D80" s="99">
        <v>2</v>
      </c>
      <c r="E80" s="100">
        <v>0</v>
      </c>
      <c r="F80" s="101"/>
      <c r="G80" s="101">
        <f t="shared" si="131"/>
        <v>0</v>
      </c>
      <c r="H80" s="104">
        <f t="shared" si="132"/>
        <v>2</v>
      </c>
      <c r="I80" s="46">
        <v>76.099999999999994</v>
      </c>
      <c r="J80" s="37">
        <f t="shared" si="96"/>
        <v>152.19999999999999</v>
      </c>
      <c r="K80" s="37">
        <f t="shared" si="133"/>
        <v>0</v>
      </c>
      <c r="L80" s="37">
        <f t="shared" si="134"/>
        <v>0</v>
      </c>
      <c r="M80" s="37">
        <f t="shared" si="135"/>
        <v>0</v>
      </c>
      <c r="N80" s="37">
        <f t="shared" si="136"/>
        <v>152.19999999999999</v>
      </c>
      <c r="O80" s="19">
        <f t="shared" si="137"/>
        <v>0</v>
      </c>
      <c r="P80" s="20">
        <f t="shared" si="138"/>
        <v>0</v>
      </c>
      <c r="Q80" s="15"/>
    </row>
    <row r="81" spans="1:17" ht="25.5">
      <c r="A81" s="41" t="s">
        <v>205</v>
      </c>
      <c r="B81" s="41" t="s">
        <v>66</v>
      </c>
      <c r="C81" s="9" t="s">
        <v>32</v>
      </c>
      <c r="D81" s="99">
        <v>1</v>
      </c>
      <c r="E81" s="100">
        <v>0</v>
      </c>
      <c r="F81" s="101"/>
      <c r="G81" s="101">
        <f t="shared" si="131"/>
        <v>0</v>
      </c>
      <c r="H81" s="104">
        <f t="shared" si="132"/>
        <v>1</v>
      </c>
      <c r="I81" s="46">
        <v>80.2</v>
      </c>
      <c r="J81" s="37">
        <f t="shared" si="96"/>
        <v>80.2</v>
      </c>
      <c r="K81" s="37">
        <f t="shared" si="133"/>
        <v>0</v>
      </c>
      <c r="L81" s="37">
        <f t="shared" si="134"/>
        <v>0</v>
      </c>
      <c r="M81" s="37">
        <f t="shared" si="135"/>
        <v>0</v>
      </c>
      <c r="N81" s="37">
        <f t="shared" si="136"/>
        <v>80.2</v>
      </c>
      <c r="O81" s="19">
        <f t="shared" si="137"/>
        <v>0</v>
      </c>
      <c r="P81" s="20">
        <f t="shared" si="138"/>
        <v>0</v>
      </c>
      <c r="Q81" s="15"/>
    </row>
    <row r="82" spans="1:17" s="39" customFormat="1">
      <c r="A82" s="16" t="s">
        <v>206</v>
      </c>
      <c r="B82" s="16" t="s">
        <v>207</v>
      </c>
      <c r="C82" s="44"/>
      <c r="D82" s="102"/>
      <c r="E82" s="22"/>
      <c r="F82" s="22"/>
      <c r="G82" s="103"/>
      <c r="H82" s="22"/>
      <c r="I82" s="35"/>
      <c r="J82" s="36">
        <f>SUM(J83:J87)</f>
        <v>66166.399999999994</v>
      </c>
      <c r="K82" s="36">
        <f t="shared" ref="K82:N82" si="143">SUM(K83:K87)</f>
        <v>0</v>
      </c>
      <c r="L82" s="36">
        <f t="shared" si="143"/>
        <v>0</v>
      </c>
      <c r="M82" s="36">
        <f t="shared" si="143"/>
        <v>0</v>
      </c>
      <c r="N82" s="36">
        <f t="shared" si="143"/>
        <v>66166.399999999994</v>
      </c>
      <c r="O82" s="23">
        <f>SUM(M82/J82)</f>
        <v>0</v>
      </c>
      <c r="P82" s="24">
        <f>IF(M82="",0/J82,M82/J82)</f>
        <v>0</v>
      </c>
    </row>
    <row r="83" spans="1:17">
      <c r="A83" s="41" t="s">
        <v>208</v>
      </c>
      <c r="B83" s="41" t="s">
        <v>209</v>
      </c>
      <c r="C83" s="9" t="s">
        <v>32</v>
      </c>
      <c r="D83" s="99">
        <v>8</v>
      </c>
      <c r="E83" s="100">
        <v>0</v>
      </c>
      <c r="F83" s="101"/>
      <c r="G83" s="101">
        <f t="shared" ref="G83" si="144">E83+F83</f>
        <v>0</v>
      </c>
      <c r="H83" s="104">
        <f t="shared" ref="H83" si="145">IF(G83="",D83-0,D83-G83)</f>
        <v>8</v>
      </c>
      <c r="I83" s="46">
        <v>1066.93</v>
      </c>
      <c r="J83" s="37">
        <f t="shared" si="96"/>
        <v>8535.44</v>
      </c>
      <c r="K83" s="37">
        <f t="shared" ref="K83" si="146">ROUND(E83*$I83,2)</f>
        <v>0</v>
      </c>
      <c r="L83" s="37">
        <f t="shared" ref="L83" si="147">ROUND(F83*$I83,2)</f>
        <v>0</v>
      </c>
      <c r="M83" s="37">
        <f t="shared" ref="M83" si="148">ROUND(G83*$I83,2)</f>
        <v>0</v>
      </c>
      <c r="N83" s="37">
        <f t="shared" ref="N83" si="149">ROUND(H83*$I83,2)</f>
        <v>8535.44</v>
      </c>
      <c r="O83" s="19">
        <f t="shared" ref="O83" si="150">IF(L83="",0/J83,L83/J83)</f>
        <v>0</v>
      </c>
      <c r="P83" s="20">
        <f t="shared" ref="P83" si="151">IF(M83="",0/J83,M83/J83)</f>
        <v>0</v>
      </c>
      <c r="Q83" s="15"/>
    </row>
    <row r="84" spans="1:17" s="39" customFormat="1">
      <c r="A84" s="41" t="s">
        <v>210</v>
      </c>
      <c r="B84" s="41" t="s">
        <v>211</v>
      </c>
      <c r="C84" s="9" t="s">
        <v>32</v>
      </c>
      <c r="D84" s="99">
        <v>10</v>
      </c>
      <c r="E84" s="100">
        <v>0</v>
      </c>
      <c r="F84" s="101"/>
      <c r="G84" s="101">
        <f t="shared" ref="G84:G85" si="152">E84+F84</f>
        <v>0</v>
      </c>
      <c r="H84" s="104">
        <f t="shared" ref="H84:H85" si="153">IF(G84="",D84-0,D84-G84)</f>
        <v>10</v>
      </c>
      <c r="I84" s="46">
        <v>748.76</v>
      </c>
      <c r="J84" s="37">
        <f t="shared" ref="J84:J85" si="154">ROUND(D84*$I84,2)</f>
        <v>7487.6</v>
      </c>
      <c r="K84" s="37">
        <f t="shared" ref="K84:K85" si="155">ROUND(E84*$I84,2)</f>
        <v>0</v>
      </c>
      <c r="L84" s="37">
        <f t="shared" ref="L84:L85" si="156">ROUND(F84*$I84,2)</f>
        <v>0</v>
      </c>
      <c r="M84" s="37">
        <f t="shared" ref="M84:M85" si="157">ROUND(G84*$I84,2)</f>
        <v>0</v>
      </c>
      <c r="N84" s="37">
        <f t="shared" ref="N84:N85" si="158">ROUND(H84*$I84,2)</f>
        <v>7487.6</v>
      </c>
      <c r="O84" s="19">
        <f t="shared" ref="O84:O85" si="159">IF(L84="",0/J84,L84/J84)</f>
        <v>0</v>
      </c>
      <c r="P84" s="20">
        <f t="shared" ref="P84:P85" si="160">IF(M84="",0/J84,M84/J84)</f>
        <v>0</v>
      </c>
    </row>
    <row r="85" spans="1:17" s="39" customFormat="1">
      <c r="A85" s="41" t="s">
        <v>212</v>
      </c>
      <c r="B85" s="41" t="s">
        <v>213</v>
      </c>
      <c r="C85" s="9" t="s">
        <v>32</v>
      </c>
      <c r="D85" s="99">
        <v>11</v>
      </c>
      <c r="E85" s="100">
        <v>0</v>
      </c>
      <c r="F85" s="101"/>
      <c r="G85" s="101">
        <f t="shared" si="152"/>
        <v>0</v>
      </c>
      <c r="H85" s="104">
        <f t="shared" si="153"/>
        <v>11</v>
      </c>
      <c r="I85" s="46">
        <v>278.12</v>
      </c>
      <c r="J85" s="37">
        <f t="shared" si="154"/>
        <v>3059.32</v>
      </c>
      <c r="K85" s="37">
        <f t="shared" si="155"/>
        <v>0</v>
      </c>
      <c r="L85" s="37">
        <f t="shared" si="156"/>
        <v>0</v>
      </c>
      <c r="M85" s="37">
        <f t="shared" si="157"/>
        <v>0</v>
      </c>
      <c r="N85" s="37">
        <f t="shared" si="158"/>
        <v>3059.32</v>
      </c>
      <c r="O85" s="19">
        <f t="shared" si="159"/>
        <v>0</v>
      </c>
      <c r="P85" s="20">
        <f t="shared" si="160"/>
        <v>0</v>
      </c>
    </row>
    <row r="86" spans="1:17">
      <c r="A86" s="41" t="s">
        <v>214</v>
      </c>
      <c r="B86" s="41" t="s">
        <v>215</v>
      </c>
      <c r="C86" s="9" t="s">
        <v>216</v>
      </c>
      <c r="D86" s="99">
        <v>2</v>
      </c>
      <c r="E86" s="100">
        <v>0</v>
      </c>
      <c r="F86" s="101"/>
      <c r="G86" s="101">
        <f t="shared" ref="G86:G87" si="161">E86+F86</f>
        <v>0</v>
      </c>
      <c r="H86" s="104">
        <f t="shared" ref="H86:H87" si="162">IF(G86="",D86-0,D86-G86)</f>
        <v>2</v>
      </c>
      <c r="I86" s="46">
        <v>2059.29</v>
      </c>
      <c r="J86" s="37">
        <f t="shared" ref="J86:J92" si="163">ROUND(D86*$I86,2)</f>
        <v>4118.58</v>
      </c>
      <c r="K86" s="37">
        <f t="shared" ref="K86:K87" si="164">ROUND(E86*$I86,2)</f>
        <v>0</v>
      </c>
      <c r="L86" s="37">
        <f t="shared" ref="L86:L87" si="165">ROUND(F86*$I86,2)</f>
        <v>0</v>
      </c>
      <c r="M86" s="37">
        <f t="shared" ref="M86:M87" si="166">ROUND(G86*$I86,2)</f>
        <v>0</v>
      </c>
      <c r="N86" s="37">
        <f t="shared" ref="N86:N87" si="167">ROUND(H86*$I86,2)</f>
        <v>4118.58</v>
      </c>
      <c r="O86" s="19">
        <f t="shared" ref="O86:O87" si="168">IF(L86="",0/J86,L86/J86)</f>
        <v>0</v>
      </c>
      <c r="P86" s="20">
        <f t="shared" ref="P86:P87" si="169">IF(M86="",0/J86,M86/J86)</f>
        <v>0</v>
      </c>
      <c r="Q86" s="15"/>
    </row>
    <row r="87" spans="1:17" ht="25.5">
      <c r="A87" s="41" t="s">
        <v>217</v>
      </c>
      <c r="B87" s="41" t="s">
        <v>218</v>
      </c>
      <c r="C87" s="9" t="s">
        <v>32</v>
      </c>
      <c r="D87" s="99">
        <v>18</v>
      </c>
      <c r="E87" s="100">
        <v>0</v>
      </c>
      <c r="F87" s="101"/>
      <c r="G87" s="101">
        <f t="shared" si="161"/>
        <v>0</v>
      </c>
      <c r="H87" s="104">
        <f t="shared" si="162"/>
        <v>18</v>
      </c>
      <c r="I87" s="46">
        <v>2386.9699999999998</v>
      </c>
      <c r="J87" s="37">
        <f t="shared" si="163"/>
        <v>42965.46</v>
      </c>
      <c r="K87" s="37">
        <f t="shared" si="164"/>
        <v>0</v>
      </c>
      <c r="L87" s="37">
        <f t="shared" si="165"/>
        <v>0</v>
      </c>
      <c r="M87" s="37">
        <f t="shared" si="166"/>
        <v>0</v>
      </c>
      <c r="N87" s="37">
        <f t="shared" si="167"/>
        <v>42965.46</v>
      </c>
      <c r="O87" s="19">
        <f t="shared" si="168"/>
        <v>0</v>
      </c>
      <c r="P87" s="20">
        <f t="shared" si="169"/>
        <v>0</v>
      </c>
      <c r="Q87" s="15"/>
    </row>
    <row r="88" spans="1:17" s="39" customFormat="1">
      <c r="A88" s="16" t="s">
        <v>219</v>
      </c>
      <c r="B88" s="16" t="s">
        <v>220</v>
      </c>
      <c r="C88" s="44"/>
      <c r="D88" s="102"/>
      <c r="E88" s="22"/>
      <c r="F88" s="22"/>
      <c r="G88" s="103"/>
      <c r="H88" s="22"/>
      <c r="I88" s="35"/>
      <c r="J88" s="36">
        <f>SUM(J89:J97)</f>
        <v>28364.540000000005</v>
      </c>
      <c r="K88" s="36">
        <f t="shared" ref="K88:N88" si="170">SUM(K89:K97)</f>
        <v>0</v>
      </c>
      <c r="L88" s="36">
        <f t="shared" si="170"/>
        <v>0</v>
      </c>
      <c r="M88" s="36">
        <f t="shared" si="170"/>
        <v>0</v>
      </c>
      <c r="N88" s="36">
        <f t="shared" si="170"/>
        <v>28364.540000000005</v>
      </c>
      <c r="O88" s="23">
        <f>SUM(M88/J88)</f>
        <v>0</v>
      </c>
      <c r="P88" s="24">
        <f>IF(M88="",0/J88,M88/J88)</f>
        <v>0</v>
      </c>
    </row>
    <row r="89" spans="1:17" ht="38.25">
      <c r="A89" s="41" t="s">
        <v>221</v>
      </c>
      <c r="B89" s="41" t="s">
        <v>222</v>
      </c>
      <c r="C89" s="9" t="s">
        <v>32</v>
      </c>
      <c r="D89" s="99">
        <v>5</v>
      </c>
      <c r="E89" s="100">
        <v>0</v>
      </c>
      <c r="F89" s="101"/>
      <c r="G89" s="101">
        <f t="shared" ref="G89:G92" si="171">E89+F89</f>
        <v>0</v>
      </c>
      <c r="H89" s="104">
        <f t="shared" ref="H89:H92" si="172">IF(G89="",D89-0,D89-G89)</f>
        <v>5</v>
      </c>
      <c r="I89" s="46">
        <v>753.73</v>
      </c>
      <c r="J89" s="37">
        <f t="shared" si="163"/>
        <v>3768.65</v>
      </c>
      <c r="K89" s="37">
        <f t="shared" ref="K89:K92" si="173">ROUND(E89*$I89,2)</f>
        <v>0</v>
      </c>
      <c r="L89" s="37">
        <f t="shared" ref="L89:L92" si="174">ROUND(F89*$I89,2)</f>
        <v>0</v>
      </c>
      <c r="M89" s="37">
        <f t="shared" ref="M89:M92" si="175">ROUND(G89*$I89,2)</f>
        <v>0</v>
      </c>
      <c r="N89" s="37">
        <f t="shared" ref="N89:N92" si="176">ROUND(H89*$I89,2)</f>
        <v>3768.65</v>
      </c>
      <c r="O89" s="19">
        <f t="shared" ref="O89:O92" si="177">IF(L89="",0/J89,L89/J89)</f>
        <v>0</v>
      </c>
      <c r="P89" s="20">
        <f t="shared" ref="P89:P92" si="178">IF(M89="",0/J89,M89/J89)</f>
        <v>0</v>
      </c>
      <c r="Q89" s="15"/>
    </row>
    <row r="90" spans="1:17" ht="38.25">
      <c r="A90" s="41" t="s">
        <v>223</v>
      </c>
      <c r="B90" s="41" t="s">
        <v>224</v>
      </c>
      <c r="C90" s="9" t="s">
        <v>32</v>
      </c>
      <c r="D90" s="99">
        <v>5</v>
      </c>
      <c r="E90" s="100">
        <v>0</v>
      </c>
      <c r="F90" s="101"/>
      <c r="G90" s="101">
        <f t="shared" si="171"/>
        <v>0</v>
      </c>
      <c r="H90" s="104">
        <f t="shared" si="172"/>
        <v>5</v>
      </c>
      <c r="I90" s="46">
        <v>607.30999999999995</v>
      </c>
      <c r="J90" s="37">
        <f t="shared" si="163"/>
        <v>3036.55</v>
      </c>
      <c r="K90" s="37">
        <f t="shared" si="173"/>
        <v>0</v>
      </c>
      <c r="L90" s="37">
        <f t="shared" si="174"/>
        <v>0</v>
      </c>
      <c r="M90" s="37">
        <f t="shared" si="175"/>
        <v>0</v>
      </c>
      <c r="N90" s="37">
        <f t="shared" si="176"/>
        <v>3036.55</v>
      </c>
      <c r="O90" s="19">
        <f t="shared" si="177"/>
        <v>0</v>
      </c>
      <c r="P90" s="20">
        <f t="shared" si="178"/>
        <v>0</v>
      </c>
      <c r="Q90" s="15"/>
    </row>
    <row r="91" spans="1:17" ht="25.5">
      <c r="A91" s="41" t="s">
        <v>225</v>
      </c>
      <c r="B91" s="41" t="s">
        <v>226</v>
      </c>
      <c r="C91" s="9" t="s">
        <v>32</v>
      </c>
      <c r="D91" s="99">
        <v>6</v>
      </c>
      <c r="E91" s="100">
        <v>0</v>
      </c>
      <c r="F91" s="101"/>
      <c r="G91" s="101">
        <f t="shared" si="171"/>
        <v>0</v>
      </c>
      <c r="H91" s="104">
        <f t="shared" si="172"/>
        <v>6</v>
      </c>
      <c r="I91" s="46">
        <v>1937.98</v>
      </c>
      <c r="J91" s="37">
        <f t="shared" si="163"/>
        <v>11627.88</v>
      </c>
      <c r="K91" s="37">
        <f t="shared" si="173"/>
        <v>0</v>
      </c>
      <c r="L91" s="37">
        <f t="shared" si="174"/>
        <v>0</v>
      </c>
      <c r="M91" s="37">
        <f t="shared" si="175"/>
        <v>0</v>
      </c>
      <c r="N91" s="37">
        <f t="shared" si="176"/>
        <v>11627.88</v>
      </c>
      <c r="O91" s="19">
        <f t="shared" si="177"/>
        <v>0</v>
      </c>
      <c r="P91" s="20">
        <f t="shared" si="178"/>
        <v>0</v>
      </c>
      <c r="Q91" s="15"/>
    </row>
    <row r="92" spans="1:17" ht="38.25">
      <c r="A92" s="41" t="s">
        <v>227</v>
      </c>
      <c r="B92" s="41" t="s">
        <v>228</v>
      </c>
      <c r="C92" s="9" t="s">
        <v>32</v>
      </c>
      <c r="D92" s="99">
        <v>8</v>
      </c>
      <c r="E92" s="100">
        <v>0</v>
      </c>
      <c r="F92" s="101"/>
      <c r="G92" s="101">
        <f t="shared" si="171"/>
        <v>0</v>
      </c>
      <c r="H92" s="104">
        <f t="shared" si="172"/>
        <v>8</v>
      </c>
      <c r="I92" s="46">
        <v>1019.14</v>
      </c>
      <c r="J92" s="37">
        <f t="shared" si="163"/>
        <v>8153.12</v>
      </c>
      <c r="K92" s="37">
        <f t="shared" si="173"/>
        <v>0</v>
      </c>
      <c r="L92" s="37">
        <f t="shared" si="174"/>
        <v>0</v>
      </c>
      <c r="M92" s="37">
        <f t="shared" si="175"/>
        <v>0</v>
      </c>
      <c r="N92" s="37">
        <f t="shared" si="176"/>
        <v>8153.12</v>
      </c>
      <c r="O92" s="19">
        <f t="shared" si="177"/>
        <v>0</v>
      </c>
      <c r="P92" s="20">
        <f t="shared" si="178"/>
        <v>0</v>
      </c>
      <c r="Q92" s="15"/>
    </row>
    <row r="93" spans="1:17" s="39" customFormat="1" ht="25.5">
      <c r="A93" s="41" t="s">
        <v>229</v>
      </c>
      <c r="B93" s="41" t="s">
        <v>230</v>
      </c>
      <c r="C93" s="9" t="s">
        <v>32</v>
      </c>
      <c r="D93" s="99">
        <v>1</v>
      </c>
      <c r="E93" s="100">
        <v>0</v>
      </c>
      <c r="F93" s="101"/>
      <c r="G93" s="101">
        <f t="shared" ref="G93:G97" si="179">E93+F93</f>
        <v>0</v>
      </c>
      <c r="H93" s="104">
        <f t="shared" ref="H93:H97" si="180">IF(G93="",D93-0,D93-G93)</f>
        <v>1</v>
      </c>
      <c r="I93" s="46">
        <v>60.38</v>
      </c>
      <c r="J93" s="37">
        <f t="shared" ref="J93:J97" si="181">ROUND(D93*$I93,2)</f>
        <v>60.38</v>
      </c>
      <c r="K93" s="37">
        <f t="shared" ref="K93:K97" si="182">ROUND(E93*$I93,2)</f>
        <v>0</v>
      </c>
      <c r="L93" s="37">
        <f t="shared" ref="L93:L97" si="183">ROUND(F93*$I93,2)</f>
        <v>0</v>
      </c>
      <c r="M93" s="37">
        <f t="shared" ref="M93:M97" si="184">ROUND(G93*$I93,2)</f>
        <v>0</v>
      </c>
      <c r="N93" s="37">
        <f t="shared" ref="N93:N97" si="185">ROUND(H93*$I93,2)</f>
        <v>60.38</v>
      </c>
      <c r="O93" s="19">
        <f t="shared" ref="O93:O97" si="186">IF(L93="",0/J93,L93/J93)</f>
        <v>0</v>
      </c>
      <c r="P93" s="20">
        <f t="shared" ref="P93:P97" si="187">IF(M93="",0/J93,M93/J93)</f>
        <v>0</v>
      </c>
    </row>
    <row r="94" spans="1:17" s="39" customFormat="1" ht="25.5">
      <c r="A94" s="41" t="s">
        <v>231</v>
      </c>
      <c r="B94" s="41" t="s">
        <v>232</v>
      </c>
      <c r="C94" s="9" t="s">
        <v>32</v>
      </c>
      <c r="D94" s="99">
        <v>8</v>
      </c>
      <c r="E94" s="100">
        <v>0</v>
      </c>
      <c r="F94" s="101"/>
      <c r="G94" s="101">
        <f t="shared" si="179"/>
        <v>0</v>
      </c>
      <c r="H94" s="104">
        <f t="shared" si="180"/>
        <v>8</v>
      </c>
      <c r="I94" s="46">
        <v>38.299999999999997</v>
      </c>
      <c r="J94" s="37">
        <f t="shared" si="181"/>
        <v>306.39999999999998</v>
      </c>
      <c r="K94" s="37">
        <f t="shared" si="182"/>
        <v>0</v>
      </c>
      <c r="L94" s="37">
        <f t="shared" si="183"/>
        <v>0</v>
      </c>
      <c r="M94" s="37">
        <f t="shared" si="184"/>
        <v>0</v>
      </c>
      <c r="N94" s="37">
        <f t="shared" si="185"/>
        <v>306.39999999999998</v>
      </c>
      <c r="O94" s="19">
        <f t="shared" si="186"/>
        <v>0</v>
      </c>
      <c r="P94" s="20">
        <f t="shared" si="187"/>
        <v>0</v>
      </c>
    </row>
    <row r="95" spans="1:17" ht="25.5">
      <c r="A95" s="41" t="s">
        <v>233</v>
      </c>
      <c r="B95" s="41" t="s">
        <v>234</v>
      </c>
      <c r="C95" s="9" t="s">
        <v>32</v>
      </c>
      <c r="D95" s="99">
        <v>6</v>
      </c>
      <c r="E95" s="100">
        <v>0</v>
      </c>
      <c r="F95" s="101"/>
      <c r="G95" s="101">
        <f t="shared" si="179"/>
        <v>0</v>
      </c>
      <c r="H95" s="104">
        <f t="shared" si="180"/>
        <v>6</v>
      </c>
      <c r="I95" s="46">
        <v>30.62</v>
      </c>
      <c r="J95" s="37">
        <f t="shared" si="181"/>
        <v>183.72</v>
      </c>
      <c r="K95" s="37">
        <f t="shared" si="182"/>
        <v>0</v>
      </c>
      <c r="L95" s="37">
        <f t="shared" si="183"/>
        <v>0</v>
      </c>
      <c r="M95" s="37">
        <f t="shared" si="184"/>
        <v>0</v>
      </c>
      <c r="N95" s="37">
        <f t="shared" si="185"/>
        <v>183.72</v>
      </c>
      <c r="O95" s="19">
        <f t="shared" si="186"/>
        <v>0</v>
      </c>
      <c r="P95" s="20">
        <f t="shared" si="187"/>
        <v>0</v>
      </c>
      <c r="Q95" s="15"/>
    </row>
    <row r="96" spans="1:17" s="25" customFormat="1">
      <c r="A96" s="41" t="s">
        <v>235</v>
      </c>
      <c r="B96" s="41" t="s">
        <v>236</v>
      </c>
      <c r="C96" s="9" t="s">
        <v>32</v>
      </c>
      <c r="D96" s="99">
        <v>4</v>
      </c>
      <c r="E96" s="100">
        <v>0</v>
      </c>
      <c r="F96" s="101"/>
      <c r="G96" s="101">
        <f t="shared" si="179"/>
        <v>0</v>
      </c>
      <c r="H96" s="104">
        <f t="shared" si="180"/>
        <v>4</v>
      </c>
      <c r="I96" s="46">
        <v>66.86</v>
      </c>
      <c r="J96" s="37">
        <f t="shared" si="181"/>
        <v>267.44</v>
      </c>
      <c r="K96" s="37">
        <f t="shared" si="182"/>
        <v>0</v>
      </c>
      <c r="L96" s="37">
        <f t="shared" si="183"/>
        <v>0</v>
      </c>
      <c r="M96" s="37">
        <f t="shared" si="184"/>
        <v>0</v>
      </c>
      <c r="N96" s="37">
        <f t="shared" si="185"/>
        <v>267.44</v>
      </c>
      <c r="O96" s="19">
        <f t="shared" si="186"/>
        <v>0</v>
      </c>
      <c r="P96" s="20">
        <f t="shared" si="187"/>
        <v>0</v>
      </c>
    </row>
    <row r="97" spans="1:17" ht="25.5">
      <c r="A97" s="41" t="s">
        <v>237</v>
      </c>
      <c r="B97" s="41" t="s">
        <v>238</v>
      </c>
      <c r="C97" s="9" t="s">
        <v>32</v>
      </c>
      <c r="D97" s="99">
        <v>10</v>
      </c>
      <c r="E97" s="100">
        <v>0</v>
      </c>
      <c r="F97" s="101"/>
      <c r="G97" s="101">
        <f t="shared" si="179"/>
        <v>0</v>
      </c>
      <c r="H97" s="104">
        <f t="shared" si="180"/>
        <v>10</v>
      </c>
      <c r="I97" s="46">
        <v>96.04</v>
      </c>
      <c r="J97" s="37">
        <f t="shared" si="181"/>
        <v>960.4</v>
      </c>
      <c r="K97" s="37">
        <f t="shared" si="182"/>
        <v>0</v>
      </c>
      <c r="L97" s="37">
        <f t="shared" si="183"/>
        <v>0</v>
      </c>
      <c r="M97" s="37">
        <f t="shared" si="184"/>
        <v>0</v>
      </c>
      <c r="N97" s="37">
        <f t="shared" si="185"/>
        <v>960.4</v>
      </c>
      <c r="O97" s="19">
        <f t="shared" si="186"/>
        <v>0</v>
      </c>
      <c r="P97" s="20">
        <f t="shared" si="187"/>
        <v>0</v>
      </c>
      <c r="Q97" s="15"/>
    </row>
    <row r="98" spans="1:17" s="39" customFormat="1">
      <c r="A98" s="16" t="s">
        <v>239</v>
      </c>
      <c r="B98" s="16" t="s">
        <v>240</v>
      </c>
      <c r="C98" s="44"/>
      <c r="D98" s="102"/>
      <c r="E98" s="22"/>
      <c r="F98" s="22"/>
      <c r="G98" s="22"/>
      <c r="H98" s="22"/>
      <c r="I98" s="35"/>
      <c r="J98" s="36">
        <f>SUM(J99:J105)</f>
        <v>7754.1599999999989</v>
      </c>
      <c r="K98" s="36">
        <f t="shared" ref="K98:N98" si="188">SUM(K99:K105)</f>
        <v>0</v>
      </c>
      <c r="L98" s="36">
        <f t="shared" si="188"/>
        <v>0</v>
      </c>
      <c r="M98" s="36">
        <f t="shared" si="188"/>
        <v>0</v>
      </c>
      <c r="N98" s="36">
        <f t="shared" si="188"/>
        <v>7754.1599999999989</v>
      </c>
      <c r="O98" s="23">
        <f>SUM(M98/J98)</f>
        <v>0</v>
      </c>
      <c r="P98" s="24">
        <f>IF(M98="",0/J98,M98/J98)</f>
        <v>0</v>
      </c>
    </row>
    <row r="99" spans="1:17" ht="25.5">
      <c r="A99" s="41" t="s">
        <v>241</v>
      </c>
      <c r="B99" s="41" t="s">
        <v>242</v>
      </c>
      <c r="C99" s="9" t="s">
        <v>10</v>
      </c>
      <c r="D99" s="99">
        <v>60</v>
      </c>
      <c r="E99" s="100">
        <v>0</v>
      </c>
      <c r="F99" s="101"/>
      <c r="G99" s="101">
        <f t="shared" ref="G99" si="189">E99+F99</f>
        <v>0</v>
      </c>
      <c r="H99" s="104">
        <f t="shared" ref="H99" si="190">IF(G99="",D99-0,D99-G99)</f>
        <v>60</v>
      </c>
      <c r="I99" s="46">
        <v>17.059999999999999</v>
      </c>
      <c r="J99" s="37">
        <f>ROUND(D99*$I99,2)</f>
        <v>1023.6</v>
      </c>
      <c r="K99" s="37">
        <f t="shared" ref="K99:N99" si="191">ROUND(E99*$I99,2)</f>
        <v>0</v>
      </c>
      <c r="L99" s="37">
        <f t="shared" si="191"/>
        <v>0</v>
      </c>
      <c r="M99" s="37">
        <f t="shared" si="191"/>
        <v>0</v>
      </c>
      <c r="N99" s="37">
        <f t="shared" si="191"/>
        <v>1023.6</v>
      </c>
      <c r="O99" s="19">
        <f t="shared" ref="O99" si="192">IF(L99="",0/J99,L99/J99)</f>
        <v>0</v>
      </c>
      <c r="P99" s="20">
        <f t="shared" ref="P99" si="193">IF(M99="",0/J99,M99/J99)</f>
        <v>0</v>
      </c>
      <c r="Q99" s="15"/>
    </row>
    <row r="100" spans="1:17" s="25" customFormat="1" ht="25.5">
      <c r="A100" s="41" t="s">
        <v>243</v>
      </c>
      <c r="B100" s="41" t="s">
        <v>244</v>
      </c>
      <c r="C100" s="9" t="s">
        <v>10</v>
      </c>
      <c r="D100" s="99">
        <v>70</v>
      </c>
      <c r="E100" s="100">
        <v>0</v>
      </c>
      <c r="F100" s="101"/>
      <c r="G100" s="101">
        <f t="shared" ref="G100:G105" si="194">E100+F100</f>
        <v>0</v>
      </c>
      <c r="H100" s="104">
        <f t="shared" ref="H100:H105" si="195">IF(G100="",D100-0,D100-G100)</f>
        <v>70</v>
      </c>
      <c r="I100" s="46">
        <v>20.13</v>
      </c>
      <c r="J100" s="37">
        <f t="shared" ref="J100:J105" si="196">ROUND(D100*$I100,2)</f>
        <v>1409.1</v>
      </c>
      <c r="K100" s="37">
        <f t="shared" ref="K100:K105" si="197">ROUND(E100*$I100,2)</f>
        <v>0</v>
      </c>
      <c r="L100" s="37">
        <f t="shared" ref="L100:L105" si="198">ROUND(F100*$I100,2)</f>
        <v>0</v>
      </c>
      <c r="M100" s="37">
        <f t="shared" ref="M100:M105" si="199">ROUND(G100*$I100,2)</f>
        <v>0</v>
      </c>
      <c r="N100" s="37">
        <f t="shared" ref="N100:N105" si="200">ROUND(H100*$I100,2)</f>
        <v>1409.1</v>
      </c>
      <c r="O100" s="19">
        <f t="shared" ref="O100:O105" si="201">IF(L100="",0/J100,L100/J100)</f>
        <v>0</v>
      </c>
      <c r="P100" s="20">
        <f t="shared" ref="P100:P105" si="202">IF(M100="",0/J100,M100/J100)</f>
        <v>0</v>
      </c>
    </row>
    <row r="101" spans="1:17" ht="25.5">
      <c r="A101" s="41" t="s">
        <v>245</v>
      </c>
      <c r="B101" s="41" t="s">
        <v>246</v>
      </c>
      <c r="C101" s="9" t="s">
        <v>10</v>
      </c>
      <c r="D101" s="99">
        <v>140</v>
      </c>
      <c r="E101" s="100">
        <v>0</v>
      </c>
      <c r="F101" s="101"/>
      <c r="G101" s="101">
        <f t="shared" si="194"/>
        <v>0</v>
      </c>
      <c r="H101" s="104">
        <f t="shared" si="195"/>
        <v>140</v>
      </c>
      <c r="I101" s="46">
        <v>18.89</v>
      </c>
      <c r="J101" s="37">
        <f t="shared" si="196"/>
        <v>2644.6</v>
      </c>
      <c r="K101" s="37">
        <f t="shared" si="197"/>
        <v>0</v>
      </c>
      <c r="L101" s="37">
        <f t="shared" si="198"/>
        <v>0</v>
      </c>
      <c r="M101" s="37">
        <f t="shared" si="199"/>
        <v>0</v>
      </c>
      <c r="N101" s="37">
        <f t="shared" si="200"/>
        <v>2644.6</v>
      </c>
      <c r="O101" s="19">
        <f t="shared" si="201"/>
        <v>0</v>
      </c>
      <c r="P101" s="20">
        <f t="shared" si="202"/>
        <v>0</v>
      </c>
      <c r="Q101" s="15"/>
    </row>
    <row r="102" spans="1:17" ht="25.5">
      <c r="A102" s="41" t="s">
        <v>247</v>
      </c>
      <c r="B102" s="41" t="s">
        <v>248</v>
      </c>
      <c r="C102" s="9" t="s">
        <v>10</v>
      </c>
      <c r="D102" s="99">
        <v>60</v>
      </c>
      <c r="E102" s="100">
        <v>0</v>
      </c>
      <c r="F102" s="101"/>
      <c r="G102" s="101">
        <f t="shared" si="194"/>
        <v>0</v>
      </c>
      <c r="H102" s="104">
        <f t="shared" si="195"/>
        <v>60</v>
      </c>
      <c r="I102" s="46">
        <v>17.8</v>
      </c>
      <c r="J102" s="37">
        <f t="shared" si="196"/>
        <v>1068</v>
      </c>
      <c r="K102" s="37">
        <f t="shared" si="197"/>
        <v>0</v>
      </c>
      <c r="L102" s="37">
        <f t="shared" si="198"/>
        <v>0</v>
      </c>
      <c r="M102" s="37">
        <f t="shared" si="199"/>
        <v>0</v>
      </c>
      <c r="N102" s="37">
        <f t="shared" si="200"/>
        <v>1068</v>
      </c>
      <c r="O102" s="19">
        <f t="shared" si="201"/>
        <v>0</v>
      </c>
      <c r="P102" s="20">
        <f t="shared" si="202"/>
        <v>0</v>
      </c>
      <c r="Q102" s="15"/>
    </row>
    <row r="103" spans="1:17" ht="25.5">
      <c r="A103" s="41" t="s">
        <v>249</v>
      </c>
      <c r="B103" s="41" t="s">
        <v>250</v>
      </c>
      <c r="C103" s="9" t="s">
        <v>10</v>
      </c>
      <c r="D103" s="99">
        <v>90</v>
      </c>
      <c r="E103" s="100">
        <v>0</v>
      </c>
      <c r="F103" s="101"/>
      <c r="G103" s="101">
        <f t="shared" si="194"/>
        <v>0</v>
      </c>
      <c r="H103" s="104">
        <f t="shared" si="195"/>
        <v>90</v>
      </c>
      <c r="I103" s="46">
        <v>10.27</v>
      </c>
      <c r="J103" s="37">
        <f t="shared" si="196"/>
        <v>924.3</v>
      </c>
      <c r="K103" s="37">
        <f t="shared" si="197"/>
        <v>0</v>
      </c>
      <c r="L103" s="37">
        <f t="shared" si="198"/>
        <v>0</v>
      </c>
      <c r="M103" s="37">
        <f t="shared" si="199"/>
        <v>0</v>
      </c>
      <c r="N103" s="37">
        <f t="shared" si="200"/>
        <v>924.3</v>
      </c>
      <c r="O103" s="19">
        <f t="shared" si="201"/>
        <v>0</v>
      </c>
      <c r="P103" s="20">
        <f t="shared" si="202"/>
        <v>0</v>
      </c>
      <c r="Q103" s="15"/>
    </row>
    <row r="104" spans="1:17" s="39" customFormat="1" ht="25.5">
      <c r="A104" s="41" t="s">
        <v>251</v>
      </c>
      <c r="B104" s="41" t="s">
        <v>252</v>
      </c>
      <c r="C104" s="9" t="s">
        <v>10</v>
      </c>
      <c r="D104" s="99">
        <v>27</v>
      </c>
      <c r="E104" s="100">
        <v>0</v>
      </c>
      <c r="F104" s="101"/>
      <c r="G104" s="101">
        <f t="shared" si="194"/>
        <v>0</v>
      </c>
      <c r="H104" s="104">
        <f t="shared" si="195"/>
        <v>27</v>
      </c>
      <c r="I104" s="46">
        <v>14.18</v>
      </c>
      <c r="J104" s="37">
        <f t="shared" si="196"/>
        <v>382.86</v>
      </c>
      <c r="K104" s="37">
        <f t="shared" si="197"/>
        <v>0</v>
      </c>
      <c r="L104" s="37">
        <f t="shared" si="198"/>
        <v>0</v>
      </c>
      <c r="M104" s="37">
        <f t="shared" si="199"/>
        <v>0</v>
      </c>
      <c r="N104" s="37">
        <f t="shared" si="200"/>
        <v>382.86</v>
      </c>
      <c r="O104" s="19">
        <f t="shared" si="201"/>
        <v>0</v>
      </c>
      <c r="P104" s="20">
        <f t="shared" si="202"/>
        <v>0</v>
      </c>
    </row>
    <row r="105" spans="1:17" s="25" customFormat="1" ht="25.5">
      <c r="A105" s="41" t="s">
        <v>253</v>
      </c>
      <c r="B105" s="41" t="s">
        <v>254</v>
      </c>
      <c r="C105" s="9" t="s">
        <v>32</v>
      </c>
      <c r="D105" s="99">
        <v>10</v>
      </c>
      <c r="E105" s="100">
        <v>0</v>
      </c>
      <c r="F105" s="101"/>
      <c r="G105" s="101">
        <f t="shared" si="194"/>
        <v>0</v>
      </c>
      <c r="H105" s="104">
        <f t="shared" si="195"/>
        <v>10</v>
      </c>
      <c r="I105" s="46">
        <v>30.17</v>
      </c>
      <c r="J105" s="37">
        <f t="shared" si="196"/>
        <v>301.7</v>
      </c>
      <c r="K105" s="37">
        <f t="shared" si="197"/>
        <v>0</v>
      </c>
      <c r="L105" s="37">
        <f t="shared" si="198"/>
        <v>0</v>
      </c>
      <c r="M105" s="37">
        <f t="shared" si="199"/>
        <v>0</v>
      </c>
      <c r="N105" s="37">
        <f t="shared" si="200"/>
        <v>301.7</v>
      </c>
      <c r="O105" s="19">
        <f t="shared" si="201"/>
        <v>0</v>
      </c>
      <c r="P105" s="20">
        <f t="shared" si="202"/>
        <v>0</v>
      </c>
    </row>
    <row r="106" spans="1:17" s="39" customFormat="1">
      <c r="A106" s="16" t="s">
        <v>255</v>
      </c>
      <c r="B106" s="16" t="s">
        <v>256</v>
      </c>
      <c r="C106" s="44"/>
      <c r="D106" s="102"/>
      <c r="E106" s="22"/>
      <c r="F106" s="22"/>
      <c r="G106" s="22"/>
      <c r="H106" s="22"/>
      <c r="I106" s="35"/>
      <c r="J106" s="36">
        <f>SUM(J107:J112)</f>
        <v>7360.0599999999995</v>
      </c>
      <c r="K106" s="36">
        <f t="shared" ref="K106:N106" si="203">SUM(K107:K112)</f>
        <v>0</v>
      </c>
      <c r="L106" s="36">
        <f t="shared" si="203"/>
        <v>0</v>
      </c>
      <c r="M106" s="36">
        <f t="shared" si="203"/>
        <v>0</v>
      </c>
      <c r="N106" s="36">
        <f t="shared" si="203"/>
        <v>7360.0599999999995</v>
      </c>
      <c r="O106" s="23">
        <f>SUM(M106/J106)</f>
        <v>0</v>
      </c>
      <c r="P106" s="24">
        <f>IF(M106="",0/J106,M106/J106)</f>
        <v>0</v>
      </c>
    </row>
    <row r="107" spans="1:17">
      <c r="A107" s="41" t="s">
        <v>257</v>
      </c>
      <c r="B107" s="41" t="s">
        <v>258</v>
      </c>
      <c r="C107" s="9" t="s">
        <v>32</v>
      </c>
      <c r="D107" s="99">
        <v>1</v>
      </c>
      <c r="E107" s="100">
        <v>0</v>
      </c>
      <c r="F107" s="101"/>
      <c r="G107" s="101">
        <f t="shared" ref="G107:G112" si="204">E107+F107</f>
        <v>0</v>
      </c>
      <c r="H107" s="104">
        <f t="shared" ref="H107:H112" si="205">IF(G107="",D107-0,D107-G107)</f>
        <v>1</v>
      </c>
      <c r="I107" s="46">
        <v>520.46</v>
      </c>
      <c r="J107" s="37">
        <f t="shared" ref="J107:J129" si="206">ROUND(D107*$I107,2)</f>
        <v>520.46</v>
      </c>
      <c r="K107" s="37">
        <f t="shared" ref="K107:K109" si="207">ROUND(E107*$I107,2)</f>
        <v>0</v>
      </c>
      <c r="L107" s="37">
        <f t="shared" ref="L107:L109" si="208">ROUND(F107*$I107,2)</f>
        <v>0</v>
      </c>
      <c r="M107" s="37">
        <f t="shared" ref="M107:M109" si="209">ROUND(G107*$I107,2)</f>
        <v>0</v>
      </c>
      <c r="N107" s="37">
        <f t="shared" ref="N107:N109" si="210">ROUND(H107*$I107,2)</f>
        <v>520.46</v>
      </c>
      <c r="O107" s="19">
        <f t="shared" ref="O107:O109" si="211">IF(L107="",0/J107,L107/J107)</f>
        <v>0</v>
      </c>
      <c r="P107" s="20">
        <f t="shared" ref="P107:P109" si="212">IF(M107="",0/J107,M107/J107)</f>
        <v>0</v>
      </c>
      <c r="Q107" s="15"/>
    </row>
    <row r="108" spans="1:17" ht="25.5">
      <c r="A108" s="41" t="s">
        <v>259</v>
      </c>
      <c r="B108" s="41" t="s">
        <v>260</v>
      </c>
      <c r="C108" s="9" t="s">
        <v>32</v>
      </c>
      <c r="D108" s="99">
        <v>34</v>
      </c>
      <c r="E108" s="100">
        <v>0</v>
      </c>
      <c r="F108" s="101"/>
      <c r="G108" s="101">
        <f t="shared" si="204"/>
        <v>0</v>
      </c>
      <c r="H108" s="104">
        <f t="shared" si="205"/>
        <v>34</v>
      </c>
      <c r="I108" s="46">
        <v>135.18</v>
      </c>
      <c r="J108" s="37">
        <f t="shared" si="206"/>
        <v>4596.12</v>
      </c>
      <c r="K108" s="37">
        <f t="shared" si="207"/>
        <v>0</v>
      </c>
      <c r="L108" s="37">
        <f t="shared" si="208"/>
        <v>0</v>
      </c>
      <c r="M108" s="37">
        <f t="shared" si="209"/>
        <v>0</v>
      </c>
      <c r="N108" s="37">
        <f t="shared" si="210"/>
        <v>4596.12</v>
      </c>
      <c r="O108" s="19">
        <f t="shared" si="211"/>
        <v>0</v>
      </c>
      <c r="P108" s="20">
        <f t="shared" si="212"/>
        <v>0</v>
      </c>
      <c r="Q108" s="15"/>
    </row>
    <row r="109" spans="1:17" ht="25.5">
      <c r="A109" s="41" t="s">
        <v>261</v>
      </c>
      <c r="B109" s="41" t="s">
        <v>67</v>
      </c>
      <c r="C109" s="9" t="s">
        <v>32</v>
      </c>
      <c r="D109" s="99">
        <v>14</v>
      </c>
      <c r="E109" s="100">
        <v>0</v>
      </c>
      <c r="F109" s="101"/>
      <c r="G109" s="101">
        <f t="shared" si="204"/>
        <v>0</v>
      </c>
      <c r="H109" s="104">
        <f t="shared" si="205"/>
        <v>14</v>
      </c>
      <c r="I109" s="46">
        <v>18.59</v>
      </c>
      <c r="J109" s="37">
        <f t="shared" si="206"/>
        <v>260.26</v>
      </c>
      <c r="K109" s="37">
        <f t="shared" si="207"/>
        <v>0</v>
      </c>
      <c r="L109" s="37">
        <f t="shared" si="208"/>
        <v>0</v>
      </c>
      <c r="M109" s="37">
        <f t="shared" si="209"/>
        <v>0</v>
      </c>
      <c r="N109" s="37">
        <f t="shared" si="210"/>
        <v>260.26</v>
      </c>
      <c r="O109" s="19">
        <f t="shared" si="211"/>
        <v>0</v>
      </c>
      <c r="P109" s="20">
        <f t="shared" si="212"/>
        <v>0</v>
      </c>
      <c r="Q109" s="15"/>
    </row>
    <row r="110" spans="1:17" s="25" customFormat="1" ht="25.5">
      <c r="A110" s="41" t="s">
        <v>262</v>
      </c>
      <c r="B110" s="41" t="s">
        <v>263</v>
      </c>
      <c r="C110" s="9" t="s">
        <v>32</v>
      </c>
      <c r="D110" s="99">
        <v>3</v>
      </c>
      <c r="E110" s="100">
        <v>0</v>
      </c>
      <c r="F110" s="101"/>
      <c r="G110" s="101">
        <f t="shared" si="204"/>
        <v>0</v>
      </c>
      <c r="H110" s="104">
        <f t="shared" si="205"/>
        <v>3</v>
      </c>
      <c r="I110" s="46">
        <v>21.73</v>
      </c>
      <c r="J110" s="37">
        <f t="shared" ref="J110" si="213">ROUND(D110*$I110,2)</f>
        <v>65.19</v>
      </c>
      <c r="K110" s="37">
        <f t="shared" ref="K110" si="214">ROUND(E110*$I110,2)</f>
        <v>0</v>
      </c>
      <c r="L110" s="37">
        <f t="shared" ref="L110" si="215">ROUND(F110*$I110,2)</f>
        <v>0</v>
      </c>
      <c r="M110" s="37">
        <f t="shared" ref="M110" si="216">ROUND(G110*$I110,2)</f>
        <v>0</v>
      </c>
      <c r="N110" s="37">
        <f t="shared" ref="N110" si="217">ROUND(H110*$I110,2)</f>
        <v>65.19</v>
      </c>
      <c r="O110" s="19">
        <f t="shared" ref="O110" si="218">IF(L110="",0/J110,L110/J110)</f>
        <v>0</v>
      </c>
      <c r="P110" s="20">
        <f t="shared" ref="P110" si="219">IF(M110="",0/J110,M110/J110)</f>
        <v>0</v>
      </c>
    </row>
    <row r="111" spans="1:17">
      <c r="A111" s="41" t="s">
        <v>264</v>
      </c>
      <c r="B111" s="41" t="s">
        <v>265</v>
      </c>
      <c r="C111" s="9" t="s">
        <v>10</v>
      </c>
      <c r="D111" s="99">
        <v>330</v>
      </c>
      <c r="E111" s="100">
        <v>0</v>
      </c>
      <c r="F111" s="101"/>
      <c r="G111" s="101">
        <f t="shared" si="204"/>
        <v>0</v>
      </c>
      <c r="H111" s="104">
        <f t="shared" si="205"/>
        <v>330</v>
      </c>
      <c r="I111" s="46">
        <v>1.71</v>
      </c>
      <c r="J111" s="37">
        <f t="shared" si="206"/>
        <v>564.29999999999995</v>
      </c>
      <c r="K111" s="37">
        <f t="shared" ref="K111:K112" si="220">ROUND(E111*$I111,2)</f>
        <v>0</v>
      </c>
      <c r="L111" s="37">
        <f t="shared" ref="L111:L112" si="221">ROUND(F111*$I111,2)</f>
        <v>0</v>
      </c>
      <c r="M111" s="37">
        <f t="shared" ref="M111:M112" si="222">ROUND(G111*$I111,2)</f>
        <v>0</v>
      </c>
      <c r="N111" s="37">
        <f t="shared" ref="N111:N112" si="223">ROUND(H111*$I111,2)</f>
        <v>564.29999999999995</v>
      </c>
      <c r="O111" s="19">
        <f t="shared" ref="O111:O112" si="224">IF(L111="",0/J111,L111/J111)</f>
        <v>0</v>
      </c>
      <c r="P111" s="20">
        <f t="shared" ref="P111:P112" si="225">IF(M111="",0/J111,M111/J111)</f>
        <v>0</v>
      </c>
      <c r="Q111" s="15"/>
    </row>
    <row r="112" spans="1:17">
      <c r="A112" s="41" t="s">
        <v>266</v>
      </c>
      <c r="B112" s="41" t="s">
        <v>149</v>
      </c>
      <c r="C112" s="9" t="s">
        <v>28</v>
      </c>
      <c r="D112" s="99">
        <v>14.85</v>
      </c>
      <c r="E112" s="100">
        <v>0</v>
      </c>
      <c r="F112" s="101"/>
      <c r="G112" s="101">
        <f t="shared" si="204"/>
        <v>0</v>
      </c>
      <c r="H112" s="104">
        <f t="shared" si="205"/>
        <v>14.85</v>
      </c>
      <c r="I112" s="46">
        <v>91.16</v>
      </c>
      <c r="J112" s="37">
        <f t="shared" si="206"/>
        <v>1353.73</v>
      </c>
      <c r="K112" s="37">
        <f t="shared" si="220"/>
        <v>0</v>
      </c>
      <c r="L112" s="37">
        <f t="shared" si="221"/>
        <v>0</v>
      </c>
      <c r="M112" s="37">
        <f t="shared" si="222"/>
        <v>0</v>
      </c>
      <c r="N112" s="37">
        <f t="shared" si="223"/>
        <v>1353.73</v>
      </c>
      <c r="O112" s="19">
        <f t="shared" si="224"/>
        <v>0</v>
      </c>
      <c r="P112" s="20">
        <f t="shared" si="225"/>
        <v>0</v>
      </c>
      <c r="Q112" s="15"/>
    </row>
    <row r="113" spans="1:17" s="39" customFormat="1">
      <c r="A113" s="16" t="s">
        <v>267</v>
      </c>
      <c r="B113" s="16" t="s">
        <v>268</v>
      </c>
      <c r="C113" s="44"/>
      <c r="D113" s="102"/>
      <c r="E113" s="22"/>
      <c r="F113" s="22"/>
      <c r="G113" s="22"/>
      <c r="H113" s="22"/>
      <c r="I113" s="35"/>
      <c r="J113" s="36">
        <f>SUM(J114:J119)</f>
        <v>14755.02</v>
      </c>
      <c r="K113" s="36">
        <f t="shared" ref="K113:N113" si="226">SUM(K114:K119)</f>
        <v>0</v>
      </c>
      <c r="L113" s="36">
        <f t="shared" si="226"/>
        <v>0</v>
      </c>
      <c r="M113" s="36">
        <f t="shared" si="226"/>
        <v>0</v>
      </c>
      <c r="N113" s="36">
        <f t="shared" si="226"/>
        <v>14755.02</v>
      </c>
      <c r="O113" s="23">
        <f>SUM(M113/J113)</f>
        <v>0</v>
      </c>
      <c r="P113" s="24">
        <f>IF(M113="",0/J113,M113/J113)</f>
        <v>0</v>
      </c>
    </row>
    <row r="114" spans="1:17">
      <c r="A114" s="41" t="s">
        <v>269</v>
      </c>
      <c r="B114" s="41" t="s">
        <v>270</v>
      </c>
      <c r="C114" s="9" t="s">
        <v>51</v>
      </c>
      <c r="D114" s="99">
        <v>220</v>
      </c>
      <c r="E114" s="100">
        <v>0</v>
      </c>
      <c r="F114" s="101"/>
      <c r="G114" s="101">
        <f t="shared" ref="G114:G119" si="227">E114+F114</f>
        <v>0</v>
      </c>
      <c r="H114" s="104">
        <f t="shared" ref="H114:H119" si="228">IF(G114="",D114-0,D114-G114)</f>
        <v>220</v>
      </c>
      <c r="I114" s="46">
        <v>9.5500000000000007</v>
      </c>
      <c r="J114" s="37">
        <f t="shared" si="206"/>
        <v>2101</v>
      </c>
      <c r="K114" s="37">
        <f t="shared" ref="K114:K119" si="229">ROUND(E114*$I114,2)</f>
        <v>0</v>
      </c>
      <c r="L114" s="37">
        <f t="shared" ref="L114:L119" si="230">ROUND(F114*$I114,2)</f>
        <v>0</v>
      </c>
      <c r="M114" s="37">
        <f t="shared" ref="M114:M119" si="231">ROUND(G114*$I114,2)</f>
        <v>0</v>
      </c>
      <c r="N114" s="37">
        <f t="shared" ref="N114:N119" si="232">ROUND(H114*$I114,2)</f>
        <v>2101</v>
      </c>
      <c r="O114" s="19">
        <f t="shared" ref="O114:O118" si="233">IF(L114="",0/J114,L114/J114)</f>
        <v>0</v>
      </c>
      <c r="P114" s="20">
        <f t="shared" ref="P114:P118" si="234">IF(M114="",0/J114,M114/J114)</f>
        <v>0</v>
      </c>
      <c r="Q114" s="15"/>
    </row>
    <row r="115" spans="1:17">
      <c r="A115" s="41" t="s">
        <v>271</v>
      </c>
      <c r="B115" s="41" t="s">
        <v>272</v>
      </c>
      <c r="C115" s="9" t="s">
        <v>10</v>
      </c>
      <c r="D115" s="99">
        <v>80</v>
      </c>
      <c r="E115" s="100">
        <v>0</v>
      </c>
      <c r="F115" s="101"/>
      <c r="G115" s="101">
        <f t="shared" si="227"/>
        <v>0</v>
      </c>
      <c r="H115" s="104">
        <f t="shared" si="228"/>
        <v>80</v>
      </c>
      <c r="I115" s="46">
        <v>15.1</v>
      </c>
      <c r="J115" s="37">
        <f t="shared" si="206"/>
        <v>1208</v>
      </c>
      <c r="K115" s="37">
        <f t="shared" si="229"/>
        <v>0</v>
      </c>
      <c r="L115" s="37">
        <f t="shared" si="230"/>
        <v>0</v>
      </c>
      <c r="M115" s="37">
        <f t="shared" si="231"/>
        <v>0</v>
      </c>
      <c r="N115" s="37">
        <f t="shared" si="232"/>
        <v>1208</v>
      </c>
      <c r="O115" s="19">
        <f t="shared" si="233"/>
        <v>0</v>
      </c>
      <c r="P115" s="20">
        <f t="shared" si="234"/>
        <v>0</v>
      </c>
      <c r="Q115" s="15"/>
    </row>
    <row r="116" spans="1:17">
      <c r="A116" s="41" t="s">
        <v>273</v>
      </c>
      <c r="B116" s="41" t="s">
        <v>274</v>
      </c>
      <c r="C116" s="9" t="s">
        <v>51</v>
      </c>
      <c r="D116" s="99">
        <v>22</v>
      </c>
      <c r="E116" s="100">
        <v>0</v>
      </c>
      <c r="F116" s="101"/>
      <c r="G116" s="101">
        <f t="shared" si="227"/>
        <v>0</v>
      </c>
      <c r="H116" s="104">
        <f t="shared" si="228"/>
        <v>22</v>
      </c>
      <c r="I116" s="46">
        <v>18.41</v>
      </c>
      <c r="J116" s="37">
        <f t="shared" si="206"/>
        <v>405.02</v>
      </c>
      <c r="K116" s="37">
        <f t="shared" si="229"/>
        <v>0</v>
      </c>
      <c r="L116" s="37">
        <f t="shared" si="230"/>
        <v>0</v>
      </c>
      <c r="M116" s="37">
        <f t="shared" si="231"/>
        <v>0</v>
      </c>
      <c r="N116" s="37">
        <f t="shared" si="232"/>
        <v>405.02</v>
      </c>
      <c r="O116" s="19">
        <f t="shared" si="233"/>
        <v>0</v>
      </c>
      <c r="P116" s="20">
        <f t="shared" si="234"/>
        <v>0</v>
      </c>
      <c r="Q116" s="15"/>
    </row>
    <row r="117" spans="1:17" ht="25.5">
      <c r="A117" s="41" t="s">
        <v>275</v>
      </c>
      <c r="B117" s="41" t="s">
        <v>68</v>
      </c>
      <c r="C117" s="9" t="s">
        <v>10</v>
      </c>
      <c r="D117" s="99">
        <v>200</v>
      </c>
      <c r="E117" s="100">
        <v>0</v>
      </c>
      <c r="F117" s="101"/>
      <c r="G117" s="101">
        <f t="shared" si="227"/>
        <v>0</v>
      </c>
      <c r="H117" s="104">
        <f t="shared" si="228"/>
        <v>200</v>
      </c>
      <c r="I117" s="46">
        <v>4.93</v>
      </c>
      <c r="J117" s="37">
        <f t="shared" si="206"/>
        <v>986</v>
      </c>
      <c r="K117" s="37">
        <f t="shared" si="229"/>
        <v>0</v>
      </c>
      <c r="L117" s="37">
        <f t="shared" si="230"/>
        <v>0</v>
      </c>
      <c r="M117" s="37">
        <f t="shared" si="231"/>
        <v>0</v>
      </c>
      <c r="N117" s="37">
        <f t="shared" si="232"/>
        <v>986</v>
      </c>
      <c r="O117" s="19">
        <f t="shared" si="233"/>
        <v>0</v>
      </c>
      <c r="P117" s="20">
        <f t="shared" si="234"/>
        <v>0</v>
      </c>
      <c r="Q117" s="15"/>
    </row>
    <row r="118" spans="1:17" ht="25.5">
      <c r="A118" s="41" t="s">
        <v>276</v>
      </c>
      <c r="B118" s="41" t="s">
        <v>277</v>
      </c>
      <c r="C118" s="9" t="s">
        <v>10</v>
      </c>
      <c r="D118" s="99">
        <v>360</v>
      </c>
      <c r="E118" s="100">
        <v>0</v>
      </c>
      <c r="F118" s="101"/>
      <c r="G118" s="101">
        <f t="shared" si="227"/>
        <v>0</v>
      </c>
      <c r="H118" s="104">
        <f t="shared" si="228"/>
        <v>360</v>
      </c>
      <c r="I118" s="46">
        <v>9.4</v>
      </c>
      <c r="J118" s="37">
        <f t="shared" si="206"/>
        <v>3384</v>
      </c>
      <c r="K118" s="37">
        <f t="shared" si="229"/>
        <v>0</v>
      </c>
      <c r="L118" s="37">
        <f t="shared" si="230"/>
        <v>0</v>
      </c>
      <c r="M118" s="37">
        <f t="shared" si="231"/>
        <v>0</v>
      </c>
      <c r="N118" s="37">
        <f t="shared" si="232"/>
        <v>3384</v>
      </c>
      <c r="O118" s="19">
        <f t="shared" si="233"/>
        <v>0</v>
      </c>
      <c r="P118" s="20">
        <f t="shared" si="234"/>
        <v>0</v>
      </c>
      <c r="Q118" s="15"/>
    </row>
    <row r="119" spans="1:17" ht="25.5">
      <c r="A119" s="41" t="s">
        <v>278</v>
      </c>
      <c r="B119" s="41" t="s">
        <v>279</v>
      </c>
      <c r="C119" s="9" t="s">
        <v>10</v>
      </c>
      <c r="D119" s="99">
        <v>700</v>
      </c>
      <c r="E119" s="100">
        <v>0</v>
      </c>
      <c r="F119" s="101"/>
      <c r="G119" s="101">
        <f t="shared" si="227"/>
        <v>0</v>
      </c>
      <c r="H119" s="104">
        <f t="shared" si="228"/>
        <v>700</v>
      </c>
      <c r="I119" s="46">
        <v>9.5299999999999994</v>
      </c>
      <c r="J119" s="37">
        <f t="shared" si="206"/>
        <v>6671</v>
      </c>
      <c r="K119" s="37">
        <f t="shared" si="229"/>
        <v>0</v>
      </c>
      <c r="L119" s="37">
        <f t="shared" si="230"/>
        <v>0</v>
      </c>
      <c r="M119" s="37">
        <f t="shared" si="231"/>
        <v>0</v>
      </c>
      <c r="N119" s="37">
        <f t="shared" si="232"/>
        <v>6671</v>
      </c>
      <c r="O119" s="19">
        <f t="shared" ref="O119" si="235">IF(L119="",0/J119,L119/J119)</f>
        <v>0</v>
      </c>
      <c r="P119" s="20">
        <f t="shared" ref="P119" si="236">IF(M119="",0/J119,M119/J119)</f>
        <v>0</v>
      </c>
      <c r="Q119" s="15"/>
    </row>
    <row r="120" spans="1:17" s="39" customFormat="1">
      <c r="A120" s="16" t="s">
        <v>280</v>
      </c>
      <c r="B120" s="16" t="s">
        <v>281</v>
      </c>
      <c r="C120" s="44"/>
      <c r="D120" s="102"/>
      <c r="E120" s="22"/>
      <c r="F120" s="22"/>
      <c r="G120" s="22"/>
      <c r="H120" s="22"/>
      <c r="I120" s="35"/>
      <c r="J120" s="36">
        <f>SUM(J121:J129)</f>
        <v>5613.63</v>
      </c>
      <c r="K120" s="36">
        <f t="shared" ref="K120:N120" si="237">SUM(K121:K129)</f>
        <v>0</v>
      </c>
      <c r="L120" s="36">
        <f t="shared" si="237"/>
        <v>0</v>
      </c>
      <c r="M120" s="36">
        <f t="shared" si="237"/>
        <v>0</v>
      </c>
      <c r="N120" s="36">
        <f t="shared" si="237"/>
        <v>5613.63</v>
      </c>
      <c r="O120" s="23">
        <f>SUM(M120/J120)</f>
        <v>0</v>
      </c>
      <c r="P120" s="24">
        <f>IF(M120="",0/J120,M120/J120)</f>
        <v>0</v>
      </c>
    </row>
    <row r="121" spans="1:17">
      <c r="A121" s="41" t="s">
        <v>282</v>
      </c>
      <c r="B121" s="41" t="s">
        <v>283</v>
      </c>
      <c r="C121" s="9" t="s">
        <v>32</v>
      </c>
      <c r="D121" s="99">
        <v>12</v>
      </c>
      <c r="E121" s="100">
        <v>0</v>
      </c>
      <c r="F121" s="101"/>
      <c r="G121" s="101">
        <f>E121+F121</f>
        <v>0</v>
      </c>
      <c r="H121" s="104">
        <f>IF(G121="",D121-0,D121-G121)</f>
        <v>12</v>
      </c>
      <c r="I121" s="46">
        <v>136.6</v>
      </c>
      <c r="J121" s="37">
        <f t="shared" si="206"/>
        <v>1639.2</v>
      </c>
      <c r="K121" s="37">
        <f t="shared" ref="K121" si="238">ROUND(E121*$I121,2)</f>
        <v>0</v>
      </c>
      <c r="L121" s="37">
        <f t="shared" ref="L121" si="239">ROUND(F121*$I121,2)</f>
        <v>0</v>
      </c>
      <c r="M121" s="37">
        <f t="shared" ref="M121" si="240">ROUND(G121*$I121,2)</f>
        <v>0</v>
      </c>
      <c r="N121" s="37">
        <f t="shared" ref="N121" si="241">ROUND(H121*$I121,2)</f>
        <v>1639.2</v>
      </c>
      <c r="O121" s="19">
        <f t="shared" ref="O121" si="242">IF(L121="",0/J121,L121/J121)</f>
        <v>0</v>
      </c>
      <c r="P121" s="20">
        <f t="shared" ref="P121" si="243">IF(M121="",0/J121,M121/J121)</f>
        <v>0</v>
      </c>
      <c r="Q121" s="15"/>
    </row>
    <row r="122" spans="1:17" s="25" customFormat="1">
      <c r="A122" s="41" t="s">
        <v>284</v>
      </c>
      <c r="B122" s="41" t="s">
        <v>285</v>
      </c>
      <c r="C122" s="9" t="s">
        <v>32</v>
      </c>
      <c r="D122" s="99">
        <v>11</v>
      </c>
      <c r="E122" s="100">
        <v>0</v>
      </c>
      <c r="F122" s="101"/>
      <c r="G122" s="101">
        <f>E122+F122</f>
        <v>0</v>
      </c>
      <c r="H122" s="104">
        <f>IF(G122="",D122-0,D122-G122)</f>
        <v>11</v>
      </c>
      <c r="I122" s="46">
        <v>14.11</v>
      </c>
      <c r="J122" s="37">
        <f t="shared" ref="J122" si="244">ROUND(D122*$I122,2)</f>
        <v>155.21</v>
      </c>
      <c r="K122" s="37">
        <f t="shared" ref="K122" si="245">ROUND(E122*$I122,2)</f>
        <v>0</v>
      </c>
      <c r="L122" s="37">
        <f t="shared" ref="L122" si="246">ROUND(F122*$I122,2)</f>
        <v>0</v>
      </c>
      <c r="M122" s="37">
        <f t="shared" ref="M122" si="247">ROUND(G122*$I122,2)</f>
        <v>0</v>
      </c>
      <c r="N122" s="37">
        <f t="shared" ref="N122" si="248">ROUND(H122*$I122,2)</f>
        <v>155.21</v>
      </c>
      <c r="O122" s="19">
        <f t="shared" ref="O122" si="249">IF(L122="",0/J122,L122/J122)</f>
        <v>0</v>
      </c>
      <c r="P122" s="20">
        <f t="shared" ref="P122" si="250">IF(M122="",0/J122,M122/J122)</f>
        <v>0</v>
      </c>
    </row>
    <row r="123" spans="1:17">
      <c r="A123" s="41" t="s">
        <v>286</v>
      </c>
      <c r="B123" s="41" t="s">
        <v>287</v>
      </c>
      <c r="C123" s="9" t="s">
        <v>32</v>
      </c>
      <c r="D123" s="99">
        <v>1</v>
      </c>
      <c r="E123" s="100">
        <v>0</v>
      </c>
      <c r="F123" s="101"/>
      <c r="G123" s="101">
        <f t="shared" ref="G123:G129" si="251">E123+F123</f>
        <v>0</v>
      </c>
      <c r="H123" s="104">
        <f t="shared" ref="H123:H129" si="252">IF(G123="",D123-0,D123-G123)</f>
        <v>1</v>
      </c>
      <c r="I123" s="46">
        <v>19.11</v>
      </c>
      <c r="J123" s="37">
        <f t="shared" si="206"/>
        <v>19.11</v>
      </c>
      <c r="K123" s="37">
        <f t="shared" ref="K123:K129" si="253">ROUND(E123*$I123,2)</f>
        <v>0</v>
      </c>
      <c r="L123" s="37">
        <f t="shared" ref="L123:L129" si="254">ROUND(F123*$I123,2)</f>
        <v>0</v>
      </c>
      <c r="M123" s="37">
        <f t="shared" ref="M123:M129" si="255">ROUND(G123*$I123,2)</f>
        <v>0</v>
      </c>
      <c r="N123" s="37">
        <f t="shared" ref="N123:N129" si="256">ROUND(H123*$I123,2)</f>
        <v>19.11</v>
      </c>
      <c r="O123" s="19">
        <f t="shared" ref="O123:O125" si="257">IF(L123="",0/J123,L123/J123)</f>
        <v>0</v>
      </c>
      <c r="P123" s="20">
        <f t="shared" ref="P123:P125" si="258">IF(M123="",0/J123,M123/J123)</f>
        <v>0</v>
      </c>
      <c r="Q123" s="15"/>
    </row>
    <row r="124" spans="1:17" ht="25.5">
      <c r="A124" s="41" t="s">
        <v>288</v>
      </c>
      <c r="B124" s="41" t="s">
        <v>69</v>
      </c>
      <c r="C124" s="9" t="s">
        <v>32</v>
      </c>
      <c r="D124" s="99">
        <v>29</v>
      </c>
      <c r="E124" s="100">
        <v>0</v>
      </c>
      <c r="F124" s="101"/>
      <c r="G124" s="101">
        <f t="shared" si="251"/>
        <v>0</v>
      </c>
      <c r="H124" s="104">
        <f t="shared" si="252"/>
        <v>29</v>
      </c>
      <c r="I124" s="46">
        <v>87.51</v>
      </c>
      <c r="J124" s="37">
        <f t="shared" si="206"/>
        <v>2537.79</v>
      </c>
      <c r="K124" s="37">
        <f t="shared" si="253"/>
        <v>0</v>
      </c>
      <c r="L124" s="37">
        <f t="shared" si="254"/>
        <v>0</v>
      </c>
      <c r="M124" s="37">
        <f t="shared" si="255"/>
        <v>0</v>
      </c>
      <c r="N124" s="37">
        <f t="shared" si="256"/>
        <v>2537.79</v>
      </c>
      <c r="O124" s="19">
        <f t="shared" si="257"/>
        <v>0</v>
      </c>
      <c r="P124" s="20">
        <f t="shared" si="258"/>
        <v>0</v>
      </c>
      <c r="Q124" s="15"/>
    </row>
    <row r="125" spans="1:17" ht="25.5">
      <c r="A125" s="41" t="s">
        <v>289</v>
      </c>
      <c r="B125" s="41" t="s">
        <v>290</v>
      </c>
      <c r="C125" s="9" t="s">
        <v>32</v>
      </c>
      <c r="D125" s="99">
        <v>29</v>
      </c>
      <c r="E125" s="100">
        <v>0</v>
      </c>
      <c r="F125" s="101"/>
      <c r="G125" s="101">
        <f t="shared" si="251"/>
        <v>0</v>
      </c>
      <c r="H125" s="104">
        <f t="shared" si="252"/>
        <v>29</v>
      </c>
      <c r="I125" s="46">
        <v>19.649999999999999</v>
      </c>
      <c r="J125" s="37">
        <f t="shared" si="206"/>
        <v>569.85</v>
      </c>
      <c r="K125" s="37">
        <f t="shared" si="253"/>
        <v>0</v>
      </c>
      <c r="L125" s="37">
        <f t="shared" si="254"/>
        <v>0</v>
      </c>
      <c r="M125" s="37">
        <f t="shared" si="255"/>
        <v>0</v>
      </c>
      <c r="N125" s="37">
        <f t="shared" si="256"/>
        <v>569.85</v>
      </c>
      <c r="O125" s="19">
        <f t="shared" si="257"/>
        <v>0</v>
      </c>
      <c r="P125" s="20">
        <f t="shared" si="258"/>
        <v>0</v>
      </c>
      <c r="Q125" s="15"/>
    </row>
    <row r="126" spans="1:17" ht="25.5">
      <c r="A126" s="41" t="s">
        <v>291</v>
      </c>
      <c r="B126" s="41" t="s">
        <v>292</v>
      </c>
      <c r="C126" s="9" t="s">
        <v>293</v>
      </c>
      <c r="D126" s="99">
        <v>2</v>
      </c>
      <c r="E126" s="100">
        <v>0</v>
      </c>
      <c r="F126" s="101"/>
      <c r="G126" s="101">
        <f t="shared" si="251"/>
        <v>0</v>
      </c>
      <c r="H126" s="104">
        <f t="shared" si="252"/>
        <v>2</v>
      </c>
      <c r="I126" s="46">
        <v>121.49</v>
      </c>
      <c r="J126" s="37">
        <f t="shared" si="206"/>
        <v>242.98</v>
      </c>
      <c r="K126" s="37">
        <f t="shared" si="253"/>
        <v>0</v>
      </c>
      <c r="L126" s="37">
        <f t="shared" si="254"/>
        <v>0</v>
      </c>
      <c r="M126" s="37">
        <f t="shared" si="255"/>
        <v>0</v>
      </c>
      <c r="N126" s="37">
        <f t="shared" si="256"/>
        <v>242.98</v>
      </c>
      <c r="O126" s="19">
        <f t="shared" ref="O126" si="259">IF(L126="",0/J126,L126/J126)</f>
        <v>0</v>
      </c>
      <c r="P126" s="20">
        <f t="shared" ref="P126" si="260">IF(M126="",0/J126,M126/J126)</f>
        <v>0</v>
      </c>
      <c r="Q126" s="15"/>
    </row>
    <row r="127" spans="1:17">
      <c r="A127" s="41" t="s">
        <v>294</v>
      </c>
      <c r="B127" s="41" t="s">
        <v>295</v>
      </c>
      <c r="C127" s="9" t="s">
        <v>216</v>
      </c>
      <c r="D127" s="99">
        <v>27</v>
      </c>
      <c r="E127" s="100">
        <v>0</v>
      </c>
      <c r="F127" s="101"/>
      <c r="G127" s="101">
        <f t="shared" si="251"/>
        <v>0</v>
      </c>
      <c r="H127" s="104">
        <f t="shared" si="252"/>
        <v>27</v>
      </c>
      <c r="I127" s="46">
        <v>1.5</v>
      </c>
      <c r="J127" s="37">
        <f t="shared" si="206"/>
        <v>40.5</v>
      </c>
      <c r="K127" s="37">
        <f t="shared" si="253"/>
        <v>0</v>
      </c>
      <c r="L127" s="37">
        <f t="shared" si="254"/>
        <v>0</v>
      </c>
      <c r="M127" s="37">
        <f t="shared" si="255"/>
        <v>0</v>
      </c>
      <c r="N127" s="37">
        <f t="shared" si="256"/>
        <v>40.5</v>
      </c>
      <c r="O127" s="19">
        <f t="shared" ref="O127:O129" si="261">IF(L127="",0/J127,L127/J127)</f>
        <v>0</v>
      </c>
      <c r="P127" s="20">
        <f t="shared" ref="P127:P129" si="262">IF(M127="",0/J127,M127/J127)</f>
        <v>0</v>
      </c>
      <c r="Q127" s="15"/>
    </row>
    <row r="128" spans="1:17" ht="25.5">
      <c r="A128" s="41" t="s">
        <v>296</v>
      </c>
      <c r="B128" s="41" t="s">
        <v>297</v>
      </c>
      <c r="C128" s="9" t="s">
        <v>32</v>
      </c>
      <c r="D128" s="99">
        <v>24</v>
      </c>
      <c r="E128" s="100">
        <v>0</v>
      </c>
      <c r="F128" s="101"/>
      <c r="G128" s="101">
        <f t="shared" si="251"/>
        <v>0</v>
      </c>
      <c r="H128" s="104">
        <f t="shared" si="252"/>
        <v>24</v>
      </c>
      <c r="I128" s="46">
        <v>10.07</v>
      </c>
      <c r="J128" s="37">
        <f t="shared" si="206"/>
        <v>241.68</v>
      </c>
      <c r="K128" s="37">
        <f t="shared" si="253"/>
        <v>0</v>
      </c>
      <c r="L128" s="37">
        <f t="shared" si="254"/>
        <v>0</v>
      </c>
      <c r="M128" s="37">
        <f t="shared" si="255"/>
        <v>0</v>
      </c>
      <c r="N128" s="37">
        <f t="shared" si="256"/>
        <v>241.68</v>
      </c>
      <c r="O128" s="19">
        <f t="shared" ref="O128" si="263">IF(L128="",0/J128,L128/J128)</f>
        <v>0</v>
      </c>
      <c r="P128" s="20">
        <f t="shared" ref="P128" si="264">IF(M128="",0/J128,M128/J128)</f>
        <v>0</v>
      </c>
      <c r="Q128" s="15"/>
    </row>
    <row r="129" spans="1:17">
      <c r="A129" s="41" t="s">
        <v>298</v>
      </c>
      <c r="B129" s="41" t="s">
        <v>299</v>
      </c>
      <c r="C129" s="9" t="s">
        <v>32</v>
      </c>
      <c r="D129" s="99">
        <v>9</v>
      </c>
      <c r="E129" s="100">
        <v>0</v>
      </c>
      <c r="F129" s="101"/>
      <c r="G129" s="101">
        <f t="shared" si="251"/>
        <v>0</v>
      </c>
      <c r="H129" s="104">
        <f t="shared" si="252"/>
        <v>9</v>
      </c>
      <c r="I129" s="46">
        <v>18.59</v>
      </c>
      <c r="J129" s="37">
        <f t="shared" si="206"/>
        <v>167.31</v>
      </c>
      <c r="K129" s="37">
        <f t="shared" si="253"/>
        <v>0</v>
      </c>
      <c r="L129" s="37">
        <f t="shared" si="254"/>
        <v>0</v>
      </c>
      <c r="M129" s="37">
        <f t="shared" si="255"/>
        <v>0</v>
      </c>
      <c r="N129" s="37">
        <f t="shared" si="256"/>
        <v>167.31</v>
      </c>
      <c r="O129" s="19">
        <f t="shared" si="261"/>
        <v>0</v>
      </c>
      <c r="P129" s="20">
        <f t="shared" si="262"/>
        <v>0</v>
      </c>
      <c r="Q129" s="15"/>
    </row>
    <row r="130" spans="1:17" s="39" customFormat="1">
      <c r="A130" s="16" t="s">
        <v>300</v>
      </c>
      <c r="B130" s="16" t="s">
        <v>301</v>
      </c>
      <c r="C130" s="44"/>
      <c r="D130" s="102"/>
      <c r="E130" s="22"/>
      <c r="F130" s="22"/>
      <c r="G130" s="103"/>
      <c r="H130" s="22"/>
      <c r="I130" s="35"/>
      <c r="J130" s="36">
        <f>SUM(J131:J138)</f>
        <v>5413.05</v>
      </c>
      <c r="K130" s="36">
        <f t="shared" ref="K130:N130" si="265">SUM(K131:K138)</f>
        <v>0</v>
      </c>
      <c r="L130" s="36">
        <f t="shared" si="265"/>
        <v>0</v>
      </c>
      <c r="M130" s="36">
        <f t="shared" si="265"/>
        <v>0</v>
      </c>
      <c r="N130" s="36">
        <f t="shared" si="265"/>
        <v>5413.05</v>
      </c>
      <c r="O130" s="23">
        <f>SUM(M130/J130)</f>
        <v>0</v>
      </c>
      <c r="P130" s="24">
        <f>IF(M130="",0/J130,M130/J130)</f>
        <v>0</v>
      </c>
    </row>
    <row r="131" spans="1:17">
      <c r="A131" s="41" t="s">
        <v>302</v>
      </c>
      <c r="B131" s="41" t="s">
        <v>149</v>
      </c>
      <c r="C131" s="9" t="s">
        <v>28</v>
      </c>
      <c r="D131" s="99">
        <v>3.06</v>
      </c>
      <c r="E131" s="100">
        <v>0</v>
      </c>
      <c r="F131" s="101"/>
      <c r="G131" s="101">
        <f t="shared" ref="G131:G136" si="266">E131+F131</f>
        <v>0</v>
      </c>
      <c r="H131" s="104">
        <f t="shared" ref="H131:H136" si="267">IF(G131="",D131-0,D131-G131)</f>
        <v>3.06</v>
      </c>
      <c r="I131" s="46">
        <v>91.16</v>
      </c>
      <c r="J131" s="37">
        <f t="shared" ref="J131:J136" si="268">ROUND(D131*$I131,2)</f>
        <v>278.95</v>
      </c>
      <c r="K131" s="37">
        <f t="shared" ref="K131:K136" si="269">ROUND(E131*$I131,2)</f>
        <v>0</v>
      </c>
      <c r="L131" s="37">
        <f t="shared" ref="L131:L136" si="270">ROUND(F131*$I131,2)</f>
        <v>0</v>
      </c>
      <c r="M131" s="37">
        <f t="shared" ref="M131:M136" si="271">ROUND(G131*$I131,2)</f>
        <v>0</v>
      </c>
      <c r="N131" s="37">
        <f t="shared" ref="N131:N136" si="272">ROUND(H131*$I131,2)</f>
        <v>278.95</v>
      </c>
      <c r="O131" s="19">
        <f t="shared" ref="O131:O136" si="273">IF(L131="",0/J131,L131/J131)</f>
        <v>0</v>
      </c>
      <c r="P131" s="20">
        <f t="shared" ref="P131:P136" si="274">IF(M131="",0/J131,M131/J131)</f>
        <v>0</v>
      </c>
      <c r="Q131" s="15"/>
    </row>
    <row r="132" spans="1:17" ht="25.5">
      <c r="A132" s="41" t="s">
        <v>303</v>
      </c>
      <c r="B132" s="41" t="s">
        <v>304</v>
      </c>
      <c r="C132" s="9" t="s">
        <v>28</v>
      </c>
      <c r="D132" s="99">
        <v>6.1</v>
      </c>
      <c r="E132" s="100">
        <v>0</v>
      </c>
      <c r="F132" s="101"/>
      <c r="G132" s="101">
        <f t="shared" si="266"/>
        <v>0</v>
      </c>
      <c r="H132" s="104">
        <f t="shared" si="267"/>
        <v>6.1</v>
      </c>
      <c r="I132" s="46">
        <v>483.75</v>
      </c>
      <c r="J132" s="37">
        <f t="shared" si="268"/>
        <v>2950.88</v>
      </c>
      <c r="K132" s="37">
        <f t="shared" si="269"/>
        <v>0</v>
      </c>
      <c r="L132" s="37">
        <f t="shared" si="270"/>
        <v>0</v>
      </c>
      <c r="M132" s="37">
        <f t="shared" si="271"/>
        <v>0</v>
      </c>
      <c r="N132" s="37">
        <f t="shared" si="272"/>
        <v>2950.88</v>
      </c>
      <c r="O132" s="19">
        <f t="shared" si="273"/>
        <v>0</v>
      </c>
      <c r="P132" s="20">
        <f t="shared" si="274"/>
        <v>0</v>
      </c>
      <c r="Q132" s="15"/>
    </row>
    <row r="133" spans="1:17">
      <c r="A133" s="41" t="s">
        <v>305</v>
      </c>
      <c r="B133" s="41" t="s">
        <v>115</v>
      </c>
      <c r="C133" s="9" t="s">
        <v>28</v>
      </c>
      <c r="D133" s="99">
        <v>5.65</v>
      </c>
      <c r="E133" s="100">
        <v>0</v>
      </c>
      <c r="F133" s="101"/>
      <c r="G133" s="101">
        <f t="shared" si="266"/>
        <v>0</v>
      </c>
      <c r="H133" s="104">
        <f t="shared" si="267"/>
        <v>5.65</v>
      </c>
      <c r="I133" s="46">
        <v>97.37</v>
      </c>
      <c r="J133" s="37">
        <f t="shared" si="268"/>
        <v>550.14</v>
      </c>
      <c r="K133" s="37">
        <f t="shared" si="269"/>
        <v>0</v>
      </c>
      <c r="L133" s="37">
        <f t="shared" si="270"/>
        <v>0</v>
      </c>
      <c r="M133" s="37">
        <f t="shared" si="271"/>
        <v>0</v>
      </c>
      <c r="N133" s="37">
        <f t="shared" si="272"/>
        <v>550.14</v>
      </c>
      <c r="O133" s="19">
        <f t="shared" si="273"/>
        <v>0</v>
      </c>
      <c r="P133" s="20">
        <f t="shared" si="274"/>
        <v>0</v>
      </c>
      <c r="Q133" s="15"/>
    </row>
    <row r="134" spans="1:17" ht="38.25">
      <c r="A134" s="41" t="s">
        <v>306</v>
      </c>
      <c r="B134" s="41" t="s">
        <v>307</v>
      </c>
      <c r="C134" s="9" t="s">
        <v>14</v>
      </c>
      <c r="D134" s="99">
        <v>12.57</v>
      </c>
      <c r="E134" s="100">
        <v>0</v>
      </c>
      <c r="F134" s="101"/>
      <c r="G134" s="101">
        <f t="shared" si="266"/>
        <v>0</v>
      </c>
      <c r="H134" s="104">
        <f t="shared" si="267"/>
        <v>12.57</v>
      </c>
      <c r="I134" s="46">
        <v>79.97</v>
      </c>
      <c r="J134" s="37">
        <f t="shared" si="268"/>
        <v>1005.22</v>
      </c>
      <c r="K134" s="37">
        <f t="shared" si="269"/>
        <v>0</v>
      </c>
      <c r="L134" s="37">
        <f t="shared" si="270"/>
        <v>0</v>
      </c>
      <c r="M134" s="37">
        <f t="shared" si="271"/>
        <v>0</v>
      </c>
      <c r="N134" s="37">
        <f t="shared" si="272"/>
        <v>1005.22</v>
      </c>
      <c r="O134" s="19">
        <f t="shared" si="273"/>
        <v>0</v>
      </c>
      <c r="P134" s="20">
        <f t="shared" si="274"/>
        <v>0</v>
      </c>
      <c r="Q134" s="15"/>
    </row>
    <row r="135" spans="1:17">
      <c r="A135" s="41" t="s">
        <v>308</v>
      </c>
      <c r="B135" s="41" t="s">
        <v>309</v>
      </c>
      <c r="C135" s="9" t="s">
        <v>14</v>
      </c>
      <c r="D135" s="99">
        <v>12.57</v>
      </c>
      <c r="E135" s="100">
        <v>0</v>
      </c>
      <c r="F135" s="101"/>
      <c r="G135" s="101">
        <f t="shared" si="266"/>
        <v>0</v>
      </c>
      <c r="H135" s="104">
        <f t="shared" si="267"/>
        <v>12.57</v>
      </c>
      <c r="I135" s="46">
        <v>19.23</v>
      </c>
      <c r="J135" s="37">
        <f t="shared" si="268"/>
        <v>241.72</v>
      </c>
      <c r="K135" s="37">
        <f t="shared" si="269"/>
        <v>0</v>
      </c>
      <c r="L135" s="37">
        <f t="shared" si="270"/>
        <v>0</v>
      </c>
      <c r="M135" s="37">
        <f t="shared" si="271"/>
        <v>0</v>
      </c>
      <c r="N135" s="37">
        <f t="shared" si="272"/>
        <v>241.72</v>
      </c>
      <c r="O135" s="19">
        <f t="shared" si="273"/>
        <v>0</v>
      </c>
      <c r="P135" s="20">
        <f t="shared" si="274"/>
        <v>0</v>
      </c>
      <c r="Q135" s="15"/>
    </row>
    <row r="136" spans="1:17" ht="25.5">
      <c r="A136" s="41" t="s">
        <v>310</v>
      </c>
      <c r="B136" s="41" t="s">
        <v>152</v>
      </c>
      <c r="C136" s="9" t="s">
        <v>14</v>
      </c>
      <c r="D136" s="99">
        <v>9.68</v>
      </c>
      <c r="E136" s="100">
        <v>0</v>
      </c>
      <c r="F136" s="101"/>
      <c r="G136" s="101">
        <f t="shared" si="266"/>
        <v>0</v>
      </c>
      <c r="H136" s="104">
        <f t="shared" si="267"/>
        <v>9.68</v>
      </c>
      <c r="I136" s="46">
        <v>4.57</v>
      </c>
      <c r="J136" s="37">
        <f t="shared" si="268"/>
        <v>44.24</v>
      </c>
      <c r="K136" s="37">
        <f t="shared" si="269"/>
        <v>0</v>
      </c>
      <c r="L136" s="37">
        <f t="shared" si="270"/>
        <v>0</v>
      </c>
      <c r="M136" s="37">
        <f t="shared" si="271"/>
        <v>0</v>
      </c>
      <c r="N136" s="37">
        <f t="shared" si="272"/>
        <v>44.24</v>
      </c>
      <c r="O136" s="19">
        <f t="shared" si="273"/>
        <v>0</v>
      </c>
      <c r="P136" s="20">
        <f t="shared" si="274"/>
        <v>0</v>
      </c>
      <c r="Q136" s="15"/>
    </row>
    <row r="137" spans="1:17" s="39" customFormat="1" ht="38.25">
      <c r="A137" s="41" t="s">
        <v>311</v>
      </c>
      <c r="B137" s="41" t="s">
        <v>154</v>
      </c>
      <c r="C137" s="9" t="s">
        <v>14</v>
      </c>
      <c r="D137" s="99">
        <v>9.68</v>
      </c>
      <c r="E137" s="100">
        <v>0</v>
      </c>
      <c r="F137" s="101"/>
      <c r="G137" s="101">
        <f t="shared" ref="G137" si="275">E137+F137</f>
        <v>0</v>
      </c>
      <c r="H137" s="104">
        <f t="shared" ref="H137" si="276">IF(G137="",D137-0,D137-G137)</f>
        <v>9.68</v>
      </c>
      <c r="I137" s="46">
        <v>27.26</v>
      </c>
      <c r="J137" s="37">
        <f t="shared" ref="J137" si="277">ROUND(D137*$I137,2)</f>
        <v>263.88</v>
      </c>
      <c r="K137" s="37">
        <f t="shared" ref="K137" si="278">ROUND(E137*$I137,2)</f>
        <v>0</v>
      </c>
      <c r="L137" s="37">
        <f t="shared" ref="L137" si="279">ROUND(F137*$I137,2)</f>
        <v>0</v>
      </c>
      <c r="M137" s="37">
        <f t="shared" ref="M137" si="280">ROUND(G137*$I137,2)</f>
        <v>0</v>
      </c>
      <c r="N137" s="37">
        <f t="shared" ref="N137" si="281">ROUND(H137*$I137,2)</f>
        <v>263.88</v>
      </c>
      <c r="O137" s="19">
        <f t="shared" ref="O137" si="282">IF(L137="",0/J137,L137/J137)</f>
        <v>0</v>
      </c>
      <c r="P137" s="20">
        <f t="shared" ref="P137" si="283">IF(M137="",0/J137,M137/J137)</f>
        <v>0</v>
      </c>
    </row>
    <row r="138" spans="1:17" ht="25.5">
      <c r="A138" s="41" t="s">
        <v>312</v>
      </c>
      <c r="B138" s="41" t="s">
        <v>124</v>
      </c>
      <c r="C138" s="9" t="s">
        <v>14</v>
      </c>
      <c r="D138" s="99">
        <v>9.68</v>
      </c>
      <c r="E138" s="100">
        <v>0</v>
      </c>
      <c r="F138" s="101"/>
      <c r="G138" s="101">
        <f>E138+F138</f>
        <v>0</v>
      </c>
      <c r="H138" s="104">
        <f>IF(G138="",D138-0,D138-G138)</f>
        <v>9.68</v>
      </c>
      <c r="I138" s="46">
        <v>8.06</v>
      </c>
      <c r="J138" s="37">
        <f>ROUND(D138*$I138,2)</f>
        <v>78.02</v>
      </c>
      <c r="K138" s="37">
        <f t="shared" ref="K138" si="284">ROUND(E138*$I138,2)</f>
        <v>0</v>
      </c>
      <c r="L138" s="37">
        <f t="shared" ref="L138" si="285">ROUND(F138*$I138,2)</f>
        <v>0</v>
      </c>
      <c r="M138" s="37">
        <f t="shared" ref="M138" si="286">ROUND(G138*$I138,2)</f>
        <v>0</v>
      </c>
      <c r="N138" s="37">
        <f t="shared" ref="N138" si="287">ROUND(H138*$I138,2)</f>
        <v>78.02</v>
      </c>
      <c r="O138" s="19">
        <f t="shared" ref="O138" si="288">IF(L138="",0/J138,L138/J138)</f>
        <v>0</v>
      </c>
      <c r="P138" s="20">
        <f t="shared" ref="P138" si="289">IF(M138="",0/J138,M138/J138)</f>
        <v>0</v>
      </c>
      <c r="Q138" s="15"/>
    </row>
    <row r="139" spans="1:17" s="39" customFormat="1">
      <c r="A139" s="16" t="s">
        <v>313</v>
      </c>
      <c r="B139" s="16" t="s">
        <v>314</v>
      </c>
      <c r="C139" s="44"/>
      <c r="D139" s="102"/>
      <c r="E139" s="22"/>
      <c r="F139" s="22"/>
      <c r="G139" s="103"/>
      <c r="H139" s="22"/>
      <c r="I139" s="35"/>
      <c r="J139" s="36">
        <f>SUM(J140:J144)</f>
        <v>19797.97</v>
      </c>
      <c r="K139" s="36">
        <f t="shared" ref="K139:N139" si="290">SUM(K140:K144)</f>
        <v>0</v>
      </c>
      <c r="L139" s="36">
        <f t="shared" si="290"/>
        <v>0</v>
      </c>
      <c r="M139" s="36">
        <f t="shared" si="290"/>
        <v>0</v>
      </c>
      <c r="N139" s="36">
        <f t="shared" si="290"/>
        <v>19797.97</v>
      </c>
      <c r="O139" s="23">
        <f>SUM(M139/J139)</f>
        <v>0</v>
      </c>
      <c r="P139" s="24">
        <f>IF(M139="",0/J139,M139/J139)</f>
        <v>0</v>
      </c>
    </row>
    <row r="140" spans="1:17">
      <c r="A140" s="41" t="s">
        <v>315</v>
      </c>
      <c r="B140" s="41" t="s">
        <v>316</v>
      </c>
      <c r="C140" s="9" t="s">
        <v>89</v>
      </c>
      <c r="D140" s="99">
        <v>3255.38</v>
      </c>
      <c r="E140" s="100">
        <v>0</v>
      </c>
      <c r="F140" s="101"/>
      <c r="G140" s="101">
        <f t="shared" ref="G140:G144" si="291">E140+F140</f>
        <v>0</v>
      </c>
      <c r="H140" s="104">
        <f t="shared" ref="H140:H144" si="292">IF(G140="",D140-0,D140-G140)</f>
        <v>3255.38</v>
      </c>
      <c r="I140" s="46">
        <v>0.65</v>
      </c>
      <c r="J140" s="37">
        <f t="shared" ref="J140:J144" si="293">ROUND(D140*$I140,2)</f>
        <v>2116</v>
      </c>
      <c r="K140" s="37">
        <f t="shared" ref="K140:K143" si="294">ROUND(E140*$I140,2)</f>
        <v>0</v>
      </c>
      <c r="L140" s="37">
        <f t="shared" ref="L140:L143" si="295">ROUND(F140*$I140,2)</f>
        <v>0</v>
      </c>
      <c r="M140" s="37">
        <f t="shared" ref="M140:M143" si="296">ROUND(G140*$I140,2)</f>
        <v>0</v>
      </c>
      <c r="N140" s="37">
        <f t="shared" ref="N140:N143" si="297">ROUND(H140*$I140,2)</f>
        <v>2116</v>
      </c>
      <c r="O140" s="19">
        <f t="shared" ref="O140:O143" si="298">IF(L140="",0/J140,L140/J140)</f>
        <v>0</v>
      </c>
      <c r="P140" s="20">
        <f t="shared" ref="P140:P143" si="299">IF(M140="",0/J140,M140/J140)</f>
        <v>0</v>
      </c>
      <c r="Q140" s="15"/>
    </row>
    <row r="141" spans="1:17" ht="38.25">
      <c r="A141" s="41" t="s">
        <v>317</v>
      </c>
      <c r="B141" s="41" t="s">
        <v>318</v>
      </c>
      <c r="C141" s="9" t="s">
        <v>32</v>
      </c>
      <c r="D141" s="99">
        <v>1</v>
      </c>
      <c r="E141" s="100">
        <v>0</v>
      </c>
      <c r="F141" s="101"/>
      <c r="G141" s="101">
        <f t="shared" si="291"/>
        <v>0</v>
      </c>
      <c r="H141" s="104">
        <f t="shared" si="292"/>
        <v>1</v>
      </c>
      <c r="I141" s="46">
        <v>3197.58</v>
      </c>
      <c r="J141" s="37">
        <f t="shared" si="293"/>
        <v>3197.58</v>
      </c>
      <c r="K141" s="37">
        <f t="shared" si="294"/>
        <v>0</v>
      </c>
      <c r="L141" s="37">
        <f t="shared" si="295"/>
        <v>0</v>
      </c>
      <c r="M141" s="37">
        <f t="shared" si="296"/>
        <v>0</v>
      </c>
      <c r="N141" s="37">
        <f t="shared" si="297"/>
        <v>3197.58</v>
      </c>
      <c r="O141" s="19">
        <f t="shared" si="298"/>
        <v>0</v>
      </c>
      <c r="P141" s="20">
        <f t="shared" si="299"/>
        <v>0</v>
      </c>
      <c r="Q141" s="15"/>
    </row>
    <row r="142" spans="1:17" ht="25.5">
      <c r="A142" s="41" t="s">
        <v>319</v>
      </c>
      <c r="B142" s="41" t="s">
        <v>320</v>
      </c>
      <c r="C142" s="9" t="s">
        <v>32</v>
      </c>
      <c r="D142" s="99">
        <v>7</v>
      </c>
      <c r="E142" s="100">
        <v>0</v>
      </c>
      <c r="F142" s="101"/>
      <c r="G142" s="101">
        <f t="shared" si="291"/>
        <v>0</v>
      </c>
      <c r="H142" s="104">
        <f t="shared" si="292"/>
        <v>7</v>
      </c>
      <c r="I142" s="46">
        <v>306.01</v>
      </c>
      <c r="J142" s="37">
        <f t="shared" si="293"/>
        <v>2142.0700000000002</v>
      </c>
      <c r="K142" s="37">
        <f t="shared" si="294"/>
        <v>0</v>
      </c>
      <c r="L142" s="37">
        <f t="shared" si="295"/>
        <v>0</v>
      </c>
      <c r="M142" s="37">
        <f t="shared" si="296"/>
        <v>0</v>
      </c>
      <c r="N142" s="37">
        <f t="shared" si="297"/>
        <v>2142.0700000000002</v>
      </c>
      <c r="O142" s="19">
        <f t="shared" si="298"/>
        <v>0</v>
      </c>
      <c r="P142" s="20">
        <f t="shared" si="299"/>
        <v>0</v>
      </c>
      <c r="Q142" s="15"/>
    </row>
    <row r="143" spans="1:17">
      <c r="A143" s="41" t="s">
        <v>321</v>
      </c>
      <c r="B143" s="41" t="s">
        <v>322</v>
      </c>
      <c r="C143" s="9" t="s">
        <v>32</v>
      </c>
      <c r="D143" s="99">
        <v>10</v>
      </c>
      <c r="E143" s="100">
        <v>0</v>
      </c>
      <c r="F143" s="101"/>
      <c r="G143" s="101">
        <f t="shared" si="291"/>
        <v>0</v>
      </c>
      <c r="H143" s="104">
        <f t="shared" si="292"/>
        <v>10</v>
      </c>
      <c r="I143" s="46">
        <v>1101.7</v>
      </c>
      <c r="J143" s="37">
        <f t="shared" si="293"/>
        <v>11017</v>
      </c>
      <c r="K143" s="37">
        <f t="shared" si="294"/>
        <v>0</v>
      </c>
      <c r="L143" s="37">
        <f t="shared" si="295"/>
        <v>0</v>
      </c>
      <c r="M143" s="37">
        <f t="shared" si="296"/>
        <v>0</v>
      </c>
      <c r="N143" s="37">
        <f t="shared" si="297"/>
        <v>11017</v>
      </c>
      <c r="O143" s="19">
        <f t="shared" si="298"/>
        <v>0</v>
      </c>
      <c r="P143" s="20">
        <f t="shared" si="299"/>
        <v>0</v>
      </c>
      <c r="Q143" s="15"/>
    </row>
    <row r="144" spans="1:17">
      <c r="A144" s="41" t="s">
        <v>323</v>
      </c>
      <c r="B144" s="41" t="s">
        <v>324</v>
      </c>
      <c r="C144" s="9" t="s">
        <v>32</v>
      </c>
      <c r="D144" s="99">
        <v>1</v>
      </c>
      <c r="E144" s="100">
        <v>0</v>
      </c>
      <c r="F144" s="101"/>
      <c r="G144" s="101">
        <f t="shared" si="291"/>
        <v>0</v>
      </c>
      <c r="H144" s="104">
        <f t="shared" si="292"/>
        <v>1</v>
      </c>
      <c r="I144" s="46">
        <v>1325.32</v>
      </c>
      <c r="J144" s="37">
        <f t="shared" si="293"/>
        <v>1325.32</v>
      </c>
      <c r="K144" s="37">
        <f t="shared" ref="K144" si="300">ROUND(E144*$I144,2)</f>
        <v>0</v>
      </c>
      <c r="L144" s="37">
        <f t="shared" ref="L144" si="301">ROUND(F144*$I144,2)</f>
        <v>0</v>
      </c>
      <c r="M144" s="37">
        <f t="shared" ref="M144" si="302">ROUND(G144*$I144,2)</f>
        <v>0</v>
      </c>
      <c r="N144" s="37">
        <f t="shared" ref="N144" si="303">ROUND(H144*$I144,2)</f>
        <v>1325.32</v>
      </c>
      <c r="O144" s="19">
        <f t="shared" ref="O144" si="304">IF(L144="",0/J144,L144/J144)</f>
        <v>0</v>
      </c>
      <c r="P144" s="20">
        <f t="shared" ref="P144" si="305">IF(M144="",0/J144,M144/J144)</f>
        <v>0</v>
      </c>
      <c r="Q144" s="15"/>
    </row>
    <row r="145" spans="1:17" s="39" customFormat="1">
      <c r="A145" s="16">
        <v>2</v>
      </c>
      <c r="B145" s="38" t="s">
        <v>325</v>
      </c>
      <c r="C145" s="21" t="s">
        <v>2</v>
      </c>
      <c r="D145" s="22"/>
      <c r="E145" s="22"/>
      <c r="F145" s="22"/>
      <c r="G145" s="103"/>
      <c r="H145" s="22"/>
      <c r="I145" s="35"/>
      <c r="J145" s="36">
        <f>J146+J152+J172+J175+J183+J190+J194+J202+J216+J230+J249+J276+J283</f>
        <v>160083.61000000002</v>
      </c>
      <c r="K145" s="36">
        <f t="shared" ref="K145:N145" si="306">K146+K152+K172+K175+K183+K190+K194+K202+K216+K230+K249+K276+K283</f>
        <v>0</v>
      </c>
      <c r="L145" s="36">
        <f t="shared" si="306"/>
        <v>0</v>
      </c>
      <c r="M145" s="36">
        <f t="shared" si="306"/>
        <v>0</v>
      </c>
      <c r="N145" s="36">
        <f t="shared" si="306"/>
        <v>160083.61000000002</v>
      </c>
      <c r="O145" s="23">
        <f>SUM(M145/J145)</f>
        <v>0</v>
      </c>
      <c r="P145" s="24">
        <f>IF(M145="",0/J145,M145/J145)</f>
        <v>0</v>
      </c>
    </row>
    <row r="146" spans="1:17" s="39" customFormat="1">
      <c r="A146" s="16" t="s">
        <v>326</v>
      </c>
      <c r="B146" s="16" t="s">
        <v>327</v>
      </c>
      <c r="C146" s="44"/>
      <c r="D146" s="102"/>
      <c r="E146" s="22"/>
      <c r="F146" s="22"/>
      <c r="G146" s="103"/>
      <c r="H146" s="22"/>
      <c r="I146" s="35"/>
      <c r="J146" s="36">
        <f>SUM(J147:J151)</f>
        <v>3993.7999999999997</v>
      </c>
      <c r="K146" s="36">
        <f t="shared" ref="K146:N146" si="307">SUM(K147:K151)</f>
        <v>0</v>
      </c>
      <c r="L146" s="36">
        <f t="shared" si="307"/>
        <v>0</v>
      </c>
      <c r="M146" s="36">
        <f t="shared" si="307"/>
        <v>0</v>
      </c>
      <c r="N146" s="36">
        <f t="shared" si="307"/>
        <v>3993.7999999999997</v>
      </c>
      <c r="O146" s="23">
        <f>SUM(M146/J146)</f>
        <v>0</v>
      </c>
      <c r="P146" s="24">
        <f>IF(M146="",0/J146,M146/J146)</f>
        <v>0</v>
      </c>
    </row>
    <row r="147" spans="1:17" ht="25.5">
      <c r="A147" s="41" t="s">
        <v>328</v>
      </c>
      <c r="B147" s="41" t="s">
        <v>38</v>
      </c>
      <c r="C147" s="9" t="s">
        <v>10</v>
      </c>
      <c r="D147" s="99">
        <v>28.74</v>
      </c>
      <c r="E147" s="100">
        <v>0</v>
      </c>
      <c r="F147" s="101"/>
      <c r="G147" s="101">
        <f>E147+F147</f>
        <v>0</v>
      </c>
      <c r="H147" s="104">
        <f>IF(G147="",D147-0,D147-G147)</f>
        <v>28.74</v>
      </c>
      <c r="I147" s="46">
        <v>70.17</v>
      </c>
      <c r="J147" s="37">
        <f>ROUND(D147*$I147,2)</f>
        <v>2016.69</v>
      </c>
      <c r="K147" s="37">
        <f t="shared" ref="K147:K148" si="308">ROUND(E147*$I147,2)</f>
        <v>0</v>
      </c>
      <c r="L147" s="37">
        <f t="shared" ref="L147:L148" si="309">ROUND(F147*$I147,2)</f>
        <v>0</v>
      </c>
      <c r="M147" s="37">
        <f t="shared" ref="M147:M148" si="310">ROUND(G147*$I147,2)</f>
        <v>0</v>
      </c>
      <c r="N147" s="37">
        <f t="shared" ref="N147:N148" si="311">ROUND(H147*$I147,2)</f>
        <v>2016.69</v>
      </c>
      <c r="O147" s="19">
        <f t="shared" ref="O147:O148" si="312">IF(L147="",0/J147,L147/J147)</f>
        <v>0</v>
      </c>
      <c r="P147" s="20">
        <f t="shared" ref="P147:P148" si="313">IF(M147="",0/J147,M147/J147)</f>
        <v>0</v>
      </c>
      <c r="Q147" s="15"/>
    </row>
    <row r="148" spans="1:17">
      <c r="A148" s="41" t="s">
        <v>329</v>
      </c>
      <c r="B148" s="41" t="s">
        <v>149</v>
      </c>
      <c r="C148" s="9" t="s">
        <v>28</v>
      </c>
      <c r="D148" s="99">
        <v>16.600000000000001</v>
      </c>
      <c r="E148" s="100">
        <v>0</v>
      </c>
      <c r="F148" s="101"/>
      <c r="G148" s="101">
        <f>E148+F148</f>
        <v>0</v>
      </c>
      <c r="H148" s="104">
        <f>IF(G148="",D148-0,D148-G148)</f>
        <v>16.600000000000001</v>
      </c>
      <c r="I148" s="46">
        <v>91.16</v>
      </c>
      <c r="J148" s="37">
        <f>ROUND(D148*$I148,2)</f>
        <v>1513.26</v>
      </c>
      <c r="K148" s="37">
        <f t="shared" si="308"/>
        <v>0</v>
      </c>
      <c r="L148" s="37">
        <f t="shared" si="309"/>
        <v>0</v>
      </c>
      <c r="M148" s="37">
        <f t="shared" si="310"/>
        <v>0</v>
      </c>
      <c r="N148" s="37">
        <f t="shared" si="311"/>
        <v>1513.26</v>
      </c>
      <c r="O148" s="19">
        <f t="shared" si="312"/>
        <v>0</v>
      </c>
      <c r="P148" s="20">
        <f t="shared" si="313"/>
        <v>0</v>
      </c>
      <c r="Q148" s="15"/>
    </row>
    <row r="149" spans="1:17" s="39" customFormat="1">
      <c r="A149" s="41" t="s">
        <v>330</v>
      </c>
      <c r="B149" s="41" t="s">
        <v>331</v>
      </c>
      <c r="C149" s="9" t="s">
        <v>28</v>
      </c>
      <c r="D149" s="99">
        <v>12.01</v>
      </c>
      <c r="E149" s="100">
        <v>0</v>
      </c>
      <c r="F149" s="101"/>
      <c r="G149" s="101">
        <f t="shared" ref="G149:G150" si="314">E149+F149</f>
        <v>0</v>
      </c>
      <c r="H149" s="104">
        <f t="shared" ref="H149:H150" si="315">IF(G149="",D149-0,D149-G149)</f>
        <v>12.01</v>
      </c>
      <c r="I149" s="46">
        <v>23.12</v>
      </c>
      <c r="J149" s="37">
        <f t="shared" ref="J149:J150" si="316">ROUND(D149*$I149,2)</f>
        <v>277.67</v>
      </c>
      <c r="K149" s="37">
        <f t="shared" ref="K149:K150" si="317">ROUND(E149*$I149,2)</f>
        <v>0</v>
      </c>
      <c r="L149" s="37">
        <f t="shared" ref="L149:L150" si="318">ROUND(F149*$I149,2)</f>
        <v>0</v>
      </c>
      <c r="M149" s="37">
        <f t="shared" ref="M149:M150" si="319">ROUND(G149*$I149,2)</f>
        <v>0</v>
      </c>
      <c r="N149" s="37">
        <f t="shared" ref="N149:N150" si="320">ROUND(H149*$I149,2)</f>
        <v>277.67</v>
      </c>
      <c r="O149" s="19">
        <f t="shared" ref="O149:O150" si="321">IF(L149="",0/J149,L149/J149)</f>
        <v>0</v>
      </c>
      <c r="P149" s="20">
        <f t="shared" ref="P149:P150" si="322">IF(M149="",0/J149,M149/J149)</f>
        <v>0</v>
      </c>
    </row>
    <row r="150" spans="1:17" s="39" customFormat="1" ht="38.25">
      <c r="A150" s="41" t="s">
        <v>332</v>
      </c>
      <c r="B150" s="41" t="s">
        <v>105</v>
      </c>
      <c r="C150" s="9" t="s">
        <v>28</v>
      </c>
      <c r="D150" s="99">
        <v>5.96</v>
      </c>
      <c r="E150" s="100">
        <v>0</v>
      </c>
      <c r="F150" s="101"/>
      <c r="G150" s="101">
        <f t="shared" si="314"/>
        <v>0</v>
      </c>
      <c r="H150" s="104">
        <f t="shared" si="315"/>
        <v>5.96</v>
      </c>
      <c r="I150" s="46">
        <v>8.6999999999999993</v>
      </c>
      <c r="J150" s="37">
        <f t="shared" si="316"/>
        <v>51.85</v>
      </c>
      <c r="K150" s="37">
        <f t="shared" si="317"/>
        <v>0</v>
      </c>
      <c r="L150" s="37">
        <f t="shared" si="318"/>
        <v>0</v>
      </c>
      <c r="M150" s="37">
        <f t="shared" si="319"/>
        <v>0</v>
      </c>
      <c r="N150" s="37">
        <f t="shared" si="320"/>
        <v>51.85</v>
      </c>
      <c r="O150" s="19">
        <f t="shared" si="321"/>
        <v>0</v>
      </c>
      <c r="P150" s="20">
        <f t="shared" si="322"/>
        <v>0</v>
      </c>
    </row>
    <row r="151" spans="1:17" ht="25.5">
      <c r="A151" s="41" t="s">
        <v>333</v>
      </c>
      <c r="B151" s="41" t="s">
        <v>110</v>
      </c>
      <c r="C151" s="9" t="s">
        <v>111</v>
      </c>
      <c r="D151" s="99">
        <v>59.7</v>
      </c>
      <c r="E151" s="100">
        <v>0</v>
      </c>
      <c r="F151" s="101"/>
      <c r="G151" s="101">
        <f t="shared" ref="G151" si="323">E151+F151</f>
        <v>0</v>
      </c>
      <c r="H151" s="104">
        <f t="shared" ref="H151" si="324">IF(G151="",D151-0,D151-G151)</f>
        <v>59.7</v>
      </c>
      <c r="I151" s="46">
        <v>2.25</v>
      </c>
      <c r="J151" s="37">
        <f t="shared" ref="J151" si="325">ROUND(D151*$I151,2)</f>
        <v>134.33000000000001</v>
      </c>
      <c r="K151" s="37">
        <f t="shared" ref="K151" si="326">ROUND(E151*$I151,2)</f>
        <v>0</v>
      </c>
      <c r="L151" s="37">
        <f t="shared" ref="L151" si="327">ROUND(F151*$I151,2)</f>
        <v>0</v>
      </c>
      <c r="M151" s="37">
        <f t="shared" ref="M151" si="328">ROUND(G151*$I151,2)</f>
        <v>0</v>
      </c>
      <c r="N151" s="37">
        <f t="shared" ref="N151" si="329">ROUND(H151*$I151,2)</f>
        <v>134.33000000000001</v>
      </c>
      <c r="O151" s="19">
        <f t="shared" ref="O151" si="330">IF(L151="",0/J151,L151/J151)</f>
        <v>0</v>
      </c>
      <c r="P151" s="20">
        <f t="shared" ref="P151" si="331">IF(M151="",0/J151,M151/J151)</f>
        <v>0</v>
      </c>
      <c r="Q151" s="15"/>
    </row>
    <row r="152" spans="1:17" s="39" customFormat="1">
      <c r="A152" s="16" t="s">
        <v>748</v>
      </c>
      <c r="B152" s="38" t="s">
        <v>334</v>
      </c>
      <c r="C152" s="21" t="s">
        <v>2</v>
      </c>
      <c r="D152" s="22"/>
      <c r="E152" s="22"/>
      <c r="F152" s="22"/>
      <c r="G152" s="103"/>
      <c r="H152" s="22"/>
      <c r="I152" s="35"/>
      <c r="J152" s="36">
        <f>J153+J162</f>
        <v>35260.589999999997</v>
      </c>
      <c r="K152" s="36">
        <f t="shared" ref="K152:N152" si="332">K153+K162</f>
        <v>0</v>
      </c>
      <c r="L152" s="36">
        <f t="shared" si="332"/>
        <v>0</v>
      </c>
      <c r="M152" s="36">
        <f t="shared" si="332"/>
        <v>0</v>
      </c>
      <c r="N152" s="36">
        <f t="shared" si="332"/>
        <v>35260.589999999997</v>
      </c>
      <c r="O152" s="23">
        <f>SUM(M152/J152)</f>
        <v>0</v>
      </c>
      <c r="P152" s="24">
        <f>IF(M152="",0/J152,M152/J152)</f>
        <v>0</v>
      </c>
    </row>
    <row r="153" spans="1:17" s="39" customFormat="1">
      <c r="A153" s="16" t="s">
        <v>749</v>
      </c>
      <c r="B153" s="38" t="s">
        <v>335</v>
      </c>
      <c r="C153" s="21" t="s">
        <v>2</v>
      </c>
      <c r="D153" s="22"/>
      <c r="E153" s="22"/>
      <c r="F153" s="22"/>
      <c r="G153" s="103"/>
      <c r="H153" s="22"/>
      <c r="I153" s="35"/>
      <c r="J153" s="36">
        <f>SUM(J154:J161)</f>
        <v>11650.74</v>
      </c>
      <c r="K153" s="36">
        <f t="shared" ref="K153:N153" si="333">SUM(K154:K161)</f>
        <v>0</v>
      </c>
      <c r="L153" s="36">
        <f t="shared" si="333"/>
        <v>0</v>
      </c>
      <c r="M153" s="36">
        <f t="shared" si="333"/>
        <v>0</v>
      </c>
      <c r="N153" s="36">
        <f t="shared" si="333"/>
        <v>11650.74</v>
      </c>
      <c r="O153" s="23">
        <f>SUM(M153/J153)</f>
        <v>0</v>
      </c>
      <c r="P153" s="24">
        <f>IF(M153="",0/J153,M153/J153)</f>
        <v>0</v>
      </c>
    </row>
    <row r="154" spans="1:17" ht="25.5">
      <c r="A154" s="41" t="s">
        <v>336</v>
      </c>
      <c r="B154" s="41" t="s">
        <v>337</v>
      </c>
      <c r="C154" s="9" t="s">
        <v>14</v>
      </c>
      <c r="D154" s="99">
        <v>20.350000000000001</v>
      </c>
      <c r="E154" s="100">
        <v>0</v>
      </c>
      <c r="F154" s="101"/>
      <c r="G154" s="101">
        <f t="shared" ref="G154:G160" si="334">E154+F154</f>
        <v>0</v>
      </c>
      <c r="H154" s="104">
        <f t="shared" ref="H154:H160" si="335">IF(G154="",D154-0,D154-G154)</f>
        <v>20.350000000000001</v>
      </c>
      <c r="I154" s="46">
        <v>20.149999999999999</v>
      </c>
      <c r="J154" s="37">
        <f t="shared" ref="J154:J160" si="336">ROUND(D154*$I154,2)</f>
        <v>410.05</v>
      </c>
      <c r="K154" s="37">
        <f t="shared" ref="K154:K160" si="337">ROUND(E154*$I154,2)</f>
        <v>0</v>
      </c>
      <c r="L154" s="37">
        <f t="shared" ref="L154:L160" si="338">ROUND(F154*$I154,2)</f>
        <v>0</v>
      </c>
      <c r="M154" s="37">
        <f t="shared" ref="M154:M160" si="339">ROUND(G154*$I154,2)</f>
        <v>0</v>
      </c>
      <c r="N154" s="37">
        <f t="shared" ref="N154:N160" si="340">ROUND(H154*$I154,2)</f>
        <v>410.05</v>
      </c>
      <c r="O154" s="19">
        <f t="shared" ref="O154:O160" si="341">IF(L154="",0/J154,L154/J154)</f>
        <v>0</v>
      </c>
      <c r="P154" s="20">
        <f t="shared" ref="P154:P160" si="342">IF(M154="",0/J154,M154/J154)</f>
        <v>0</v>
      </c>
      <c r="Q154" s="15"/>
    </row>
    <row r="155" spans="1:17">
      <c r="A155" s="41" t="s">
        <v>338</v>
      </c>
      <c r="B155" s="41" t="s">
        <v>121</v>
      </c>
      <c r="C155" s="9" t="s">
        <v>14</v>
      </c>
      <c r="D155" s="99">
        <v>47.66</v>
      </c>
      <c r="E155" s="100">
        <v>0</v>
      </c>
      <c r="F155" s="101"/>
      <c r="G155" s="101">
        <f t="shared" si="334"/>
        <v>0</v>
      </c>
      <c r="H155" s="104">
        <f t="shared" si="335"/>
        <v>47.66</v>
      </c>
      <c r="I155" s="46">
        <v>3</v>
      </c>
      <c r="J155" s="37">
        <f t="shared" si="336"/>
        <v>142.97999999999999</v>
      </c>
      <c r="K155" s="37">
        <f t="shared" si="337"/>
        <v>0</v>
      </c>
      <c r="L155" s="37">
        <f t="shared" si="338"/>
        <v>0</v>
      </c>
      <c r="M155" s="37">
        <f t="shared" si="339"/>
        <v>0</v>
      </c>
      <c r="N155" s="37">
        <f t="shared" si="340"/>
        <v>142.97999999999999</v>
      </c>
      <c r="O155" s="19">
        <f t="shared" si="341"/>
        <v>0</v>
      </c>
      <c r="P155" s="20">
        <f t="shared" si="342"/>
        <v>0</v>
      </c>
      <c r="Q155" s="15"/>
    </row>
    <row r="156" spans="1:17" ht="25.5">
      <c r="A156" s="41" t="s">
        <v>339</v>
      </c>
      <c r="B156" s="41" t="s">
        <v>340</v>
      </c>
      <c r="C156" s="9" t="s">
        <v>28</v>
      </c>
      <c r="D156" s="99">
        <v>3.81</v>
      </c>
      <c r="E156" s="100">
        <v>0</v>
      </c>
      <c r="F156" s="101"/>
      <c r="G156" s="101">
        <f t="shared" si="334"/>
        <v>0</v>
      </c>
      <c r="H156" s="104">
        <f t="shared" si="335"/>
        <v>3.81</v>
      </c>
      <c r="I156" s="46">
        <v>438.64</v>
      </c>
      <c r="J156" s="37">
        <f t="shared" si="336"/>
        <v>1671.22</v>
      </c>
      <c r="K156" s="37">
        <f t="shared" si="337"/>
        <v>0</v>
      </c>
      <c r="L156" s="37">
        <f t="shared" si="338"/>
        <v>0</v>
      </c>
      <c r="M156" s="37">
        <f t="shared" si="339"/>
        <v>0</v>
      </c>
      <c r="N156" s="37">
        <f t="shared" si="340"/>
        <v>1671.22</v>
      </c>
      <c r="O156" s="19">
        <f t="shared" si="341"/>
        <v>0</v>
      </c>
      <c r="P156" s="20">
        <f t="shared" si="342"/>
        <v>0</v>
      </c>
      <c r="Q156" s="15"/>
    </row>
    <row r="157" spans="1:17" ht="25.5">
      <c r="A157" s="41" t="s">
        <v>341</v>
      </c>
      <c r="B157" s="41" t="s">
        <v>342</v>
      </c>
      <c r="C157" s="9" t="s">
        <v>14</v>
      </c>
      <c r="D157" s="99">
        <v>49.8</v>
      </c>
      <c r="E157" s="100">
        <v>0</v>
      </c>
      <c r="F157" s="101"/>
      <c r="G157" s="101">
        <f t="shared" si="334"/>
        <v>0</v>
      </c>
      <c r="H157" s="104">
        <f t="shared" si="335"/>
        <v>49.8</v>
      </c>
      <c r="I157" s="46">
        <v>74.64</v>
      </c>
      <c r="J157" s="37">
        <f t="shared" si="336"/>
        <v>3717.07</v>
      </c>
      <c r="K157" s="37">
        <f t="shared" si="337"/>
        <v>0</v>
      </c>
      <c r="L157" s="37">
        <f t="shared" si="338"/>
        <v>0</v>
      </c>
      <c r="M157" s="37">
        <f t="shared" si="339"/>
        <v>0</v>
      </c>
      <c r="N157" s="37">
        <f t="shared" si="340"/>
        <v>3717.07</v>
      </c>
      <c r="O157" s="19">
        <f t="shared" si="341"/>
        <v>0</v>
      </c>
      <c r="P157" s="20">
        <f t="shared" si="342"/>
        <v>0</v>
      </c>
      <c r="Q157" s="15"/>
    </row>
    <row r="158" spans="1:17" ht="25.5">
      <c r="A158" s="41" t="s">
        <v>343</v>
      </c>
      <c r="B158" s="41" t="s">
        <v>344</v>
      </c>
      <c r="C158" s="9" t="s">
        <v>28</v>
      </c>
      <c r="D158" s="99">
        <v>3.57</v>
      </c>
      <c r="E158" s="100">
        <v>0</v>
      </c>
      <c r="F158" s="101"/>
      <c r="G158" s="101">
        <f t="shared" si="334"/>
        <v>0</v>
      </c>
      <c r="H158" s="104">
        <f t="shared" si="335"/>
        <v>3.57</v>
      </c>
      <c r="I158" s="46">
        <v>520.46</v>
      </c>
      <c r="J158" s="37">
        <f t="shared" si="336"/>
        <v>1858.04</v>
      </c>
      <c r="K158" s="37">
        <f t="shared" si="337"/>
        <v>0</v>
      </c>
      <c r="L158" s="37">
        <f t="shared" si="338"/>
        <v>0</v>
      </c>
      <c r="M158" s="37">
        <f t="shared" si="339"/>
        <v>0</v>
      </c>
      <c r="N158" s="37">
        <f t="shared" si="340"/>
        <v>1858.04</v>
      </c>
      <c r="O158" s="19">
        <f t="shared" si="341"/>
        <v>0</v>
      </c>
      <c r="P158" s="20">
        <f t="shared" si="342"/>
        <v>0</v>
      </c>
      <c r="Q158" s="15"/>
    </row>
    <row r="159" spans="1:17">
      <c r="A159" s="41" t="s">
        <v>345</v>
      </c>
      <c r="B159" s="41" t="s">
        <v>40</v>
      </c>
      <c r="C159" s="9" t="s">
        <v>39</v>
      </c>
      <c r="D159" s="99">
        <v>50.1</v>
      </c>
      <c r="E159" s="100">
        <v>0</v>
      </c>
      <c r="F159" s="101"/>
      <c r="G159" s="101">
        <f t="shared" si="334"/>
        <v>0</v>
      </c>
      <c r="H159" s="104">
        <f t="shared" si="335"/>
        <v>50.1</v>
      </c>
      <c r="I159" s="46">
        <v>21.07</v>
      </c>
      <c r="J159" s="37">
        <f t="shared" si="336"/>
        <v>1055.6099999999999</v>
      </c>
      <c r="K159" s="37">
        <f t="shared" si="337"/>
        <v>0</v>
      </c>
      <c r="L159" s="37">
        <f t="shared" si="338"/>
        <v>0</v>
      </c>
      <c r="M159" s="37">
        <f t="shared" si="339"/>
        <v>0</v>
      </c>
      <c r="N159" s="37">
        <f t="shared" si="340"/>
        <v>1055.6099999999999</v>
      </c>
      <c r="O159" s="19">
        <f t="shared" si="341"/>
        <v>0</v>
      </c>
      <c r="P159" s="20">
        <f t="shared" si="342"/>
        <v>0</v>
      </c>
      <c r="Q159" s="15"/>
    </row>
    <row r="160" spans="1:17">
      <c r="A160" s="41" t="s">
        <v>346</v>
      </c>
      <c r="B160" s="41" t="s">
        <v>41</v>
      </c>
      <c r="C160" s="9" t="s">
        <v>39</v>
      </c>
      <c r="D160" s="99">
        <v>38.200000000000003</v>
      </c>
      <c r="E160" s="100">
        <v>0</v>
      </c>
      <c r="F160" s="101"/>
      <c r="G160" s="101">
        <f t="shared" si="334"/>
        <v>0</v>
      </c>
      <c r="H160" s="104">
        <f t="shared" si="335"/>
        <v>38.200000000000003</v>
      </c>
      <c r="I160" s="46">
        <v>14.78</v>
      </c>
      <c r="J160" s="37">
        <f t="shared" si="336"/>
        <v>564.6</v>
      </c>
      <c r="K160" s="37">
        <f t="shared" si="337"/>
        <v>0</v>
      </c>
      <c r="L160" s="37">
        <f t="shared" si="338"/>
        <v>0</v>
      </c>
      <c r="M160" s="37">
        <f t="shared" si="339"/>
        <v>0</v>
      </c>
      <c r="N160" s="37">
        <f t="shared" si="340"/>
        <v>564.6</v>
      </c>
      <c r="O160" s="19">
        <f t="shared" si="341"/>
        <v>0</v>
      </c>
      <c r="P160" s="20">
        <f t="shared" si="342"/>
        <v>0</v>
      </c>
      <c r="Q160" s="15"/>
    </row>
    <row r="161" spans="1:17" s="39" customFormat="1">
      <c r="A161" s="41" t="s">
        <v>347</v>
      </c>
      <c r="B161" s="41" t="s">
        <v>348</v>
      </c>
      <c r="C161" s="9" t="s">
        <v>39</v>
      </c>
      <c r="D161" s="99">
        <v>131.4</v>
      </c>
      <c r="E161" s="100">
        <v>0</v>
      </c>
      <c r="F161" s="101"/>
      <c r="G161" s="101">
        <f t="shared" ref="G161" si="343">E161+F161</f>
        <v>0</v>
      </c>
      <c r="H161" s="104">
        <f t="shared" ref="H161" si="344">IF(G161="",D161-0,D161-G161)</f>
        <v>131.4</v>
      </c>
      <c r="I161" s="46">
        <v>16.98</v>
      </c>
      <c r="J161" s="37">
        <f t="shared" ref="J161" si="345">ROUND(D161*$I161,2)</f>
        <v>2231.17</v>
      </c>
      <c r="K161" s="37">
        <f t="shared" ref="K161" si="346">ROUND(E161*$I161,2)</f>
        <v>0</v>
      </c>
      <c r="L161" s="37">
        <f t="shared" ref="L161" si="347">ROUND(F161*$I161,2)</f>
        <v>0</v>
      </c>
      <c r="M161" s="37">
        <f t="shared" ref="M161" si="348">ROUND(G161*$I161,2)</f>
        <v>0</v>
      </c>
      <c r="N161" s="37">
        <f t="shared" ref="N161" si="349">ROUND(H161*$I161,2)</f>
        <v>2231.17</v>
      </c>
      <c r="O161" s="19">
        <f t="shared" ref="O161" si="350">IF(L161="",0/J161,L161/J161)</f>
        <v>0</v>
      </c>
      <c r="P161" s="20">
        <f t="shared" ref="P161" si="351">IF(M161="",0/J161,M161/J161)</f>
        <v>0</v>
      </c>
    </row>
    <row r="162" spans="1:17" s="39" customFormat="1">
      <c r="A162" s="16" t="s">
        <v>750</v>
      </c>
      <c r="B162" s="38" t="s">
        <v>42</v>
      </c>
      <c r="C162" s="21" t="s">
        <v>2</v>
      </c>
      <c r="D162" s="22"/>
      <c r="E162" s="22"/>
      <c r="F162" s="22"/>
      <c r="G162" s="103"/>
      <c r="H162" s="22"/>
      <c r="I162" s="35"/>
      <c r="J162" s="36">
        <f>SUM(J163:J171)</f>
        <v>23609.85</v>
      </c>
      <c r="K162" s="36">
        <f t="shared" ref="K162:N162" si="352">SUM(K163:K171)</f>
        <v>0</v>
      </c>
      <c r="L162" s="36">
        <f t="shared" si="352"/>
        <v>0</v>
      </c>
      <c r="M162" s="36">
        <f t="shared" si="352"/>
        <v>0</v>
      </c>
      <c r="N162" s="36">
        <f t="shared" si="352"/>
        <v>23609.85</v>
      </c>
      <c r="O162" s="23">
        <f>SUM(M162/J162)</f>
        <v>0</v>
      </c>
      <c r="P162" s="24">
        <f>IF(M162="",0/J162,M162/J162)</f>
        <v>0</v>
      </c>
    </row>
    <row r="163" spans="1:17" ht="25.5">
      <c r="A163" s="41" t="s">
        <v>349</v>
      </c>
      <c r="B163" s="41" t="s">
        <v>350</v>
      </c>
      <c r="C163" s="9" t="s">
        <v>14</v>
      </c>
      <c r="D163" s="99">
        <v>69.260000000000005</v>
      </c>
      <c r="E163" s="100">
        <v>0</v>
      </c>
      <c r="F163" s="101"/>
      <c r="G163" s="101">
        <f t="shared" ref="G163:G168" si="353">E163+F163</f>
        <v>0</v>
      </c>
      <c r="H163" s="104">
        <f t="shared" ref="H163:H168" si="354">IF(G163="",D163-0,D163-G163)</f>
        <v>69.260000000000005</v>
      </c>
      <c r="I163" s="46">
        <v>74.13</v>
      </c>
      <c r="J163" s="37">
        <f t="shared" ref="J163:J168" si="355">ROUND(D163*$I163,2)</f>
        <v>5134.24</v>
      </c>
      <c r="K163" s="37">
        <f t="shared" ref="K163:K168" si="356">ROUND(E163*$I163,2)</f>
        <v>0</v>
      </c>
      <c r="L163" s="37">
        <f t="shared" ref="L163:L168" si="357">ROUND(F163*$I163,2)</f>
        <v>0</v>
      </c>
      <c r="M163" s="37">
        <f t="shared" ref="M163:M168" si="358">ROUND(G163*$I163,2)</f>
        <v>0</v>
      </c>
      <c r="N163" s="37">
        <f t="shared" ref="N163:N168" si="359">ROUND(H163*$I163,2)</f>
        <v>5134.24</v>
      </c>
      <c r="O163" s="19">
        <f t="shared" ref="O163:O168" si="360">IF(L163="",0/J163,L163/J163)</f>
        <v>0</v>
      </c>
      <c r="P163" s="20">
        <f t="shared" ref="P163:P168" si="361">IF(M163="",0/J163,M163/J163)</f>
        <v>0</v>
      </c>
      <c r="Q163" s="15"/>
    </row>
    <row r="164" spans="1:17" ht="25.5">
      <c r="A164" s="41" t="s">
        <v>351</v>
      </c>
      <c r="B164" s="41" t="s">
        <v>344</v>
      </c>
      <c r="C164" s="9" t="s">
        <v>28</v>
      </c>
      <c r="D164" s="99">
        <v>3.82</v>
      </c>
      <c r="E164" s="100">
        <v>0</v>
      </c>
      <c r="F164" s="101"/>
      <c r="G164" s="101">
        <f t="shared" si="353"/>
        <v>0</v>
      </c>
      <c r="H164" s="104">
        <f t="shared" si="354"/>
        <v>3.82</v>
      </c>
      <c r="I164" s="46">
        <v>520.46</v>
      </c>
      <c r="J164" s="37">
        <f t="shared" si="355"/>
        <v>1988.16</v>
      </c>
      <c r="K164" s="37">
        <f t="shared" si="356"/>
        <v>0</v>
      </c>
      <c r="L164" s="37">
        <f t="shared" si="357"/>
        <v>0</v>
      </c>
      <c r="M164" s="37">
        <f t="shared" si="358"/>
        <v>0</v>
      </c>
      <c r="N164" s="37">
        <f t="shared" si="359"/>
        <v>1988.16</v>
      </c>
      <c r="O164" s="19">
        <f t="shared" si="360"/>
        <v>0</v>
      </c>
      <c r="P164" s="20">
        <f t="shared" si="361"/>
        <v>0</v>
      </c>
      <c r="Q164" s="15"/>
    </row>
    <row r="165" spans="1:17" ht="25.5">
      <c r="A165" s="41" t="s">
        <v>352</v>
      </c>
      <c r="B165" s="41" t="s">
        <v>353</v>
      </c>
      <c r="C165" s="9" t="s">
        <v>39</v>
      </c>
      <c r="D165" s="99">
        <v>72.08</v>
      </c>
      <c r="E165" s="100">
        <v>0</v>
      </c>
      <c r="F165" s="101"/>
      <c r="G165" s="101">
        <f t="shared" si="353"/>
        <v>0</v>
      </c>
      <c r="H165" s="104">
        <f t="shared" si="354"/>
        <v>72.08</v>
      </c>
      <c r="I165" s="46">
        <v>16.59</v>
      </c>
      <c r="J165" s="37">
        <f t="shared" si="355"/>
        <v>1195.81</v>
      </c>
      <c r="K165" s="37">
        <f t="shared" si="356"/>
        <v>0</v>
      </c>
      <c r="L165" s="37">
        <f t="shared" si="357"/>
        <v>0</v>
      </c>
      <c r="M165" s="37">
        <f t="shared" si="358"/>
        <v>0</v>
      </c>
      <c r="N165" s="37">
        <f t="shared" si="359"/>
        <v>1195.81</v>
      </c>
      <c r="O165" s="19">
        <f t="shared" si="360"/>
        <v>0</v>
      </c>
      <c r="P165" s="20">
        <f t="shared" si="361"/>
        <v>0</v>
      </c>
      <c r="Q165" s="15"/>
    </row>
    <row r="166" spans="1:17" ht="38.25">
      <c r="A166" s="41" t="s">
        <v>354</v>
      </c>
      <c r="B166" s="41" t="s">
        <v>355</v>
      </c>
      <c r="C166" s="9" t="s">
        <v>49</v>
      </c>
      <c r="D166" s="99">
        <v>48.7</v>
      </c>
      <c r="E166" s="100">
        <v>0</v>
      </c>
      <c r="F166" s="101"/>
      <c r="G166" s="101">
        <f t="shared" si="353"/>
        <v>0</v>
      </c>
      <c r="H166" s="104">
        <f t="shared" si="354"/>
        <v>48.7</v>
      </c>
      <c r="I166" s="46">
        <v>186.96</v>
      </c>
      <c r="J166" s="37">
        <f t="shared" si="355"/>
        <v>9104.9500000000007</v>
      </c>
      <c r="K166" s="37">
        <f t="shared" si="356"/>
        <v>0</v>
      </c>
      <c r="L166" s="37">
        <f t="shared" si="357"/>
        <v>0</v>
      </c>
      <c r="M166" s="37">
        <f t="shared" si="358"/>
        <v>0</v>
      </c>
      <c r="N166" s="37">
        <f t="shared" si="359"/>
        <v>9104.9500000000007</v>
      </c>
      <c r="O166" s="19">
        <f t="shared" si="360"/>
        <v>0</v>
      </c>
      <c r="P166" s="20">
        <f t="shared" si="361"/>
        <v>0</v>
      </c>
      <c r="Q166" s="15"/>
    </row>
    <row r="167" spans="1:17" ht="25.5">
      <c r="A167" s="41" t="s">
        <v>356</v>
      </c>
      <c r="B167" s="41" t="s">
        <v>357</v>
      </c>
      <c r="C167" s="9" t="s">
        <v>10</v>
      </c>
      <c r="D167" s="99">
        <v>27.89</v>
      </c>
      <c r="E167" s="100">
        <v>0</v>
      </c>
      <c r="F167" s="101"/>
      <c r="G167" s="101">
        <f t="shared" si="353"/>
        <v>0</v>
      </c>
      <c r="H167" s="104">
        <f t="shared" si="354"/>
        <v>27.89</v>
      </c>
      <c r="I167" s="46">
        <v>61.86</v>
      </c>
      <c r="J167" s="37">
        <f t="shared" si="355"/>
        <v>1725.28</v>
      </c>
      <c r="K167" s="37">
        <f t="shared" si="356"/>
        <v>0</v>
      </c>
      <c r="L167" s="37">
        <f t="shared" si="357"/>
        <v>0</v>
      </c>
      <c r="M167" s="37">
        <f t="shared" si="358"/>
        <v>0</v>
      </c>
      <c r="N167" s="37">
        <f t="shared" si="359"/>
        <v>1725.28</v>
      </c>
      <c r="O167" s="19">
        <f t="shared" si="360"/>
        <v>0</v>
      </c>
      <c r="P167" s="20">
        <f t="shared" si="361"/>
        <v>0</v>
      </c>
      <c r="Q167" s="15"/>
    </row>
    <row r="168" spans="1:17" ht="25.5">
      <c r="A168" s="41" t="s">
        <v>358</v>
      </c>
      <c r="B168" s="41" t="s">
        <v>43</v>
      </c>
      <c r="C168" s="9" t="s">
        <v>39</v>
      </c>
      <c r="D168" s="99">
        <v>171.9</v>
      </c>
      <c r="E168" s="100">
        <v>0</v>
      </c>
      <c r="F168" s="101"/>
      <c r="G168" s="101">
        <f t="shared" si="353"/>
        <v>0</v>
      </c>
      <c r="H168" s="104">
        <f t="shared" si="354"/>
        <v>171.9</v>
      </c>
      <c r="I168" s="46">
        <v>11.6</v>
      </c>
      <c r="J168" s="37">
        <f t="shared" si="355"/>
        <v>1994.04</v>
      </c>
      <c r="K168" s="37">
        <f t="shared" si="356"/>
        <v>0</v>
      </c>
      <c r="L168" s="37">
        <f t="shared" si="357"/>
        <v>0</v>
      </c>
      <c r="M168" s="37">
        <f t="shared" si="358"/>
        <v>0</v>
      </c>
      <c r="N168" s="37">
        <f t="shared" si="359"/>
        <v>1994.04</v>
      </c>
      <c r="O168" s="19">
        <f t="shared" si="360"/>
        <v>0</v>
      </c>
      <c r="P168" s="20">
        <f t="shared" si="361"/>
        <v>0</v>
      </c>
      <c r="Q168" s="15"/>
    </row>
    <row r="169" spans="1:17" s="39" customFormat="1" ht="25.5">
      <c r="A169" s="41" t="s">
        <v>359</v>
      </c>
      <c r="B169" s="41" t="s">
        <v>44</v>
      </c>
      <c r="C169" s="9" t="s">
        <v>39</v>
      </c>
      <c r="D169" s="99">
        <v>42.4</v>
      </c>
      <c r="E169" s="100">
        <v>0</v>
      </c>
      <c r="F169" s="101"/>
      <c r="G169" s="101">
        <f t="shared" ref="G169" si="362">E169+F169</f>
        <v>0</v>
      </c>
      <c r="H169" s="104">
        <f t="shared" ref="H169" si="363">IF(G169="",D169-0,D169-G169)</f>
        <v>42.4</v>
      </c>
      <c r="I169" s="46">
        <v>12.42</v>
      </c>
      <c r="J169" s="37">
        <f t="shared" ref="J169" si="364">ROUND(D169*$I169,2)</f>
        <v>526.61</v>
      </c>
      <c r="K169" s="37">
        <f t="shared" ref="K169" si="365">ROUND(E169*$I169,2)</f>
        <v>0</v>
      </c>
      <c r="L169" s="37">
        <f t="shared" ref="L169" si="366">ROUND(F169*$I169,2)</f>
        <v>0</v>
      </c>
      <c r="M169" s="37">
        <f t="shared" ref="M169" si="367">ROUND(G169*$I169,2)</f>
        <v>0</v>
      </c>
      <c r="N169" s="37">
        <f t="shared" ref="N169" si="368">ROUND(H169*$I169,2)</f>
        <v>526.61</v>
      </c>
      <c r="O169" s="19">
        <f t="shared" ref="O169" si="369">IF(L169="",0/J169,L169/J169)</f>
        <v>0</v>
      </c>
      <c r="P169" s="20">
        <f t="shared" ref="P169" si="370">IF(M169="",0/J169,M169/J169)</f>
        <v>0</v>
      </c>
    </row>
    <row r="170" spans="1:17" ht="25.5">
      <c r="A170" s="41" t="s">
        <v>360</v>
      </c>
      <c r="B170" s="41" t="s">
        <v>46</v>
      </c>
      <c r="C170" s="9" t="s">
        <v>39</v>
      </c>
      <c r="D170" s="99">
        <v>52.5</v>
      </c>
      <c r="E170" s="100">
        <v>0</v>
      </c>
      <c r="F170" s="101"/>
      <c r="G170" s="101">
        <f>E170+F170</f>
        <v>0</v>
      </c>
      <c r="H170" s="104">
        <f>IF(G170="",D170-0,D170-G170)</f>
        <v>52.5</v>
      </c>
      <c r="I170" s="46">
        <v>13.07</v>
      </c>
      <c r="J170" s="37">
        <f>ROUND(D170*$I170,2)</f>
        <v>686.18</v>
      </c>
      <c r="K170" s="37">
        <f t="shared" ref="K170:K171" si="371">ROUND(E170*$I170,2)</f>
        <v>0</v>
      </c>
      <c r="L170" s="37">
        <f t="shared" ref="L170:L171" si="372">ROUND(F170*$I170,2)</f>
        <v>0</v>
      </c>
      <c r="M170" s="37">
        <f t="shared" ref="M170:M171" si="373">ROUND(G170*$I170,2)</f>
        <v>0</v>
      </c>
      <c r="N170" s="37">
        <f t="shared" ref="N170:N171" si="374">ROUND(H170*$I170,2)</f>
        <v>686.18</v>
      </c>
      <c r="O170" s="19">
        <f t="shared" ref="O170:O171" si="375">IF(L170="",0/J170,L170/J170)</f>
        <v>0</v>
      </c>
      <c r="P170" s="20">
        <f t="shared" ref="P170:P171" si="376">IF(M170="",0/J170,M170/J170)</f>
        <v>0</v>
      </c>
      <c r="Q170" s="15"/>
    </row>
    <row r="171" spans="1:17" ht="25.5">
      <c r="A171" s="41" t="s">
        <v>361</v>
      </c>
      <c r="B171" s="41" t="s">
        <v>45</v>
      </c>
      <c r="C171" s="9" t="s">
        <v>39</v>
      </c>
      <c r="D171" s="99">
        <v>84.2</v>
      </c>
      <c r="E171" s="100">
        <v>0</v>
      </c>
      <c r="F171" s="101"/>
      <c r="G171" s="101">
        <f>E171+F171</f>
        <v>0</v>
      </c>
      <c r="H171" s="104">
        <f>IF(G171="",D171-0,D171-G171)</f>
        <v>84.2</v>
      </c>
      <c r="I171" s="46">
        <v>14.9</v>
      </c>
      <c r="J171" s="37">
        <f>ROUND(D171*$I171,2)</f>
        <v>1254.58</v>
      </c>
      <c r="K171" s="37">
        <f t="shared" si="371"/>
        <v>0</v>
      </c>
      <c r="L171" s="37">
        <f t="shared" si="372"/>
        <v>0</v>
      </c>
      <c r="M171" s="37">
        <f t="shared" si="373"/>
        <v>0</v>
      </c>
      <c r="N171" s="37">
        <f t="shared" si="374"/>
        <v>1254.58</v>
      </c>
      <c r="O171" s="19">
        <f t="shared" si="375"/>
        <v>0</v>
      </c>
      <c r="P171" s="20">
        <f t="shared" si="376"/>
        <v>0</v>
      </c>
      <c r="Q171" s="15"/>
    </row>
    <row r="172" spans="1:17" s="39" customFormat="1">
      <c r="A172" s="16" t="s">
        <v>362</v>
      </c>
      <c r="B172" s="16" t="s">
        <v>363</v>
      </c>
      <c r="C172" s="44"/>
      <c r="D172" s="102"/>
      <c r="E172" s="22"/>
      <c r="F172" s="22"/>
      <c r="G172" s="103"/>
      <c r="H172" s="22"/>
      <c r="I172" s="35"/>
      <c r="J172" s="36">
        <f>SUM(J173:J174)</f>
        <v>8534.6200000000008</v>
      </c>
      <c r="K172" s="36">
        <f t="shared" ref="K172:N172" si="377">SUM(K173:K174)</f>
        <v>0</v>
      </c>
      <c r="L172" s="36">
        <f t="shared" si="377"/>
        <v>0</v>
      </c>
      <c r="M172" s="36">
        <f t="shared" si="377"/>
        <v>0</v>
      </c>
      <c r="N172" s="36">
        <f t="shared" si="377"/>
        <v>8534.6200000000008</v>
      </c>
      <c r="O172" s="23">
        <f>SUM(M172/J172)</f>
        <v>0</v>
      </c>
      <c r="P172" s="24">
        <f>IF(M172="",0/J172,M172/J172)</f>
        <v>0</v>
      </c>
    </row>
    <row r="173" spans="1:17" ht="38.25">
      <c r="A173" s="41" t="s">
        <v>364</v>
      </c>
      <c r="B173" s="41" t="s">
        <v>365</v>
      </c>
      <c r="C173" s="9" t="s">
        <v>14</v>
      </c>
      <c r="D173" s="99">
        <v>155.69</v>
      </c>
      <c r="E173" s="100">
        <v>0</v>
      </c>
      <c r="F173" s="101"/>
      <c r="G173" s="101">
        <f>E173+F173</f>
        <v>0</v>
      </c>
      <c r="H173" s="104">
        <f>IF(G173="",D173-0,D173-G173)</f>
        <v>155.69</v>
      </c>
      <c r="I173" s="46">
        <v>49.19</v>
      </c>
      <c r="J173" s="37">
        <f>ROUND(D173*$I173,2)</f>
        <v>7658.39</v>
      </c>
      <c r="K173" s="37">
        <f t="shared" ref="K173" si="378">ROUND(E173*$I173,2)</f>
        <v>0</v>
      </c>
      <c r="L173" s="37">
        <f t="shared" ref="L173" si="379">ROUND(F173*$I173,2)</f>
        <v>0</v>
      </c>
      <c r="M173" s="37">
        <f t="shared" ref="M173" si="380">ROUND(G173*$I173,2)</f>
        <v>0</v>
      </c>
      <c r="N173" s="37">
        <f t="shared" ref="N173" si="381">ROUND(H173*$I173,2)</f>
        <v>7658.39</v>
      </c>
      <c r="O173" s="19">
        <f t="shared" ref="O173" si="382">IF(L173="",0/J173,L173/J173)</f>
        <v>0</v>
      </c>
      <c r="P173" s="20">
        <f t="shared" ref="P173" si="383">IF(M173="",0/J173,M173/J173)</f>
        <v>0</v>
      </c>
      <c r="Q173" s="15"/>
    </row>
    <row r="174" spans="1:17" s="39" customFormat="1">
      <c r="A174" s="41" t="s">
        <v>366</v>
      </c>
      <c r="B174" s="41" t="s">
        <v>367</v>
      </c>
      <c r="C174" s="9" t="s">
        <v>10</v>
      </c>
      <c r="D174" s="99">
        <v>15.72</v>
      </c>
      <c r="E174" s="100">
        <v>0</v>
      </c>
      <c r="F174" s="101"/>
      <c r="G174" s="101">
        <f>E174+F174</f>
        <v>0</v>
      </c>
      <c r="H174" s="104">
        <f>IF(G174="",D174-0,D174-G174)</f>
        <v>15.72</v>
      </c>
      <c r="I174" s="46">
        <v>55.74</v>
      </c>
      <c r="J174" s="37">
        <f>ROUND(D174*$I174,2)</f>
        <v>876.23</v>
      </c>
      <c r="K174" s="37">
        <f t="shared" ref="K174" si="384">ROUND(E174*$I174,2)</f>
        <v>0</v>
      </c>
      <c r="L174" s="37">
        <f t="shared" ref="L174" si="385">ROUND(F174*$I174,2)</f>
        <v>0</v>
      </c>
      <c r="M174" s="37">
        <f t="shared" ref="M174" si="386">ROUND(G174*$I174,2)</f>
        <v>0</v>
      </c>
      <c r="N174" s="37">
        <f t="shared" ref="N174" si="387">ROUND(H174*$I174,2)</f>
        <v>876.23</v>
      </c>
      <c r="O174" s="19">
        <f t="shared" ref="O174" si="388">IF(L174="",0/J174,L174/J174)</f>
        <v>0</v>
      </c>
      <c r="P174" s="20">
        <f t="shared" ref="P174" si="389">IF(M174="",0/J174,M174/J174)</f>
        <v>0</v>
      </c>
    </row>
    <row r="175" spans="1:17" s="39" customFormat="1">
      <c r="A175" s="16" t="s">
        <v>368</v>
      </c>
      <c r="B175" s="16" t="s">
        <v>369</v>
      </c>
      <c r="C175" s="44"/>
      <c r="D175" s="102"/>
      <c r="E175" s="22"/>
      <c r="F175" s="22"/>
      <c r="G175" s="103"/>
      <c r="H175" s="22"/>
      <c r="I175" s="35"/>
      <c r="J175" s="36">
        <f>SUM(J176:J182)</f>
        <v>29569.889999999996</v>
      </c>
      <c r="K175" s="36">
        <f t="shared" ref="K175:N175" si="390">SUM(K176:K182)</f>
        <v>0</v>
      </c>
      <c r="L175" s="36">
        <f t="shared" si="390"/>
        <v>0</v>
      </c>
      <c r="M175" s="36">
        <f t="shared" si="390"/>
        <v>0</v>
      </c>
      <c r="N175" s="36">
        <f t="shared" si="390"/>
        <v>29569.889999999996</v>
      </c>
      <c r="O175" s="23">
        <f>SUM(M175/J175)</f>
        <v>0</v>
      </c>
      <c r="P175" s="24">
        <f>IF(M175="",0/J175,M175/J175)</f>
        <v>0</v>
      </c>
    </row>
    <row r="176" spans="1:17">
      <c r="A176" s="41" t="s">
        <v>370</v>
      </c>
      <c r="B176" s="41" t="s">
        <v>371</v>
      </c>
      <c r="C176" s="9" t="s">
        <v>10</v>
      </c>
      <c r="D176" s="99">
        <v>40.08</v>
      </c>
      <c r="E176" s="100">
        <v>0</v>
      </c>
      <c r="F176" s="101"/>
      <c r="G176" s="101">
        <f t="shared" ref="G176:G182" si="391">E176+F176</f>
        <v>0</v>
      </c>
      <c r="H176" s="104">
        <f t="shared" ref="H176:H182" si="392">IF(G176="",D176-0,D176-G176)</f>
        <v>40.08</v>
      </c>
      <c r="I176" s="46">
        <v>28.99</v>
      </c>
      <c r="J176" s="37">
        <f t="shared" ref="J176:J182" si="393">ROUND(D176*$I176,2)</f>
        <v>1161.92</v>
      </c>
      <c r="K176" s="37">
        <f t="shared" ref="K176:K182" si="394">ROUND(E176*$I176,2)</f>
        <v>0</v>
      </c>
      <c r="L176" s="37">
        <f t="shared" ref="L176:L182" si="395">ROUND(F176*$I176,2)</f>
        <v>0</v>
      </c>
      <c r="M176" s="37">
        <f t="shared" ref="M176:M182" si="396">ROUND(G176*$I176,2)</f>
        <v>0</v>
      </c>
      <c r="N176" s="37">
        <f t="shared" ref="N176:N182" si="397">ROUND(H176*$I176,2)</f>
        <v>1161.92</v>
      </c>
      <c r="O176" s="19">
        <f t="shared" ref="O176:O182" si="398">IF(L176="",0/J176,L176/J176)</f>
        <v>0</v>
      </c>
      <c r="P176" s="20">
        <f t="shared" ref="P176:P182" si="399">IF(M176="",0/J176,M176/J176)</f>
        <v>0</v>
      </c>
      <c r="Q176" s="15"/>
    </row>
    <row r="177" spans="1:17">
      <c r="A177" s="41" t="s">
        <v>372</v>
      </c>
      <c r="B177" s="41" t="s">
        <v>373</v>
      </c>
      <c r="C177" s="9" t="s">
        <v>10</v>
      </c>
      <c r="D177" s="99">
        <v>118.35</v>
      </c>
      <c r="E177" s="100">
        <v>0</v>
      </c>
      <c r="F177" s="101"/>
      <c r="G177" s="101">
        <f t="shared" si="391"/>
        <v>0</v>
      </c>
      <c r="H177" s="104">
        <f t="shared" si="392"/>
        <v>118.35</v>
      </c>
      <c r="I177" s="46">
        <v>29.45</v>
      </c>
      <c r="J177" s="37">
        <f t="shared" si="393"/>
        <v>3485.41</v>
      </c>
      <c r="K177" s="37">
        <f t="shared" si="394"/>
        <v>0</v>
      </c>
      <c r="L177" s="37">
        <f t="shared" si="395"/>
        <v>0</v>
      </c>
      <c r="M177" s="37">
        <f t="shared" si="396"/>
        <v>0</v>
      </c>
      <c r="N177" s="37">
        <f t="shared" si="397"/>
        <v>3485.41</v>
      </c>
      <c r="O177" s="19">
        <f t="shared" si="398"/>
        <v>0</v>
      </c>
      <c r="P177" s="20">
        <f t="shared" si="399"/>
        <v>0</v>
      </c>
      <c r="Q177" s="15"/>
    </row>
    <row r="178" spans="1:17" ht="38.25">
      <c r="A178" s="41" t="s">
        <v>374</v>
      </c>
      <c r="B178" s="41" t="s">
        <v>375</v>
      </c>
      <c r="C178" s="9" t="s">
        <v>14</v>
      </c>
      <c r="D178" s="99">
        <v>85.6</v>
      </c>
      <c r="E178" s="100">
        <v>0</v>
      </c>
      <c r="F178" s="101"/>
      <c r="G178" s="101">
        <f t="shared" si="391"/>
        <v>0</v>
      </c>
      <c r="H178" s="104">
        <f t="shared" si="392"/>
        <v>85.6</v>
      </c>
      <c r="I178" s="46">
        <v>157.63999999999999</v>
      </c>
      <c r="J178" s="37">
        <f t="shared" si="393"/>
        <v>13493.98</v>
      </c>
      <c r="K178" s="37">
        <f t="shared" si="394"/>
        <v>0</v>
      </c>
      <c r="L178" s="37">
        <f t="shared" si="395"/>
        <v>0</v>
      </c>
      <c r="M178" s="37">
        <f t="shared" si="396"/>
        <v>0</v>
      </c>
      <c r="N178" s="37">
        <f t="shared" si="397"/>
        <v>13493.98</v>
      </c>
      <c r="O178" s="19">
        <f t="shared" si="398"/>
        <v>0</v>
      </c>
      <c r="P178" s="20">
        <f t="shared" si="399"/>
        <v>0</v>
      </c>
      <c r="Q178" s="15"/>
    </row>
    <row r="179" spans="1:17" ht="38.25">
      <c r="A179" s="41" t="s">
        <v>376</v>
      </c>
      <c r="B179" s="41" t="s">
        <v>377</v>
      </c>
      <c r="C179" s="9" t="s">
        <v>14</v>
      </c>
      <c r="D179" s="99">
        <v>47.31</v>
      </c>
      <c r="E179" s="100">
        <v>0</v>
      </c>
      <c r="F179" s="101"/>
      <c r="G179" s="101">
        <f t="shared" si="391"/>
        <v>0</v>
      </c>
      <c r="H179" s="104">
        <f t="shared" si="392"/>
        <v>47.31</v>
      </c>
      <c r="I179" s="46">
        <v>33.549999999999997</v>
      </c>
      <c r="J179" s="37">
        <f t="shared" si="393"/>
        <v>1587.25</v>
      </c>
      <c r="K179" s="37">
        <f t="shared" si="394"/>
        <v>0</v>
      </c>
      <c r="L179" s="37">
        <f t="shared" si="395"/>
        <v>0</v>
      </c>
      <c r="M179" s="37">
        <f t="shared" si="396"/>
        <v>0</v>
      </c>
      <c r="N179" s="37">
        <f t="shared" si="397"/>
        <v>1587.25</v>
      </c>
      <c r="O179" s="19">
        <f t="shared" si="398"/>
        <v>0</v>
      </c>
      <c r="P179" s="20">
        <f t="shared" si="399"/>
        <v>0</v>
      </c>
      <c r="Q179" s="15"/>
    </row>
    <row r="180" spans="1:17" ht="25.5">
      <c r="A180" s="41" t="s">
        <v>378</v>
      </c>
      <c r="B180" s="41" t="s">
        <v>379</v>
      </c>
      <c r="C180" s="9" t="s">
        <v>14</v>
      </c>
      <c r="D180" s="99">
        <v>57.91</v>
      </c>
      <c r="E180" s="100">
        <v>0</v>
      </c>
      <c r="F180" s="101"/>
      <c r="G180" s="101">
        <f t="shared" si="391"/>
        <v>0</v>
      </c>
      <c r="H180" s="104">
        <f t="shared" si="392"/>
        <v>57.91</v>
      </c>
      <c r="I180" s="46">
        <v>128.34</v>
      </c>
      <c r="J180" s="37">
        <f t="shared" si="393"/>
        <v>7432.17</v>
      </c>
      <c r="K180" s="37">
        <f t="shared" si="394"/>
        <v>0</v>
      </c>
      <c r="L180" s="37">
        <f t="shared" si="395"/>
        <v>0</v>
      </c>
      <c r="M180" s="37">
        <f t="shared" si="396"/>
        <v>0</v>
      </c>
      <c r="N180" s="37">
        <f t="shared" si="397"/>
        <v>7432.17</v>
      </c>
      <c r="O180" s="19">
        <f t="shared" si="398"/>
        <v>0</v>
      </c>
      <c r="P180" s="20">
        <f t="shared" si="399"/>
        <v>0</v>
      </c>
      <c r="Q180" s="15"/>
    </row>
    <row r="181" spans="1:17" ht="25.5">
      <c r="A181" s="41" t="s">
        <v>380</v>
      </c>
      <c r="B181" s="41" t="s">
        <v>381</v>
      </c>
      <c r="C181" s="9" t="s">
        <v>14</v>
      </c>
      <c r="D181" s="99">
        <v>10.6</v>
      </c>
      <c r="E181" s="100">
        <v>0</v>
      </c>
      <c r="F181" s="101"/>
      <c r="G181" s="101">
        <f t="shared" si="391"/>
        <v>0</v>
      </c>
      <c r="H181" s="104">
        <f t="shared" si="392"/>
        <v>10.6</v>
      </c>
      <c r="I181" s="46">
        <v>53.66</v>
      </c>
      <c r="J181" s="37">
        <f t="shared" si="393"/>
        <v>568.79999999999995</v>
      </c>
      <c r="K181" s="37">
        <f t="shared" si="394"/>
        <v>0</v>
      </c>
      <c r="L181" s="37">
        <f t="shared" si="395"/>
        <v>0</v>
      </c>
      <c r="M181" s="37">
        <f t="shared" si="396"/>
        <v>0</v>
      </c>
      <c r="N181" s="37">
        <f t="shared" si="397"/>
        <v>568.79999999999995</v>
      </c>
      <c r="O181" s="19">
        <f t="shared" si="398"/>
        <v>0</v>
      </c>
      <c r="P181" s="20">
        <f t="shared" si="399"/>
        <v>0</v>
      </c>
      <c r="Q181" s="15"/>
    </row>
    <row r="182" spans="1:17" ht="25.5">
      <c r="A182" s="41" t="s">
        <v>382</v>
      </c>
      <c r="B182" s="41" t="s">
        <v>383</v>
      </c>
      <c r="C182" s="9" t="s">
        <v>14</v>
      </c>
      <c r="D182" s="99">
        <v>47.31</v>
      </c>
      <c r="E182" s="100">
        <v>0</v>
      </c>
      <c r="F182" s="101"/>
      <c r="G182" s="101">
        <f t="shared" si="391"/>
        <v>0</v>
      </c>
      <c r="H182" s="104">
        <f t="shared" si="392"/>
        <v>47.31</v>
      </c>
      <c r="I182" s="46">
        <v>38.9</v>
      </c>
      <c r="J182" s="37">
        <f t="shared" si="393"/>
        <v>1840.36</v>
      </c>
      <c r="K182" s="37">
        <f t="shared" si="394"/>
        <v>0</v>
      </c>
      <c r="L182" s="37">
        <f t="shared" si="395"/>
        <v>0</v>
      </c>
      <c r="M182" s="37">
        <f t="shared" si="396"/>
        <v>0</v>
      </c>
      <c r="N182" s="37">
        <f t="shared" si="397"/>
        <v>1840.36</v>
      </c>
      <c r="O182" s="19">
        <f t="shared" si="398"/>
        <v>0</v>
      </c>
      <c r="P182" s="20">
        <f t="shared" si="399"/>
        <v>0</v>
      </c>
      <c r="Q182" s="15"/>
    </row>
    <row r="183" spans="1:17" s="39" customFormat="1">
      <c r="A183" s="16" t="s">
        <v>384</v>
      </c>
      <c r="B183" s="16" t="s">
        <v>385</v>
      </c>
      <c r="C183" s="44"/>
      <c r="D183" s="102"/>
      <c r="E183" s="22"/>
      <c r="F183" s="22"/>
      <c r="G183" s="103"/>
      <c r="H183" s="22"/>
      <c r="I183" s="35"/>
      <c r="J183" s="36">
        <f>SUM(J184:J189)</f>
        <v>19013.489999999998</v>
      </c>
      <c r="K183" s="36">
        <f t="shared" ref="K183:N183" si="400">SUM(K184:K189)</f>
        <v>0</v>
      </c>
      <c r="L183" s="36">
        <f t="shared" si="400"/>
        <v>0</v>
      </c>
      <c r="M183" s="36">
        <f t="shared" si="400"/>
        <v>0</v>
      </c>
      <c r="N183" s="36">
        <f t="shared" si="400"/>
        <v>19013.489999999998</v>
      </c>
      <c r="O183" s="23">
        <f>SUM(M183/J183)</f>
        <v>0</v>
      </c>
      <c r="P183" s="24">
        <f>IF(M183="",0/J183,M183/J183)</f>
        <v>0</v>
      </c>
    </row>
    <row r="184" spans="1:17" ht="25.5">
      <c r="A184" s="41" t="s">
        <v>386</v>
      </c>
      <c r="B184" s="41" t="s">
        <v>152</v>
      </c>
      <c r="C184" s="9" t="s">
        <v>14</v>
      </c>
      <c r="D184" s="99">
        <v>342.52</v>
      </c>
      <c r="E184" s="100">
        <v>0</v>
      </c>
      <c r="F184" s="101"/>
      <c r="G184" s="101">
        <f t="shared" ref="G184:G189" si="401">E184+F184</f>
        <v>0</v>
      </c>
      <c r="H184" s="104">
        <f t="shared" ref="H184:H189" si="402">IF(G184="",D184-0,D184-G184)</f>
        <v>342.52</v>
      </c>
      <c r="I184" s="46">
        <v>4.57</v>
      </c>
      <c r="J184" s="37">
        <f t="shared" ref="J184:J189" si="403">ROUND(D184*$I184,2)</f>
        <v>1565.32</v>
      </c>
      <c r="K184" s="37">
        <f t="shared" ref="K184:K189" si="404">ROUND(E184*$I184,2)</f>
        <v>0</v>
      </c>
      <c r="L184" s="37">
        <f t="shared" ref="L184:L189" si="405">ROUND(F184*$I184,2)</f>
        <v>0</v>
      </c>
      <c r="M184" s="37">
        <f t="shared" ref="M184:M189" si="406">ROUND(G184*$I184,2)</f>
        <v>0</v>
      </c>
      <c r="N184" s="37">
        <f t="shared" ref="N184:N189" si="407">ROUND(H184*$I184,2)</f>
        <v>1565.32</v>
      </c>
      <c r="O184" s="19">
        <f t="shared" ref="O184:O189" si="408">IF(L184="",0/J184,L184/J184)</f>
        <v>0</v>
      </c>
      <c r="P184" s="20">
        <f t="shared" ref="P184:P189" si="409">IF(M184="",0/J184,M184/J184)</f>
        <v>0</v>
      </c>
      <c r="Q184" s="15"/>
    </row>
    <row r="185" spans="1:17" ht="25.5">
      <c r="A185" s="41" t="s">
        <v>387</v>
      </c>
      <c r="B185" s="41" t="s">
        <v>388</v>
      </c>
      <c r="C185" s="9" t="s">
        <v>14</v>
      </c>
      <c r="D185" s="99">
        <v>45.16</v>
      </c>
      <c r="E185" s="100">
        <v>0</v>
      </c>
      <c r="F185" s="101"/>
      <c r="G185" s="101">
        <f t="shared" si="401"/>
        <v>0</v>
      </c>
      <c r="H185" s="104">
        <f t="shared" si="402"/>
        <v>45.16</v>
      </c>
      <c r="I185" s="46">
        <v>11.48</v>
      </c>
      <c r="J185" s="37">
        <f t="shared" si="403"/>
        <v>518.44000000000005</v>
      </c>
      <c r="K185" s="37">
        <f t="shared" si="404"/>
        <v>0</v>
      </c>
      <c r="L185" s="37">
        <f t="shared" si="405"/>
        <v>0</v>
      </c>
      <c r="M185" s="37">
        <f t="shared" si="406"/>
        <v>0</v>
      </c>
      <c r="N185" s="37">
        <f t="shared" si="407"/>
        <v>518.44000000000005</v>
      </c>
      <c r="O185" s="19">
        <f t="shared" si="408"/>
        <v>0</v>
      </c>
      <c r="P185" s="20">
        <f t="shared" si="409"/>
        <v>0</v>
      </c>
      <c r="Q185" s="15"/>
    </row>
    <row r="186" spans="1:17" ht="25.5">
      <c r="A186" s="41" t="s">
        <v>389</v>
      </c>
      <c r="B186" s="41" t="s">
        <v>70</v>
      </c>
      <c r="C186" s="9" t="s">
        <v>10</v>
      </c>
      <c r="D186" s="99">
        <v>9.82</v>
      </c>
      <c r="E186" s="100">
        <v>0</v>
      </c>
      <c r="F186" s="101"/>
      <c r="G186" s="101">
        <f t="shared" si="401"/>
        <v>0</v>
      </c>
      <c r="H186" s="104">
        <f t="shared" si="402"/>
        <v>9.82</v>
      </c>
      <c r="I186" s="46">
        <v>123.31</v>
      </c>
      <c r="J186" s="37">
        <f t="shared" si="403"/>
        <v>1210.9000000000001</v>
      </c>
      <c r="K186" s="37">
        <f t="shared" si="404"/>
        <v>0</v>
      </c>
      <c r="L186" s="37">
        <f t="shared" si="405"/>
        <v>0</v>
      </c>
      <c r="M186" s="37">
        <f t="shared" si="406"/>
        <v>0</v>
      </c>
      <c r="N186" s="37">
        <f t="shared" si="407"/>
        <v>1210.9000000000001</v>
      </c>
      <c r="O186" s="19">
        <f t="shared" si="408"/>
        <v>0</v>
      </c>
      <c r="P186" s="20">
        <f t="shared" si="409"/>
        <v>0</v>
      </c>
      <c r="Q186" s="15"/>
    </row>
    <row r="187" spans="1:17" ht="38.25">
      <c r="A187" s="41" t="s">
        <v>390</v>
      </c>
      <c r="B187" s="41" t="s">
        <v>154</v>
      </c>
      <c r="C187" s="9" t="s">
        <v>14</v>
      </c>
      <c r="D187" s="99">
        <v>342.52</v>
      </c>
      <c r="E187" s="100">
        <v>0</v>
      </c>
      <c r="F187" s="101"/>
      <c r="G187" s="101">
        <f t="shared" si="401"/>
        <v>0</v>
      </c>
      <c r="H187" s="104">
        <f t="shared" si="402"/>
        <v>342.52</v>
      </c>
      <c r="I187" s="46">
        <v>27.26</v>
      </c>
      <c r="J187" s="37">
        <f t="shared" si="403"/>
        <v>9337.1</v>
      </c>
      <c r="K187" s="37">
        <f t="shared" si="404"/>
        <v>0</v>
      </c>
      <c r="L187" s="37">
        <f t="shared" si="405"/>
        <v>0</v>
      </c>
      <c r="M187" s="37">
        <f t="shared" si="406"/>
        <v>0</v>
      </c>
      <c r="N187" s="37">
        <f t="shared" si="407"/>
        <v>9337.1</v>
      </c>
      <c r="O187" s="19">
        <f t="shared" si="408"/>
        <v>0</v>
      </c>
      <c r="P187" s="20">
        <f t="shared" si="409"/>
        <v>0</v>
      </c>
      <c r="Q187" s="15"/>
    </row>
    <row r="188" spans="1:17" ht="25.5">
      <c r="A188" s="41" t="s">
        <v>391</v>
      </c>
      <c r="B188" s="41" t="s">
        <v>392</v>
      </c>
      <c r="C188" s="9" t="s">
        <v>14</v>
      </c>
      <c r="D188" s="99">
        <v>45.16</v>
      </c>
      <c r="E188" s="100">
        <v>0</v>
      </c>
      <c r="F188" s="101"/>
      <c r="G188" s="101">
        <f t="shared" si="401"/>
        <v>0</v>
      </c>
      <c r="H188" s="104">
        <f t="shared" si="402"/>
        <v>45.16</v>
      </c>
      <c r="I188" s="46">
        <v>33.65</v>
      </c>
      <c r="J188" s="37">
        <f t="shared" si="403"/>
        <v>1519.63</v>
      </c>
      <c r="K188" s="37">
        <f t="shared" si="404"/>
        <v>0</v>
      </c>
      <c r="L188" s="37">
        <f t="shared" si="405"/>
        <v>0</v>
      </c>
      <c r="M188" s="37">
        <f t="shared" si="406"/>
        <v>0</v>
      </c>
      <c r="N188" s="37">
        <f t="shared" si="407"/>
        <v>1519.63</v>
      </c>
      <c r="O188" s="19">
        <f t="shared" si="408"/>
        <v>0</v>
      </c>
      <c r="P188" s="20">
        <f t="shared" si="409"/>
        <v>0</v>
      </c>
      <c r="Q188" s="15"/>
    </row>
    <row r="189" spans="1:17" ht="25.5">
      <c r="A189" s="41" t="s">
        <v>393</v>
      </c>
      <c r="B189" s="41" t="s">
        <v>394</v>
      </c>
      <c r="C189" s="9" t="s">
        <v>14</v>
      </c>
      <c r="D189" s="99">
        <v>111.21</v>
      </c>
      <c r="E189" s="100">
        <v>0</v>
      </c>
      <c r="F189" s="101"/>
      <c r="G189" s="101">
        <f t="shared" si="401"/>
        <v>0</v>
      </c>
      <c r="H189" s="104">
        <f t="shared" si="402"/>
        <v>111.21</v>
      </c>
      <c r="I189" s="46">
        <v>43.72</v>
      </c>
      <c r="J189" s="37">
        <f t="shared" si="403"/>
        <v>4862.1000000000004</v>
      </c>
      <c r="K189" s="37">
        <f t="shared" si="404"/>
        <v>0</v>
      </c>
      <c r="L189" s="37">
        <f t="shared" si="405"/>
        <v>0</v>
      </c>
      <c r="M189" s="37">
        <f t="shared" si="406"/>
        <v>0</v>
      </c>
      <c r="N189" s="37">
        <f t="shared" si="407"/>
        <v>4862.1000000000004</v>
      </c>
      <c r="O189" s="19">
        <f t="shared" si="408"/>
        <v>0</v>
      </c>
      <c r="P189" s="20">
        <f t="shared" si="409"/>
        <v>0</v>
      </c>
      <c r="Q189" s="15"/>
    </row>
    <row r="190" spans="1:17" s="39" customFormat="1">
      <c r="A190" s="16" t="s">
        <v>395</v>
      </c>
      <c r="B190" s="16" t="s">
        <v>396</v>
      </c>
      <c r="C190" s="44"/>
      <c r="D190" s="102"/>
      <c r="E190" s="22"/>
      <c r="F190" s="22"/>
      <c r="G190" s="103"/>
      <c r="H190" s="22"/>
      <c r="I190" s="35"/>
      <c r="J190" s="36">
        <f>SUM(J191:J193)</f>
        <v>4852.83</v>
      </c>
      <c r="K190" s="36">
        <f t="shared" ref="K190:N190" si="410">SUM(K191:K193)</f>
        <v>0</v>
      </c>
      <c r="L190" s="36">
        <f t="shared" si="410"/>
        <v>0</v>
      </c>
      <c r="M190" s="36">
        <f t="shared" si="410"/>
        <v>0</v>
      </c>
      <c r="N190" s="36">
        <f t="shared" si="410"/>
        <v>4852.83</v>
      </c>
      <c r="O190" s="23">
        <f>SUM(M190/J190)</f>
        <v>0</v>
      </c>
      <c r="P190" s="24">
        <f>IF(M190="",0/J190,M190/J190)</f>
        <v>0</v>
      </c>
    </row>
    <row r="191" spans="1:17" ht="38.25">
      <c r="A191" s="41" t="s">
        <v>397</v>
      </c>
      <c r="B191" s="41" t="s">
        <v>377</v>
      </c>
      <c r="C191" s="9" t="s">
        <v>14</v>
      </c>
      <c r="D191" s="99">
        <v>42.04</v>
      </c>
      <c r="E191" s="100">
        <v>0</v>
      </c>
      <c r="F191" s="101"/>
      <c r="G191" s="101">
        <f t="shared" ref="G191:G193" si="411">E191+F191</f>
        <v>0</v>
      </c>
      <c r="H191" s="104">
        <f t="shared" ref="H191:H193" si="412">IF(G191="",D191-0,D191-G191)</f>
        <v>42.04</v>
      </c>
      <c r="I191" s="46">
        <v>33.549999999999997</v>
      </c>
      <c r="J191" s="37">
        <f t="shared" ref="J191:J193" si="413">ROUND(D191*$I191,2)</f>
        <v>1410.44</v>
      </c>
      <c r="K191" s="37">
        <f t="shared" ref="K191:K193" si="414">ROUND(E191*$I191,2)</f>
        <v>0</v>
      </c>
      <c r="L191" s="37">
        <f t="shared" ref="L191:L193" si="415">ROUND(F191*$I191,2)</f>
        <v>0</v>
      </c>
      <c r="M191" s="37">
        <f t="shared" ref="M191:M193" si="416">ROUND(G191*$I191,2)</f>
        <v>0</v>
      </c>
      <c r="N191" s="37">
        <f t="shared" ref="N191:N193" si="417">ROUND(H191*$I191,2)</f>
        <v>1410.44</v>
      </c>
      <c r="O191" s="19">
        <f t="shared" ref="O191:O193" si="418">IF(L191="",0/J191,L191/J191)</f>
        <v>0</v>
      </c>
      <c r="P191" s="20">
        <f t="shared" ref="P191:P193" si="419">IF(M191="",0/J191,M191/J191)</f>
        <v>0</v>
      </c>
      <c r="Q191" s="15"/>
    </row>
    <row r="192" spans="1:17">
      <c r="A192" s="41" t="s">
        <v>398</v>
      </c>
      <c r="B192" s="41" t="s">
        <v>52</v>
      </c>
      <c r="C192" s="9" t="s">
        <v>10</v>
      </c>
      <c r="D192" s="99">
        <v>3.6</v>
      </c>
      <c r="E192" s="100">
        <v>0</v>
      </c>
      <c r="F192" s="101"/>
      <c r="G192" s="101">
        <f t="shared" si="411"/>
        <v>0</v>
      </c>
      <c r="H192" s="104">
        <f t="shared" si="412"/>
        <v>3.6</v>
      </c>
      <c r="I192" s="46">
        <v>116.12</v>
      </c>
      <c r="J192" s="37">
        <f t="shared" si="413"/>
        <v>418.03</v>
      </c>
      <c r="K192" s="37">
        <f t="shared" si="414"/>
        <v>0</v>
      </c>
      <c r="L192" s="37">
        <f t="shared" si="415"/>
        <v>0</v>
      </c>
      <c r="M192" s="37">
        <f t="shared" si="416"/>
        <v>0</v>
      </c>
      <c r="N192" s="37">
        <f t="shared" si="417"/>
        <v>418.03</v>
      </c>
      <c r="O192" s="19">
        <f t="shared" si="418"/>
        <v>0</v>
      </c>
      <c r="P192" s="20">
        <f t="shared" si="419"/>
        <v>0</v>
      </c>
      <c r="Q192" s="15"/>
    </row>
    <row r="193" spans="1:17" ht="25.5">
      <c r="A193" s="41" t="s">
        <v>399</v>
      </c>
      <c r="B193" s="41" t="s">
        <v>400</v>
      </c>
      <c r="C193" s="9" t="s">
        <v>14</v>
      </c>
      <c r="D193" s="99">
        <v>42.04</v>
      </c>
      <c r="E193" s="100">
        <v>0</v>
      </c>
      <c r="F193" s="101"/>
      <c r="G193" s="101">
        <f t="shared" si="411"/>
        <v>0</v>
      </c>
      <c r="H193" s="104">
        <f t="shared" si="412"/>
        <v>42.04</v>
      </c>
      <c r="I193" s="46">
        <v>71.94</v>
      </c>
      <c r="J193" s="37">
        <f t="shared" si="413"/>
        <v>3024.36</v>
      </c>
      <c r="K193" s="37">
        <f t="shared" si="414"/>
        <v>0</v>
      </c>
      <c r="L193" s="37">
        <f t="shared" si="415"/>
        <v>0</v>
      </c>
      <c r="M193" s="37">
        <f t="shared" si="416"/>
        <v>0</v>
      </c>
      <c r="N193" s="37">
        <f t="shared" si="417"/>
        <v>3024.36</v>
      </c>
      <c r="O193" s="19">
        <f t="shared" si="418"/>
        <v>0</v>
      </c>
      <c r="P193" s="20">
        <f t="shared" si="419"/>
        <v>0</v>
      </c>
      <c r="Q193" s="15"/>
    </row>
    <row r="194" spans="1:17" s="39" customFormat="1">
      <c r="A194" s="16" t="s">
        <v>401</v>
      </c>
      <c r="B194" s="16" t="s">
        <v>50</v>
      </c>
      <c r="C194" s="44"/>
      <c r="D194" s="102"/>
      <c r="E194" s="22"/>
      <c r="F194" s="22"/>
      <c r="G194" s="103"/>
      <c r="H194" s="22"/>
      <c r="I194" s="35"/>
      <c r="J194" s="36">
        <f>SUM(J195:J201)</f>
        <v>14946.42</v>
      </c>
      <c r="K194" s="36">
        <f t="shared" ref="K194:N194" si="420">SUM(K195:K201)</f>
        <v>0</v>
      </c>
      <c r="L194" s="36">
        <f t="shared" si="420"/>
        <v>0</v>
      </c>
      <c r="M194" s="36">
        <f t="shared" si="420"/>
        <v>0</v>
      </c>
      <c r="N194" s="36">
        <f t="shared" si="420"/>
        <v>14946.42</v>
      </c>
      <c r="O194" s="23">
        <f>SUM(M194/J194)</f>
        <v>0</v>
      </c>
      <c r="P194" s="24">
        <f>IF(M194="",0/J194,M194/J194)</f>
        <v>0</v>
      </c>
    </row>
    <row r="195" spans="1:17" ht="25.5">
      <c r="A195" s="41" t="s">
        <v>402</v>
      </c>
      <c r="B195" s="41" t="s">
        <v>403</v>
      </c>
      <c r="C195" s="9" t="s">
        <v>32</v>
      </c>
      <c r="D195" s="99">
        <v>2</v>
      </c>
      <c r="E195" s="100">
        <v>0</v>
      </c>
      <c r="F195" s="101"/>
      <c r="G195" s="101">
        <f t="shared" ref="G195:G201" si="421">E195+F195</f>
        <v>0</v>
      </c>
      <c r="H195" s="104">
        <f t="shared" ref="H195:H201" si="422">IF(G195="",D195-0,D195-G195)</f>
        <v>2</v>
      </c>
      <c r="I195" s="46">
        <v>1630.48</v>
      </c>
      <c r="J195" s="37">
        <f t="shared" ref="J195:J201" si="423">ROUND(D195*$I195,2)</f>
        <v>3260.96</v>
      </c>
      <c r="K195" s="37">
        <f t="shared" ref="K195:K201" si="424">ROUND(E195*$I195,2)</f>
        <v>0</v>
      </c>
      <c r="L195" s="37">
        <f t="shared" ref="L195:L201" si="425">ROUND(F195*$I195,2)</f>
        <v>0</v>
      </c>
      <c r="M195" s="37">
        <f t="shared" ref="M195:M201" si="426">ROUND(G195*$I195,2)</f>
        <v>0</v>
      </c>
      <c r="N195" s="37">
        <f t="shared" ref="N195:N201" si="427">ROUND(H195*$I195,2)</f>
        <v>3260.96</v>
      </c>
      <c r="O195" s="19">
        <f t="shared" ref="O195:O201" si="428">IF(L195="",0/J195,L195/J195)</f>
        <v>0</v>
      </c>
      <c r="P195" s="20">
        <f t="shared" ref="P195:P201" si="429">IF(M195="",0/J195,M195/J195)</f>
        <v>0</v>
      </c>
      <c r="Q195" s="15"/>
    </row>
    <row r="196" spans="1:17" ht="51">
      <c r="A196" s="41" t="s">
        <v>404</v>
      </c>
      <c r="B196" s="41" t="s">
        <v>405</v>
      </c>
      <c r="C196" s="9" t="s">
        <v>32</v>
      </c>
      <c r="D196" s="99">
        <v>2</v>
      </c>
      <c r="E196" s="100">
        <v>0</v>
      </c>
      <c r="F196" s="101"/>
      <c r="G196" s="101">
        <f t="shared" si="421"/>
        <v>0</v>
      </c>
      <c r="H196" s="104">
        <f t="shared" si="422"/>
        <v>2</v>
      </c>
      <c r="I196" s="46">
        <v>1328.71</v>
      </c>
      <c r="J196" s="37">
        <f t="shared" si="423"/>
        <v>2657.42</v>
      </c>
      <c r="K196" s="37">
        <f t="shared" si="424"/>
        <v>0</v>
      </c>
      <c r="L196" s="37">
        <f t="shared" si="425"/>
        <v>0</v>
      </c>
      <c r="M196" s="37">
        <f t="shared" si="426"/>
        <v>0</v>
      </c>
      <c r="N196" s="37">
        <f t="shared" si="427"/>
        <v>2657.42</v>
      </c>
      <c r="O196" s="19">
        <f t="shared" si="428"/>
        <v>0</v>
      </c>
      <c r="P196" s="20">
        <f t="shared" si="429"/>
        <v>0</v>
      </c>
      <c r="Q196" s="15"/>
    </row>
    <row r="197" spans="1:17">
      <c r="A197" s="41" t="s">
        <v>406</v>
      </c>
      <c r="B197" s="41" t="s">
        <v>407</v>
      </c>
      <c r="C197" s="9" t="s">
        <v>32</v>
      </c>
      <c r="D197" s="99">
        <v>2</v>
      </c>
      <c r="E197" s="100">
        <v>0</v>
      </c>
      <c r="F197" s="101"/>
      <c r="G197" s="101">
        <f t="shared" si="421"/>
        <v>0</v>
      </c>
      <c r="H197" s="104">
        <f t="shared" si="422"/>
        <v>2</v>
      </c>
      <c r="I197" s="46">
        <v>384.13</v>
      </c>
      <c r="J197" s="37">
        <f t="shared" si="423"/>
        <v>768.26</v>
      </c>
      <c r="K197" s="37">
        <f t="shared" si="424"/>
        <v>0</v>
      </c>
      <c r="L197" s="37">
        <f t="shared" si="425"/>
        <v>0</v>
      </c>
      <c r="M197" s="37">
        <f t="shared" si="426"/>
        <v>0</v>
      </c>
      <c r="N197" s="37">
        <f t="shared" si="427"/>
        <v>768.26</v>
      </c>
      <c r="O197" s="19">
        <f t="shared" si="428"/>
        <v>0</v>
      </c>
      <c r="P197" s="20">
        <f t="shared" si="429"/>
        <v>0</v>
      </c>
      <c r="Q197" s="15"/>
    </row>
    <row r="198" spans="1:17">
      <c r="A198" s="41" t="s">
        <v>408</v>
      </c>
      <c r="B198" s="41" t="s">
        <v>409</v>
      </c>
      <c r="C198" s="9" t="s">
        <v>14</v>
      </c>
      <c r="D198" s="99">
        <v>10.81</v>
      </c>
      <c r="E198" s="100">
        <v>0</v>
      </c>
      <c r="F198" s="101"/>
      <c r="G198" s="101">
        <f t="shared" si="421"/>
        <v>0</v>
      </c>
      <c r="H198" s="104">
        <f t="shared" si="422"/>
        <v>10.81</v>
      </c>
      <c r="I198" s="46">
        <v>301.43</v>
      </c>
      <c r="J198" s="37">
        <f t="shared" si="423"/>
        <v>3258.46</v>
      </c>
      <c r="K198" s="37">
        <f t="shared" si="424"/>
        <v>0</v>
      </c>
      <c r="L198" s="37">
        <f t="shared" si="425"/>
        <v>0</v>
      </c>
      <c r="M198" s="37">
        <f t="shared" si="426"/>
        <v>0</v>
      </c>
      <c r="N198" s="37">
        <f t="shared" si="427"/>
        <v>3258.46</v>
      </c>
      <c r="O198" s="19">
        <f t="shared" si="428"/>
        <v>0</v>
      </c>
      <c r="P198" s="20">
        <f t="shared" si="429"/>
        <v>0</v>
      </c>
      <c r="Q198" s="15"/>
    </row>
    <row r="199" spans="1:17" ht="25.5">
      <c r="A199" s="41" t="s">
        <v>410</v>
      </c>
      <c r="B199" s="41" t="s">
        <v>411</v>
      </c>
      <c r="C199" s="9" t="s">
        <v>14</v>
      </c>
      <c r="D199" s="99">
        <v>10.53</v>
      </c>
      <c r="E199" s="100">
        <v>0</v>
      </c>
      <c r="F199" s="101"/>
      <c r="G199" s="101">
        <f t="shared" si="421"/>
        <v>0</v>
      </c>
      <c r="H199" s="104">
        <f t="shared" si="422"/>
        <v>10.53</v>
      </c>
      <c r="I199" s="46">
        <v>301.43</v>
      </c>
      <c r="J199" s="37">
        <f t="shared" si="423"/>
        <v>3174.06</v>
      </c>
      <c r="K199" s="37">
        <f t="shared" si="424"/>
        <v>0</v>
      </c>
      <c r="L199" s="37">
        <f t="shared" si="425"/>
        <v>0</v>
      </c>
      <c r="M199" s="37">
        <f t="shared" si="426"/>
        <v>0</v>
      </c>
      <c r="N199" s="37">
        <f t="shared" si="427"/>
        <v>3174.06</v>
      </c>
      <c r="O199" s="19">
        <f t="shared" si="428"/>
        <v>0</v>
      </c>
      <c r="P199" s="20">
        <f t="shared" si="429"/>
        <v>0</v>
      </c>
      <c r="Q199" s="15"/>
    </row>
    <row r="200" spans="1:17">
      <c r="A200" s="41" t="s">
        <v>412</v>
      </c>
      <c r="B200" s="41" t="s">
        <v>413</v>
      </c>
      <c r="C200" s="9" t="s">
        <v>14</v>
      </c>
      <c r="D200" s="99">
        <v>4.12</v>
      </c>
      <c r="E200" s="100">
        <v>0</v>
      </c>
      <c r="F200" s="101"/>
      <c r="G200" s="101">
        <f t="shared" si="421"/>
        <v>0</v>
      </c>
      <c r="H200" s="104">
        <f t="shared" si="422"/>
        <v>4.12</v>
      </c>
      <c r="I200" s="46">
        <v>282.99</v>
      </c>
      <c r="J200" s="37">
        <f t="shared" si="423"/>
        <v>1165.92</v>
      </c>
      <c r="K200" s="37">
        <f t="shared" si="424"/>
        <v>0</v>
      </c>
      <c r="L200" s="37">
        <f t="shared" si="425"/>
        <v>0</v>
      </c>
      <c r="M200" s="37">
        <f t="shared" si="426"/>
        <v>0</v>
      </c>
      <c r="N200" s="37">
        <f t="shared" si="427"/>
        <v>1165.92</v>
      </c>
      <c r="O200" s="19">
        <f t="shared" si="428"/>
        <v>0</v>
      </c>
      <c r="P200" s="20">
        <f t="shared" si="429"/>
        <v>0</v>
      </c>
      <c r="Q200" s="15"/>
    </row>
    <row r="201" spans="1:17">
      <c r="A201" s="41" t="s">
        <v>414</v>
      </c>
      <c r="B201" s="41" t="s">
        <v>415</v>
      </c>
      <c r="C201" s="9" t="s">
        <v>14</v>
      </c>
      <c r="D201" s="99">
        <v>1.2</v>
      </c>
      <c r="E201" s="100">
        <v>0</v>
      </c>
      <c r="F201" s="101"/>
      <c r="G201" s="101">
        <f t="shared" si="421"/>
        <v>0</v>
      </c>
      <c r="H201" s="104">
        <f t="shared" si="422"/>
        <v>1.2</v>
      </c>
      <c r="I201" s="46">
        <v>551.12</v>
      </c>
      <c r="J201" s="37">
        <f t="shared" si="423"/>
        <v>661.34</v>
      </c>
      <c r="K201" s="37">
        <f t="shared" si="424"/>
        <v>0</v>
      </c>
      <c r="L201" s="37">
        <f t="shared" si="425"/>
        <v>0</v>
      </c>
      <c r="M201" s="37">
        <f t="shared" si="426"/>
        <v>0</v>
      </c>
      <c r="N201" s="37">
        <f t="shared" si="427"/>
        <v>661.34</v>
      </c>
      <c r="O201" s="19">
        <f t="shared" si="428"/>
        <v>0</v>
      </c>
      <c r="P201" s="20">
        <f t="shared" si="429"/>
        <v>0</v>
      </c>
      <c r="Q201" s="15"/>
    </row>
    <row r="202" spans="1:17" s="39" customFormat="1">
      <c r="A202" s="16" t="s">
        <v>751</v>
      </c>
      <c r="B202" s="16" t="s">
        <v>416</v>
      </c>
      <c r="C202" s="44"/>
      <c r="D202" s="102"/>
      <c r="E202" s="22"/>
      <c r="F202" s="22"/>
      <c r="G202" s="103"/>
      <c r="H202" s="22"/>
      <c r="I202" s="35"/>
      <c r="J202" s="36">
        <f>J203+J207+J211</f>
        <v>13099.91</v>
      </c>
      <c r="K202" s="36">
        <f t="shared" ref="K202:N202" si="430">K203+K207+K211</f>
        <v>0</v>
      </c>
      <c r="L202" s="36">
        <f t="shared" si="430"/>
        <v>0</v>
      </c>
      <c r="M202" s="36">
        <f t="shared" si="430"/>
        <v>0</v>
      </c>
      <c r="N202" s="36">
        <f t="shared" si="430"/>
        <v>13099.91</v>
      </c>
      <c r="O202" s="23">
        <f>SUM(M202/J202)</f>
        <v>0</v>
      </c>
      <c r="P202" s="24">
        <f>IF(M202="",0/J202,M202/J202)</f>
        <v>0</v>
      </c>
    </row>
    <row r="203" spans="1:17" s="39" customFormat="1">
      <c r="A203" s="16" t="s">
        <v>417</v>
      </c>
      <c r="B203" s="16" t="s">
        <v>418</v>
      </c>
      <c r="C203" s="44"/>
      <c r="D203" s="102"/>
      <c r="E203" s="22"/>
      <c r="F203" s="22"/>
      <c r="G203" s="103"/>
      <c r="H203" s="22"/>
      <c r="I203" s="35"/>
      <c r="J203" s="36">
        <f>SUM(J204:J206)</f>
        <v>2980.1499999999996</v>
      </c>
      <c r="K203" s="36">
        <f t="shared" ref="K203:N203" si="431">SUM(K204:K206)</f>
        <v>0</v>
      </c>
      <c r="L203" s="36">
        <f t="shared" si="431"/>
        <v>0</v>
      </c>
      <c r="M203" s="36">
        <f t="shared" si="431"/>
        <v>0</v>
      </c>
      <c r="N203" s="36">
        <f t="shared" si="431"/>
        <v>2980.1499999999996</v>
      </c>
      <c r="O203" s="23">
        <f>SUM(M203/J203)</f>
        <v>0</v>
      </c>
      <c r="P203" s="24">
        <f>IF(M203="",0/J203,M203/J203)</f>
        <v>0</v>
      </c>
    </row>
    <row r="204" spans="1:17">
      <c r="A204" s="41" t="s">
        <v>419</v>
      </c>
      <c r="B204" s="41" t="s">
        <v>420</v>
      </c>
      <c r="C204" s="9" t="s">
        <v>14</v>
      </c>
      <c r="D204" s="99">
        <v>90.28</v>
      </c>
      <c r="E204" s="100">
        <v>0</v>
      </c>
      <c r="F204" s="101"/>
      <c r="G204" s="101">
        <f>E204+F204</f>
        <v>0</v>
      </c>
      <c r="H204" s="104">
        <f>IF(G204="",D204-0,D204-G204)</f>
        <v>90.28</v>
      </c>
      <c r="I204" s="46">
        <v>3.64</v>
      </c>
      <c r="J204" s="37">
        <f>ROUND(D204*$I204,2)</f>
        <v>328.62</v>
      </c>
      <c r="K204" s="37">
        <f t="shared" ref="K204:K206" si="432">ROUND(E204*$I204,2)</f>
        <v>0</v>
      </c>
      <c r="L204" s="37">
        <f t="shared" ref="L204:L206" si="433">ROUND(F204*$I204,2)</f>
        <v>0</v>
      </c>
      <c r="M204" s="37">
        <f t="shared" ref="M204:M206" si="434">ROUND(G204*$I204,2)</f>
        <v>0</v>
      </c>
      <c r="N204" s="37">
        <f t="shared" ref="N204:N206" si="435">ROUND(H204*$I204,2)</f>
        <v>328.62</v>
      </c>
      <c r="O204" s="19">
        <f t="shared" ref="O204:O206" si="436">IF(L204="",0/J204,L204/J204)</f>
        <v>0</v>
      </c>
      <c r="P204" s="20">
        <f t="shared" ref="P204:P206" si="437">IF(M204="",0/J204,M204/J204)</f>
        <v>0</v>
      </c>
      <c r="Q204" s="15"/>
    </row>
    <row r="205" spans="1:17" ht="25.5">
      <c r="A205" s="41" t="s">
        <v>421</v>
      </c>
      <c r="B205" s="41" t="s">
        <v>53</v>
      </c>
      <c r="C205" s="9" t="s">
        <v>14</v>
      </c>
      <c r="D205" s="99">
        <v>90.28</v>
      </c>
      <c r="E205" s="100">
        <v>0</v>
      </c>
      <c r="F205" s="101"/>
      <c r="G205" s="101">
        <f>E205+F205</f>
        <v>0</v>
      </c>
      <c r="H205" s="104">
        <f>IF(G205="",D205-0,D205-G205)</f>
        <v>90.28</v>
      </c>
      <c r="I205" s="46">
        <v>18.739999999999998</v>
      </c>
      <c r="J205" s="37">
        <f>ROUND(D205*$I205,2)</f>
        <v>1691.85</v>
      </c>
      <c r="K205" s="37">
        <f t="shared" si="432"/>
        <v>0</v>
      </c>
      <c r="L205" s="37">
        <f t="shared" si="433"/>
        <v>0</v>
      </c>
      <c r="M205" s="37">
        <f t="shared" si="434"/>
        <v>0</v>
      </c>
      <c r="N205" s="37">
        <f t="shared" si="435"/>
        <v>1691.85</v>
      </c>
      <c r="O205" s="19">
        <f t="shared" si="436"/>
        <v>0</v>
      </c>
      <c r="P205" s="20">
        <f t="shared" si="437"/>
        <v>0</v>
      </c>
      <c r="Q205" s="15"/>
    </row>
    <row r="206" spans="1:17" ht="25.5">
      <c r="A206" s="41" t="s">
        <v>422</v>
      </c>
      <c r="B206" s="41" t="s">
        <v>423</v>
      </c>
      <c r="C206" s="9" t="s">
        <v>14</v>
      </c>
      <c r="D206" s="99">
        <v>90.28</v>
      </c>
      <c r="E206" s="100">
        <v>0</v>
      </c>
      <c r="F206" s="101"/>
      <c r="G206" s="101">
        <f>E206+F206</f>
        <v>0</v>
      </c>
      <c r="H206" s="104">
        <f>IF(G206="",D206-0,D206-G206)</f>
        <v>90.28</v>
      </c>
      <c r="I206" s="46">
        <v>10.63</v>
      </c>
      <c r="J206" s="37">
        <f>ROUND(D206*$I206,2)</f>
        <v>959.68</v>
      </c>
      <c r="K206" s="37">
        <f t="shared" si="432"/>
        <v>0</v>
      </c>
      <c r="L206" s="37">
        <f t="shared" si="433"/>
        <v>0</v>
      </c>
      <c r="M206" s="37">
        <f t="shared" si="434"/>
        <v>0</v>
      </c>
      <c r="N206" s="37">
        <f t="shared" si="435"/>
        <v>959.68</v>
      </c>
      <c r="O206" s="19">
        <f t="shared" si="436"/>
        <v>0</v>
      </c>
      <c r="P206" s="20">
        <f t="shared" si="437"/>
        <v>0</v>
      </c>
      <c r="Q206" s="15"/>
    </row>
    <row r="207" spans="1:17" s="39" customFormat="1">
      <c r="A207" s="16" t="s">
        <v>424</v>
      </c>
      <c r="B207" s="16" t="s">
        <v>425</v>
      </c>
      <c r="C207" s="44"/>
      <c r="D207" s="102"/>
      <c r="E207" s="22"/>
      <c r="F207" s="22"/>
      <c r="G207" s="103"/>
      <c r="H207" s="22"/>
      <c r="I207" s="35"/>
      <c r="J207" s="36">
        <f>SUM(J208:J210)</f>
        <v>834.46</v>
      </c>
      <c r="K207" s="36">
        <f t="shared" ref="K207:N207" si="438">SUM(K208:K210)</f>
        <v>0</v>
      </c>
      <c r="L207" s="36">
        <f t="shared" si="438"/>
        <v>0</v>
      </c>
      <c r="M207" s="36">
        <f t="shared" si="438"/>
        <v>0</v>
      </c>
      <c r="N207" s="36">
        <f t="shared" si="438"/>
        <v>834.46</v>
      </c>
      <c r="O207" s="23">
        <f>SUM(M207/J207)</f>
        <v>0</v>
      </c>
      <c r="P207" s="24">
        <f>IF(M207="",0/J207,M207/J207)</f>
        <v>0</v>
      </c>
    </row>
    <row r="208" spans="1:17" ht="25.5">
      <c r="A208" s="41" t="s">
        <v>426</v>
      </c>
      <c r="B208" s="41" t="s">
        <v>427</v>
      </c>
      <c r="C208" s="9" t="s">
        <v>14</v>
      </c>
      <c r="D208" s="99">
        <v>16.8</v>
      </c>
      <c r="E208" s="100">
        <v>0</v>
      </c>
      <c r="F208" s="101"/>
      <c r="G208" s="101">
        <f t="shared" ref="G208:G210" si="439">E208+F208</f>
        <v>0</v>
      </c>
      <c r="H208" s="104">
        <f t="shared" ref="H208:H210" si="440">IF(G208="",D208-0,D208-G208)</f>
        <v>16.8</v>
      </c>
      <c r="I208" s="46">
        <v>18.09</v>
      </c>
      <c r="J208" s="37">
        <f t="shared" ref="J208:J210" si="441">ROUND(D208*$I208,2)</f>
        <v>303.91000000000003</v>
      </c>
      <c r="K208" s="37">
        <f t="shared" ref="K208:K210" si="442">ROUND(E208*$I208,2)</f>
        <v>0</v>
      </c>
      <c r="L208" s="37">
        <f t="shared" ref="L208:L210" si="443">ROUND(F208*$I208,2)</f>
        <v>0</v>
      </c>
      <c r="M208" s="37">
        <f t="shared" ref="M208:M210" si="444">ROUND(G208*$I208,2)</f>
        <v>0</v>
      </c>
      <c r="N208" s="37">
        <f t="shared" ref="N208:N210" si="445">ROUND(H208*$I208,2)</f>
        <v>303.91000000000003</v>
      </c>
      <c r="O208" s="19">
        <f t="shared" ref="O208:O210" si="446">IF(L208="",0/J208,L208/J208)</f>
        <v>0</v>
      </c>
      <c r="P208" s="20">
        <f t="shared" ref="P208:P210" si="447">IF(M208="",0/J208,M208/J208)</f>
        <v>0</v>
      </c>
      <c r="Q208" s="15"/>
    </row>
    <row r="209" spans="1:17" ht="25.5">
      <c r="A209" s="41" t="s">
        <v>428</v>
      </c>
      <c r="B209" s="41" t="s">
        <v>429</v>
      </c>
      <c r="C209" s="9" t="s">
        <v>14</v>
      </c>
      <c r="D209" s="99">
        <v>16.8</v>
      </c>
      <c r="E209" s="100">
        <v>0</v>
      </c>
      <c r="F209" s="101"/>
      <c r="G209" s="101">
        <f t="shared" si="439"/>
        <v>0</v>
      </c>
      <c r="H209" s="104">
        <f t="shared" si="440"/>
        <v>16.8</v>
      </c>
      <c r="I209" s="46">
        <v>11.72</v>
      </c>
      <c r="J209" s="37">
        <f t="shared" si="441"/>
        <v>196.9</v>
      </c>
      <c r="K209" s="37">
        <f t="shared" si="442"/>
        <v>0</v>
      </c>
      <c r="L209" s="37">
        <f t="shared" si="443"/>
        <v>0</v>
      </c>
      <c r="M209" s="37">
        <f t="shared" si="444"/>
        <v>0</v>
      </c>
      <c r="N209" s="37">
        <f t="shared" si="445"/>
        <v>196.9</v>
      </c>
      <c r="O209" s="19">
        <f t="shared" si="446"/>
        <v>0</v>
      </c>
      <c r="P209" s="20">
        <f t="shared" si="447"/>
        <v>0</v>
      </c>
      <c r="Q209" s="15"/>
    </row>
    <row r="210" spans="1:17" ht="25.5">
      <c r="A210" s="41" t="s">
        <v>430</v>
      </c>
      <c r="B210" s="41" t="s">
        <v>431</v>
      </c>
      <c r="C210" s="9" t="s">
        <v>14</v>
      </c>
      <c r="D210" s="99">
        <v>16.8</v>
      </c>
      <c r="E210" s="100">
        <v>0</v>
      </c>
      <c r="F210" s="101"/>
      <c r="G210" s="101">
        <f t="shared" si="439"/>
        <v>0</v>
      </c>
      <c r="H210" s="104">
        <f t="shared" si="440"/>
        <v>16.8</v>
      </c>
      <c r="I210" s="46">
        <v>19.86</v>
      </c>
      <c r="J210" s="37">
        <f t="shared" si="441"/>
        <v>333.65</v>
      </c>
      <c r="K210" s="37">
        <f t="shared" si="442"/>
        <v>0</v>
      </c>
      <c r="L210" s="37">
        <f t="shared" si="443"/>
        <v>0</v>
      </c>
      <c r="M210" s="37">
        <f t="shared" si="444"/>
        <v>0</v>
      </c>
      <c r="N210" s="37">
        <f t="shared" si="445"/>
        <v>333.65</v>
      </c>
      <c r="O210" s="19">
        <f t="shared" si="446"/>
        <v>0</v>
      </c>
      <c r="P210" s="20">
        <f t="shared" si="447"/>
        <v>0</v>
      </c>
      <c r="Q210" s="15"/>
    </row>
    <row r="211" spans="1:17" s="39" customFormat="1">
      <c r="A211" s="16" t="s">
        <v>432</v>
      </c>
      <c r="B211" s="16" t="s">
        <v>433</v>
      </c>
      <c r="C211" s="44"/>
      <c r="D211" s="102"/>
      <c r="E211" s="22"/>
      <c r="F211" s="22"/>
      <c r="G211" s="103"/>
      <c r="H211" s="22"/>
      <c r="I211" s="35"/>
      <c r="J211" s="36">
        <f>SUM(J212:J215)</f>
        <v>9285.3000000000011</v>
      </c>
      <c r="K211" s="36">
        <f t="shared" ref="K211:N211" si="448">SUM(K212:K215)</f>
        <v>0</v>
      </c>
      <c r="L211" s="36">
        <f t="shared" si="448"/>
        <v>0</v>
      </c>
      <c r="M211" s="36">
        <f t="shared" si="448"/>
        <v>0</v>
      </c>
      <c r="N211" s="36">
        <f t="shared" si="448"/>
        <v>9285.3000000000011</v>
      </c>
      <c r="O211" s="23">
        <f>SUM(M211/J211)</f>
        <v>0</v>
      </c>
      <c r="P211" s="24">
        <f>IF(M211="",0/J211,M211/J211)</f>
        <v>0</v>
      </c>
    </row>
    <row r="212" spans="1:17">
      <c r="A212" s="41" t="s">
        <v>434</v>
      </c>
      <c r="B212" s="41" t="s">
        <v>420</v>
      </c>
      <c r="C212" s="9" t="s">
        <v>14</v>
      </c>
      <c r="D212" s="99">
        <v>186.19</v>
      </c>
      <c r="E212" s="100">
        <v>0</v>
      </c>
      <c r="F212" s="101"/>
      <c r="G212" s="101">
        <f t="shared" ref="G212:G215" si="449">E212+F212</f>
        <v>0</v>
      </c>
      <c r="H212" s="104">
        <f t="shared" ref="H212:H215" si="450">IF(G212="",D212-0,D212-G212)</f>
        <v>186.19</v>
      </c>
      <c r="I212" s="46">
        <v>3.64</v>
      </c>
      <c r="J212" s="37">
        <f t="shared" ref="J212:J215" si="451">ROUND(D212*$I212,2)</f>
        <v>677.73</v>
      </c>
      <c r="K212" s="37">
        <f t="shared" ref="K212:K215" si="452">ROUND(E212*$I212,2)</f>
        <v>0</v>
      </c>
      <c r="L212" s="37">
        <f t="shared" ref="L212:L215" si="453">ROUND(F212*$I212,2)</f>
        <v>0</v>
      </c>
      <c r="M212" s="37">
        <f t="shared" ref="M212:M215" si="454">ROUND(G212*$I212,2)</f>
        <v>0</v>
      </c>
      <c r="N212" s="37">
        <f t="shared" ref="N212:N215" si="455">ROUND(H212*$I212,2)</f>
        <v>677.73</v>
      </c>
      <c r="O212" s="19">
        <f t="shared" ref="O212:O215" si="456">IF(L212="",0/J212,L212/J212)</f>
        <v>0</v>
      </c>
      <c r="P212" s="20">
        <f t="shared" ref="P212:P215" si="457">IF(M212="",0/J212,M212/J212)</f>
        <v>0</v>
      </c>
      <c r="Q212" s="15"/>
    </row>
    <row r="213" spans="1:17" ht="25.5">
      <c r="A213" s="41" t="s">
        <v>435</v>
      </c>
      <c r="B213" s="41" t="s">
        <v>436</v>
      </c>
      <c r="C213" s="9" t="s">
        <v>14</v>
      </c>
      <c r="D213" s="99">
        <v>186.19</v>
      </c>
      <c r="E213" s="100">
        <v>0</v>
      </c>
      <c r="F213" s="101"/>
      <c r="G213" s="101">
        <f t="shared" si="449"/>
        <v>0</v>
      </c>
      <c r="H213" s="104">
        <f t="shared" si="450"/>
        <v>186.19</v>
      </c>
      <c r="I213" s="46">
        <v>26.42</v>
      </c>
      <c r="J213" s="37">
        <f t="shared" si="451"/>
        <v>4919.1400000000003</v>
      </c>
      <c r="K213" s="37">
        <f t="shared" si="452"/>
        <v>0</v>
      </c>
      <c r="L213" s="37">
        <f t="shared" si="453"/>
        <v>0</v>
      </c>
      <c r="M213" s="37">
        <f t="shared" si="454"/>
        <v>0</v>
      </c>
      <c r="N213" s="37">
        <f t="shared" si="455"/>
        <v>4919.1400000000003</v>
      </c>
      <c r="O213" s="19">
        <f t="shared" si="456"/>
        <v>0</v>
      </c>
      <c r="P213" s="20">
        <f t="shared" si="457"/>
        <v>0</v>
      </c>
      <c r="Q213" s="15"/>
    </row>
    <row r="214" spans="1:17" ht="25.5">
      <c r="A214" s="41" t="s">
        <v>437</v>
      </c>
      <c r="B214" s="41" t="s">
        <v>438</v>
      </c>
      <c r="C214" s="9" t="s">
        <v>14</v>
      </c>
      <c r="D214" s="99">
        <v>140.08000000000001</v>
      </c>
      <c r="E214" s="100">
        <v>0</v>
      </c>
      <c r="F214" s="101"/>
      <c r="G214" s="101">
        <f t="shared" si="449"/>
        <v>0</v>
      </c>
      <c r="H214" s="104">
        <f t="shared" si="450"/>
        <v>140.08000000000001</v>
      </c>
      <c r="I214" s="46">
        <v>21.31</v>
      </c>
      <c r="J214" s="37">
        <f t="shared" si="451"/>
        <v>2985.1</v>
      </c>
      <c r="K214" s="37">
        <f t="shared" si="452"/>
        <v>0</v>
      </c>
      <c r="L214" s="37">
        <f t="shared" si="453"/>
        <v>0</v>
      </c>
      <c r="M214" s="37">
        <f t="shared" si="454"/>
        <v>0</v>
      </c>
      <c r="N214" s="37">
        <f t="shared" si="455"/>
        <v>2985.1</v>
      </c>
      <c r="O214" s="19">
        <f t="shared" si="456"/>
        <v>0</v>
      </c>
      <c r="P214" s="20">
        <f t="shared" si="457"/>
        <v>0</v>
      </c>
      <c r="Q214" s="15"/>
    </row>
    <row r="215" spans="1:17" ht="25.5">
      <c r="A215" s="41" t="s">
        <v>439</v>
      </c>
      <c r="B215" s="41" t="s">
        <v>440</v>
      </c>
      <c r="C215" s="9" t="s">
        <v>14</v>
      </c>
      <c r="D215" s="99">
        <v>46.12</v>
      </c>
      <c r="E215" s="100">
        <v>0</v>
      </c>
      <c r="F215" s="101"/>
      <c r="G215" s="101">
        <f t="shared" si="449"/>
        <v>0</v>
      </c>
      <c r="H215" s="104">
        <f t="shared" si="450"/>
        <v>46.12</v>
      </c>
      <c r="I215" s="46">
        <v>15.25</v>
      </c>
      <c r="J215" s="37">
        <f t="shared" si="451"/>
        <v>703.33</v>
      </c>
      <c r="K215" s="37">
        <f t="shared" si="452"/>
        <v>0</v>
      </c>
      <c r="L215" s="37">
        <f t="shared" si="453"/>
        <v>0</v>
      </c>
      <c r="M215" s="37">
        <f t="shared" si="454"/>
        <v>0</v>
      </c>
      <c r="N215" s="37">
        <f t="shared" si="455"/>
        <v>703.33</v>
      </c>
      <c r="O215" s="19">
        <f t="shared" si="456"/>
        <v>0</v>
      </c>
      <c r="P215" s="20">
        <f t="shared" si="457"/>
        <v>0</v>
      </c>
      <c r="Q215" s="15"/>
    </row>
    <row r="216" spans="1:17" s="39" customFormat="1">
      <c r="A216" s="16" t="s">
        <v>441</v>
      </c>
      <c r="B216" s="16" t="s">
        <v>442</v>
      </c>
      <c r="C216" s="44"/>
      <c r="D216" s="102"/>
      <c r="E216" s="22"/>
      <c r="F216" s="22"/>
      <c r="G216" s="103"/>
      <c r="H216" s="22"/>
      <c r="I216" s="35"/>
      <c r="J216" s="36">
        <f>SUM(J217:J229)</f>
        <v>14734.76</v>
      </c>
      <c r="K216" s="36">
        <f t="shared" ref="K216:N216" si="458">SUM(K217:K229)</f>
        <v>0</v>
      </c>
      <c r="L216" s="36">
        <f t="shared" si="458"/>
        <v>0</v>
      </c>
      <c r="M216" s="36">
        <f t="shared" si="458"/>
        <v>0</v>
      </c>
      <c r="N216" s="36">
        <f t="shared" si="458"/>
        <v>14734.76</v>
      </c>
      <c r="O216" s="23">
        <f>SUM(M216/J216)</f>
        <v>0</v>
      </c>
      <c r="P216" s="24">
        <f>IF(M216="",0/J216,M216/J216)</f>
        <v>0</v>
      </c>
    </row>
    <row r="217" spans="1:17">
      <c r="A217" s="41" t="s">
        <v>443</v>
      </c>
      <c r="B217" s="41" t="s">
        <v>444</v>
      </c>
      <c r="C217" s="9" t="s">
        <v>14</v>
      </c>
      <c r="D217" s="99">
        <v>9.19</v>
      </c>
      <c r="E217" s="100">
        <v>0</v>
      </c>
      <c r="F217" s="101"/>
      <c r="G217" s="101">
        <f t="shared" ref="G217:G222" si="459">E217+F217</f>
        <v>0</v>
      </c>
      <c r="H217" s="104">
        <f t="shared" ref="H217:H222" si="460">IF(G217="",D217-0,D217-G217)</f>
        <v>9.19</v>
      </c>
      <c r="I217" s="46">
        <v>516.67999999999995</v>
      </c>
      <c r="J217" s="37">
        <f t="shared" ref="J217:J222" si="461">ROUND(D217*$I217,2)</f>
        <v>4748.29</v>
      </c>
      <c r="K217" s="37">
        <f t="shared" ref="K217:K218" si="462">ROUND(E217*$I217,2)</f>
        <v>0</v>
      </c>
      <c r="L217" s="37">
        <f t="shared" ref="L217:L218" si="463">ROUND(F217*$I217,2)</f>
        <v>0</v>
      </c>
      <c r="M217" s="37">
        <f t="shared" ref="M217:M218" si="464">ROUND(G217*$I217,2)</f>
        <v>0</v>
      </c>
      <c r="N217" s="37">
        <f t="shared" ref="N217:N218" si="465">ROUND(H217*$I217,2)</f>
        <v>4748.29</v>
      </c>
      <c r="O217" s="19">
        <f t="shared" ref="O217:O218" si="466">IF(L217="",0/J217,L217/J217)</f>
        <v>0</v>
      </c>
      <c r="P217" s="20">
        <f t="shared" ref="P217:P218" si="467">IF(M217="",0/J217,M217/J217)</f>
        <v>0</v>
      </c>
      <c r="Q217" s="15"/>
    </row>
    <row r="218" spans="1:17" ht="38.25">
      <c r="A218" s="41" t="s">
        <v>445</v>
      </c>
      <c r="B218" s="41" t="s">
        <v>446</v>
      </c>
      <c r="C218" s="9" t="s">
        <v>32</v>
      </c>
      <c r="D218" s="99">
        <v>2</v>
      </c>
      <c r="E218" s="100">
        <v>0</v>
      </c>
      <c r="F218" s="101"/>
      <c r="G218" s="101">
        <f t="shared" si="459"/>
        <v>0</v>
      </c>
      <c r="H218" s="104">
        <f t="shared" si="460"/>
        <v>2</v>
      </c>
      <c r="I218" s="46">
        <v>639.82000000000005</v>
      </c>
      <c r="J218" s="37">
        <f t="shared" si="461"/>
        <v>1279.6400000000001</v>
      </c>
      <c r="K218" s="37">
        <f t="shared" si="462"/>
        <v>0</v>
      </c>
      <c r="L218" s="37">
        <f t="shared" si="463"/>
        <v>0</v>
      </c>
      <c r="M218" s="37">
        <f t="shared" si="464"/>
        <v>0</v>
      </c>
      <c r="N218" s="37">
        <f t="shared" si="465"/>
        <v>1279.6400000000001</v>
      </c>
      <c r="O218" s="19">
        <f t="shared" si="466"/>
        <v>0</v>
      </c>
      <c r="P218" s="20">
        <f t="shared" si="467"/>
        <v>0</v>
      </c>
      <c r="Q218" s="15"/>
    </row>
    <row r="219" spans="1:17" s="39" customFormat="1" ht="38.25">
      <c r="A219" s="41" t="s">
        <v>447</v>
      </c>
      <c r="B219" s="41" t="s">
        <v>448</v>
      </c>
      <c r="C219" s="9" t="s">
        <v>32</v>
      </c>
      <c r="D219" s="99">
        <v>2</v>
      </c>
      <c r="E219" s="100">
        <v>0</v>
      </c>
      <c r="F219" s="101"/>
      <c r="G219" s="101">
        <f t="shared" si="459"/>
        <v>0</v>
      </c>
      <c r="H219" s="104">
        <f t="shared" si="460"/>
        <v>2</v>
      </c>
      <c r="I219" s="46">
        <v>290.91000000000003</v>
      </c>
      <c r="J219" s="37">
        <f t="shared" si="461"/>
        <v>581.82000000000005</v>
      </c>
      <c r="K219" s="37">
        <f t="shared" ref="K219" si="468">ROUND(E219*$I219,2)</f>
        <v>0</v>
      </c>
      <c r="L219" s="37">
        <f t="shared" ref="L219" si="469">ROUND(F219*$I219,2)</f>
        <v>0</v>
      </c>
      <c r="M219" s="37">
        <f t="shared" ref="M219" si="470">ROUND(G219*$I219,2)</f>
        <v>0</v>
      </c>
      <c r="N219" s="37">
        <f t="shared" ref="N219" si="471">ROUND(H219*$I219,2)</f>
        <v>581.82000000000005</v>
      </c>
      <c r="O219" s="19">
        <f t="shared" ref="O219" si="472">IF(L219="",0/J219,L219/J219)</f>
        <v>0</v>
      </c>
      <c r="P219" s="20">
        <f t="shared" ref="P219" si="473">IF(M219="",0/J219,M219/J219)</f>
        <v>0</v>
      </c>
    </row>
    <row r="220" spans="1:17" ht="25.5">
      <c r="A220" s="41" t="s">
        <v>449</v>
      </c>
      <c r="B220" s="41" t="s">
        <v>63</v>
      </c>
      <c r="C220" s="9" t="s">
        <v>32</v>
      </c>
      <c r="D220" s="99">
        <v>2</v>
      </c>
      <c r="E220" s="100">
        <v>0</v>
      </c>
      <c r="F220" s="101"/>
      <c r="G220" s="101">
        <f t="shared" si="459"/>
        <v>0</v>
      </c>
      <c r="H220" s="104">
        <f t="shared" si="460"/>
        <v>2</v>
      </c>
      <c r="I220" s="46">
        <v>98.03</v>
      </c>
      <c r="J220" s="37">
        <f t="shared" si="461"/>
        <v>196.06</v>
      </c>
      <c r="K220" s="37">
        <f t="shared" ref="K220:K222" si="474">ROUND(E220*$I220,2)</f>
        <v>0</v>
      </c>
      <c r="L220" s="37">
        <f t="shared" ref="L220:L222" si="475">ROUND(F220*$I220,2)</f>
        <v>0</v>
      </c>
      <c r="M220" s="37">
        <f t="shared" ref="M220:M222" si="476">ROUND(G220*$I220,2)</f>
        <v>0</v>
      </c>
      <c r="N220" s="37">
        <f t="shared" ref="N220:N222" si="477">ROUND(H220*$I220,2)</f>
        <v>196.06</v>
      </c>
      <c r="O220" s="19">
        <f t="shared" ref="O220:O222" si="478">IF(L220="",0/J220,L220/J220)</f>
        <v>0</v>
      </c>
      <c r="P220" s="20">
        <f t="shared" ref="P220:P222" si="479">IF(M220="",0/J220,M220/J220)</f>
        <v>0</v>
      </c>
      <c r="Q220" s="15"/>
    </row>
    <row r="221" spans="1:17">
      <c r="A221" s="41" t="s">
        <v>450</v>
      </c>
      <c r="B221" s="41" t="s">
        <v>451</v>
      </c>
      <c r="C221" s="9" t="s">
        <v>32</v>
      </c>
      <c r="D221" s="99">
        <v>2</v>
      </c>
      <c r="E221" s="100">
        <v>0</v>
      </c>
      <c r="F221" s="101"/>
      <c r="G221" s="101">
        <f t="shared" si="459"/>
        <v>0</v>
      </c>
      <c r="H221" s="104">
        <f t="shared" si="460"/>
        <v>2</v>
      </c>
      <c r="I221" s="46">
        <v>68.69</v>
      </c>
      <c r="J221" s="37">
        <f t="shared" si="461"/>
        <v>137.38</v>
      </c>
      <c r="K221" s="37">
        <f t="shared" si="474"/>
        <v>0</v>
      </c>
      <c r="L221" s="37">
        <f t="shared" si="475"/>
        <v>0</v>
      </c>
      <c r="M221" s="37">
        <f t="shared" si="476"/>
        <v>0</v>
      </c>
      <c r="N221" s="37">
        <f t="shared" si="477"/>
        <v>137.38</v>
      </c>
      <c r="O221" s="19">
        <f t="shared" si="478"/>
        <v>0</v>
      </c>
      <c r="P221" s="20">
        <f t="shared" si="479"/>
        <v>0</v>
      </c>
      <c r="Q221" s="15"/>
    </row>
    <row r="222" spans="1:17" s="39" customFormat="1">
      <c r="A222" s="41" t="s">
        <v>452</v>
      </c>
      <c r="B222" s="41" t="s">
        <v>453</v>
      </c>
      <c r="C222" s="9" t="s">
        <v>32</v>
      </c>
      <c r="D222" s="99">
        <v>2</v>
      </c>
      <c r="E222" s="100">
        <v>0</v>
      </c>
      <c r="F222" s="101"/>
      <c r="G222" s="101">
        <f t="shared" si="459"/>
        <v>0</v>
      </c>
      <c r="H222" s="104">
        <f t="shared" si="460"/>
        <v>2</v>
      </c>
      <c r="I222" s="46">
        <v>49.77</v>
      </c>
      <c r="J222" s="37">
        <f t="shared" si="461"/>
        <v>99.54</v>
      </c>
      <c r="K222" s="37">
        <f t="shared" si="474"/>
        <v>0</v>
      </c>
      <c r="L222" s="37">
        <f t="shared" si="475"/>
        <v>0</v>
      </c>
      <c r="M222" s="37">
        <f t="shared" si="476"/>
        <v>0</v>
      </c>
      <c r="N222" s="37">
        <f t="shared" si="477"/>
        <v>99.54</v>
      </c>
      <c r="O222" s="19">
        <f t="shared" si="478"/>
        <v>0</v>
      </c>
      <c r="P222" s="20">
        <f t="shared" si="479"/>
        <v>0</v>
      </c>
    </row>
    <row r="223" spans="1:17" ht="25.5">
      <c r="A223" s="41" t="s">
        <v>454</v>
      </c>
      <c r="B223" s="41" t="s">
        <v>455</v>
      </c>
      <c r="C223" s="9" t="s">
        <v>456</v>
      </c>
      <c r="D223" s="99">
        <v>2</v>
      </c>
      <c r="E223" s="100">
        <v>0</v>
      </c>
      <c r="F223" s="101"/>
      <c r="G223" s="101">
        <f t="shared" ref="G223:G229" si="480">E223+F223</f>
        <v>0</v>
      </c>
      <c r="H223" s="104">
        <f t="shared" ref="H223:H229" si="481">IF(G223="",D223-0,D223-G223)</f>
        <v>2</v>
      </c>
      <c r="I223" s="46">
        <v>510.33</v>
      </c>
      <c r="J223" s="37">
        <f t="shared" ref="J223:J229" si="482">ROUND(D223*$I223,2)</f>
        <v>1020.66</v>
      </c>
      <c r="K223" s="37">
        <f t="shared" ref="K223:K226" si="483">ROUND(E223*$I223,2)</f>
        <v>0</v>
      </c>
      <c r="L223" s="37">
        <f t="shared" ref="L223:L226" si="484">ROUND(F223*$I223,2)</f>
        <v>0</v>
      </c>
      <c r="M223" s="37">
        <f t="shared" ref="M223:M226" si="485">ROUND(G223*$I223,2)</f>
        <v>0</v>
      </c>
      <c r="N223" s="37">
        <f t="shared" ref="N223:N226" si="486">ROUND(H223*$I223,2)</f>
        <v>1020.66</v>
      </c>
      <c r="O223" s="19">
        <f t="shared" ref="O223:O226" si="487">IF(L223="",0/J223,L223/J223)</f>
        <v>0</v>
      </c>
      <c r="P223" s="20">
        <f t="shared" ref="P223:P226" si="488">IF(M223="",0/J223,M223/J223)</f>
        <v>0</v>
      </c>
      <c r="Q223" s="15"/>
    </row>
    <row r="224" spans="1:17">
      <c r="A224" s="41" t="s">
        <v>457</v>
      </c>
      <c r="B224" s="41" t="s">
        <v>458</v>
      </c>
      <c r="C224" s="9" t="s">
        <v>32</v>
      </c>
      <c r="D224" s="99">
        <v>4</v>
      </c>
      <c r="E224" s="100">
        <v>0</v>
      </c>
      <c r="F224" s="101"/>
      <c r="G224" s="101">
        <f t="shared" si="480"/>
        <v>0</v>
      </c>
      <c r="H224" s="104">
        <f t="shared" si="481"/>
        <v>4</v>
      </c>
      <c r="I224" s="46">
        <v>135.28</v>
      </c>
      <c r="J224" s="37">
        <f t="shared" si="482"/>
        <v>541.12</v>
      </c>
      <c r="K224" s="37">
        <f t="shared" si="483"/>
        <v>0</v>
      </c>
      <c r="L224" s="37">
        <f t="shared" si="484"/>
        <v>0</v>
      </c>
      <c r="M224" s="37">
        <f t="shared" si="485"/>
        <v>0</v>
      </c>
      <c r="N224" s="37">
        <f t="shared" si="486"/>
        <v>541.12</v>
      </c>
      <c r="O224" s="19">
        <f t="shared" si="487"/>
        <v>0</v>
      </c>
      <c r="P224" s="20">
        <f t="shared" si="488"/>
        <v>0</v>
      </c>
      <c r="Q224" s="15"/>
    </row>
    <row r="225" spans="1:17">
      <c r="A225" s="41" t="s">
        <v>459</v>
      </c>
      <c r="B225" s="41" t="s">
        <v>460</v>
      </c>
      <c r="C225" s="9" t="s">
        <v>32</v>
      </c>
      <c r="D225" s="99">
        <v>2</v>
      </c>
      <c r="E225" s="100">
        <v>0</v>
      </c>
      <c r="F225" s="101"/>
      <c r="G225" s="101">
        <f t="shared" si="480"/>
        <v>0</v>
      </c>
      <c r="H225" s="104">
        <f t="shared" si="481"/>
        <v>2</v>
      </c>
      <c r="I225" s="46">
        <v>265.83</v>
      </c>
      <c r="J225" s="37">
        <f t="shared" si="482"/>
        <v>531.66</v>
      </c>
      <c r="K225" s="37">
        <f t="shared" si="483"/>
        <v>0</v>
      </c>
      <c r="L225" s="37">
        <f t="shared" si="484"/>
        <v>0</v>
      </c>
      <c r="M225" s="37">
        <f t="shared" si="485"/>
        <v>0</v>
      </c>
      <c r="N225" s="37">
        <f t="shared" si="486"/>
        <v>531.66</v>
      </c>
      <c r="O225" s="19">
        <f t="shared" si="487"/>
        <v>0</v>
      </c>
      <c r="P225" s="20">
        <f t="shared" si="488"/>
        <v>0</v>
      </c>
      <c r="Q225" s="15"/>
    </row>
    <row r="226" spans="1:17">
      <c r="A226" s="41" t="s">
        <v>461</v>
      </c>
      <c r="B226" s="41" t="s">
        <v>462</v>
      </c>
      <c r="C226" s="9" t="s">
        <v>14</v>
      </c>
      <c r="D226" s="99">
        <v>12.96</v>
      </c>
      <c r="E226" s="100">
        <v>0</v>
      </c>
      <c r="F226" s="101"/>
      <c r="G226" s="101">
        <f t="shared" si="480"/>
        <v>0</v>
      </c>
      <c r="H226" s="104">
        <f t="shared" si="481"/>
        <v>12.96</v>
      </c>
      <c r="I226" s="46">
        <v>326.91000000000003</v>
      </c>
      <c r="J226" s="37">
        <f t="shared" si="482"/>
        <v>4236.75</v>
      </c>
      <c r="K226" s="37">
        <f t="shared" si="483"/>
        <v>0</v>
      </c>
      <c r="L226" s="37">
        <f t="shared" si="484"/>
        <v>0</v>
      </c>
      <c r="M226" s="37">
        <f t="shared" si="485"/>
        <v>0</v>
      </c>
      <c r="N226" s="37">
        <f t="shared" si="486"/>
        <v>4236.75</v>
      </c>
      <c r="O226" s="19">
        <f t="shared" si="487"/>
        <v>0</v>
      </c>
      <c r="P226" s="20">
        <f t="shared" si="488"/>
        <v>0</v>
      </c>
      <c r="Q226" s="15"/>
    </row>
    <row r="227" spans="1:17">
      <c r="A227" s="41" t="s">
        <v>463</v>
      </c>
      <c r="B227" s="41" t="s">
        <v>464</v>
      </c>
      <c r="C227" s="9" t="s">
        <v>32</v>
      </c>
      <c r="D227" s="99">
        <v>2</v>
      </c>
      <c r="E227" s="100">
        <v>0</v>
      </c>
      <c r="F227" s="101"/>
      <c r="G227" s="101">
        <f t="shared" si="480"/>
        <v>0</v>
      </c>
      <c r="H227" s="104">
        <f t="shared" si="481"/>
        <v>2</v>
      </c>
      <c r="I227" s="46">
        <v>48.82</v>
      </c>
      <c r="J227" s="37">
        <f t="shared" si="482"/>
        <v>97.64</v>
      </c>
      <c r="K227" s="37">
        <f t="shared" ref="K227:K228" si="489">ROUND(E227*$I227,2)</f>
        <v>0</v>
      </c>
      <c r="L227" s="37">
        <f t="shared" ref="L227:L228" si="490">ROUND(F227*$I227,2)</f>
        <v>0</v>
      </c>
      <c r="M227" s="37">
        <f t="shared" ref="M227:M228" si="491">ROUND(G227*$I227,2)</f>
        <v>0</v>
      </c>
      <c r="N227" s="37">
        <f t="shared" ref="N227:N228" si="492">ROUND(H227*$I227,2)</f>
        <v>97.64</v>
      </c>
      <c r="O227" s="19">
        <f t="shared" ref="O227:O228" si="493">IF(L227="",0/J227,L227/J227)</f>
        <v>0</v>
      </c>
      <c r="P227" s="20">
        <f t="shared" ref="P227:P228" si="494">IF(M227="",0/J227,M227/J227)</f>
        <v>0</v>
      </c>
      <c r="Q227" s="15"/>
    </row>
    <row r="228" spans="1:17" ht="25.5">
      <c r="A228" s="41" t="s">
        <v>465</v>
      </c>
      <c r="B228" s="41" t="s">
        <v>466</v>
      </c>
      <c r="C228" s="9" t="s">
        <v>32</v>
      </c>
      <c r="D228" s="99">
        <v>2</v>
      </c>
      <c r="E228" s="100">
        <v>0</v>
      </c>
      <c r="F228" s="101"/>
      <c r="G228" s="101">
        <f t="shared" si="480"/>
        <v>0</v>
      </c>
      <c r="H228" s="104">
        <f t="shared" si="481"/>
        <v>2</v>
      </c>
      <c r="I228" s="46">
        <v>581.47</v>
      </c>
      <c r="J228" s="37">
        <f t="shared" si="482"/>
        <v>1162.94</v>
      </c>
      <c r="K228" s="37">
        <f t="shared" si="489"/>
        <v>0</v>
      </c>
      <c r="L228" s="37">
        <f t="shared" si="490"/>
        <v>0</v>
      </c>
      <c r="M228" s="37">
        <f t="shared" si="491"/>
        <v>0</v>
      </c>
      <c r="N228" s="37">
        <f t="shared" si="492"/>
        <v>1162.94</v>
      </c>
      <c r="O228" s="19">
        <f t="shared" si="493"/>
        <v>0</v>
      </c>
      <c r="P228" s="20">
        <f t="shared" si="494"/>
        <v>0</v>
      </c>
      <c r="Q228" s="15"/>
    </row>
    <row r="229" spans="1:17">
      <c r="A229" s="41" t="s">
        <v>467</v>
      </c>
      <c r="B229" s="41" t="s">
        <v>62</v>
      </c>
      <c r="C229" s="9" t="s">
        <v>32</v>
      </c>
      <c r="D229" s="99">
        <v>2</v>
      </c>
      <c r="E229" s="100">
        <v>0</v>
      </c>
      <c r="F229" s="101"/>
      <c r="G229" s="101">
        <f t="shared" si="480"/>
        <v>0</v>
      </c>
      <c r="H229" s="104">
        <f t="shared" si="481"/>
        <v>2</v>
      </c>
      <c r="I229" s="46">
        <v>50.63</v>
      </c>
      <c r="J229" s="37">
        <f t="shared" si="482"/>
        <v>101.26</v>
      </c>
      <c r="K229" s="37">
        <f t="shared" ref="K229" si="495">ROUND(E229*$I229,2)</f>
        <v>0</v>
      </c>
      <c r="L229" s="37">
        <f t="shared" ref="L229" si="496">ROUND(F229*$I229,2)</f>
        <v>0</v>
      </c>
      <c r="M229" s="37">
        <f t="shared" ref="M229" si="497">ROUND(G229*$I229,2)</f>
        <v>0</v>
      </c>
      <c r="N229" s="37">
        <f t="shared" ref="N229" si="498">ROUND(H229*$I229,2)</f>
        <v>101.26</v>
      </c>
      <c r="O229" s="19">
        <f t="shared" ref="O229" si="499">IF(L229="",0/J229,L229/J229)</f>
        <v>0</v>
      </c>
      <c r="P229" s="20">
        <f t="shared" ref="P229" si="500">IF(M229="",0/J229,M229/J229)</f>
        <v>0</v>
      </c>
      <c r="Q229" s="15"/>
    </row>
    <row r="230" spans="1:17" s="39" customFormat="1">
      <c r="A230" s="16" t="s">
        <v>468</v>
      </c>
      <c r="B230" s="16" t="s">
        <v>469</v>
      </c>
      <c r="C230" s="44"/>
      <c r="D230" s="102"/>
      <c r="E230" s="22"/>
      <c r="F230" s="22"/>
      <c r="G230" s="103"/>
      <c r="H230" s="22"/>
      <c r="I230" s="35"/>
      <c r="J230" s="36">
        <f>SUM(J231:J248)</f>
        <v>9104.5800000000017</v>
      </c>
      <c r="K230" s="36">
        <f t="shared" ref="K230:N230" si="501">SUM(K231:K248)</f>
        <v>0</v>
      </c>
      <c r="L230" s="36">
        <f t="shared" si="501"/>
        <v>0</v>
      </c>
      <c r="M230" s="36">
        <f t="shared" si="501"/>
        <v>0</v>
      </c>
      <c r="N230" s="36">
        <f t="shared" si="501"/>
        <v>9104.5800000000017</v>
      </c>
      <c r="O230" s="23">
        <f>SUM(M230/J230)</f>
        <v>0</v>
      </c>
      <c r="P230" s="24">
        <f>IF(M230="",0/J230,M230/J230)</f>
        <v>0</v>
      </c>
    </row>
    <row r="231" spans="1:17" ht="25.5">
      <c r="A231" s="41" t="s">
        <v>470</v>
      </c>
      <c r="B231" s="41" t="s">
        <v>471</v>
      </c>
      <c r="C231" s="9" t="s">
        <v>32</v>
      </c>
      <c r="D231" s="99">
        <v>2</v>
      </c>
      <c r="E231" s="100">
        <v>0</v>
      </c>
      <c r="F231" s="101"/>
      <c r="G231" s="101">
        <f t="shared" ref="G231:G246" si="502">E231+F231</f>
        <v>0</v>
      </c>
      <c r="H231" s="104">
        <f t="shared" ref="H231:H246" si="503">IF(G231="",D231-0,D231-G231)</f>
        <v>2</v>
      </c>
      <c r="I231" s="46">
        <v>504.89</v>
      </c>
      <c r="J231" s="37">
        <f t="shared" ref="J231:J246" si="504">ROUND(D231*$I231,2)</f>
        <v>1009.78</v>
      </c>
      <c r="K231" s="37">
        <f t="shared" ref="K231:K235" si="505">ROUND(E231*$I231,2)</f>
        <v>0</v>
      </c>
      <c r="L231" s="37">
        <f t="shared" ref="L231:L235" si="506">ROUND(F231*$I231,2)</f>
        <v>0</v>
      </c>
      <c r="M231" s="37">
        <f t="shared" ref="M231:M235" si="507">ROUND(G231*$I231,2)</f>
        <v>0</v>
      </c>
      <c r="N231" s="37">
        <f t="shared" ref="N231:N235" si="508">ROUND(H231*$I231,2)</f>
        <v>1009.78</v>
      </c>
      <c r="O231" s="19">
        <f t="shared" ref="O231:O235" si="509">IF(L231="",0/J231,L231/J231)</f>
        <v>0</v>
      </c>
      <c r="P231" s="20">
        <f t="shared" ref="P231:P235" si="510">IF(M231="",0/J231,M231/J231)</f>
        <v>0</v>
      </c>
      <c r="Q231" s="15"/>
    </row>
    <row r="232" spans="1:17" ht="25.5">
      <c r="A232" s="41" t="s">
        <v>472</v>
      </c>
      <c r="B232" s="41" t="s">
        <v>473</v>
      </c>
      <c r="C232" s="9" t="s">
        <v>32</v>
      </c>
      <c r="D232" s="99">
        <v>6</v>
      </c>
      <c r="E232" s="100">
        <v>0</v>
      </c>
      <c r="F232" s="101"/>
      <c r="G232" s="101">
        <f t="shared" si="502"/>
        <v>0</v>
      </c>
      <c r="H232" s="104">
        <f t="shared" si="503"/>
        <v>6</v>
      </c>
      <c r="I232" s="46">
        <v>11.33</v>
      </c>
      <c r="J232" s="37">
        <f t="shared" si="504"/>
        <v>67.98</v>
      </c>
      <c r="K232" s="37">
        <f t="shared" si="505"/>
        <v>0</v>
      </c>
      <c r="L232" s="37">
        <f t="shared" si="506"/>
        <v>0</v>
      </c>
      <c r="M232" s="37">
        <f t="shared" si="507"/>
        <v>0</v>
      </c>
      <c r="N232" s="37">
        <f t="shared" si="508"/>
        <v>67.98</v>
      </c>
      <c r="O232" s="19">
        <f t="shared" si="509"/>
        <v>0</v>
      </c>
      <c r="P232" s="20">
        <f t="shared" si="510"/>
        <v>0</v>
      </c>
      <c r="Q232" s="15"/>
    </row>
    <row r="233" spans="1:17" ht="25.5">
      <c r="A233" s="41" t="s">
        <v>474</v>
      </c>
      <c r="B233" s="41" t="s">
        <v>475</v>
      </c>
      <c r="C233" s="9" t="s">
        <v>32</v>
      </c>
      <c r="D233" s="99">
        <v>6</v>
      </c>
      <c r="E233" s="100">
        <v>0</v>
      </c>
      <c r="F233" s="101"/>
      <c r="G233" s="101">
        <f t="shared" si="502"/>
        <v>0</v>
      </c>
      <c r="H233" s="104">
        <f t="shared" si="503"/>
        <v>6</v>
      </c>
      <c r="I233" s="46">
        <v>10.65</v>
      </c>
      <c r="J233" s="37">
        <f t="shared" si="504"/>
        <v>63.9</v>
      </c>
      <c r="K233" s="37">
        <f t="shared" si="505"/>
        <v>0</v>
      </c>
      <c r="L233" s="37">
        <f t="shared" si="506"/>
        <v>0</v>
      </c>
      <c r="M233" s="37">
        <f t="shared" si="507"/>
        <v>0</v>
      </c>
      <c r="N233" s="37">
        <f t="shared" si="508"/>
        <v>63.9</v>
      </c>
      <c r="O233" s="19">
        <f t="shared" si="509"/>
        <v>0</v>
      </c>
      <c r="P233" s="20">
        <f t="shared" si="510"/>
        <v>0</v>
      </c>
      <c r="Q233" s="15"/>
    </row>
    <row r="234" spans="1:17" ht="25.5">
      <c r="A234" s="41" t="s">
        <v>476</v>
      </c>
      <c r="B234" s="41" t="s">
        <v>477</v>
      </c>
      <c r="C234" s="9" t="s">
        <v>32</v>
      </c>
      <c r="D234" s="99">
        <v>4</v>
      </c>
      <c r="E234" s="100">
        <v>0</v>
      </c>
      <c r="F234" s="101"/>
      <c r="G234" s="101">
        <f t="shared" si="502"/>
        <v>0</v>
      </c>
      <c r="H234" s="104">
        <f t="shared" si="503"/>
        <v>4</v>
      </c>
      <c r="I234" s="46">
        <v>17.72</v>
      </c>
      <c r="J234" s="37">
        <f t="shared" si="504"/>
        <v>70.88</v>
      </c>
      <c r="K234" s="37">
        <f t="shared" si="505"/>
        <v>0</v>
      </c>
      <c r="L234" s="37">
        <f t="shared" si="506"/>
        <v>0</v>
      </c>
      <c r="M234" s="37">
        <f t="shared" si="507"/>
        <v>0</v>
      </c>
      <c r="N234" s="37">
        <f t="shared" si="508"/>
        <v>70.88</v>
      </c>
      <c r="O234" s="19">
        <f t="shared" si="509"/>
        <v>0</v>
      </c>
      <c r="P234" s="20">
        <f t="shared" si="510"/>
        <v>0</v>
      </c>
      <c r="Q234" s="15"/>
    </row>
    <row r="235" spans="1:17" ht="25.5">
      <c r="A235" s="41" t="s">
        <v>478</v>
      </c>
      <c r="B235" s="41" t="s">
        <v>59</v>
      </c>
      <c r="C235" s="9" t="s">
        <v>10</v>
      </c>
      <c r="D235" s="99">
        <v>7.76</v>
      </c>
      <c r="E235" s="100">
        <v>0</v>
      </c>
      <c r="F235" s="101"/>
      <c r="G235" s="101">
        <f t="shared" si="502"/>
        <v>0</v>
      </c>
      <c r="H235" s="104">
        <f t="shared" si="503"/>
        <v>7.76</v>
      </c>
      <c r="I235" s="46">
        <v>27.52</v>
      </c>
      <c r="J235" s="37">
        <f t="shared" si="504"/>
        <v>213.56</v>
      </c>
      <c r="K235" s="37">
        <f t="shared" si="505"/>
        <v>0</v>
      </c>
      <c r="L235" s="37">
        <f t="shared" si="506"/>
        <v>0</v>
      </c>
      <c r="M235" s="37">
        <f t="shared" si="507"/>
        <v>0</v>
      </c>
      <c r="N235" s="37">
        <f t="shared" si="508"/>
        <v>213.56</v>
      </c>
      <c r="O235" s="19">
        <f t="shared" si="509"/>
        <v>0</v>
      </c>
      <c r="P235" s="20">
        <f t="shared" si="510"/>
        <v>0</v>
      </c>
      <c r="Q235" s="15"/>
    </row>
    <row r="236" spans="1:17" s="39" customFormat="1" ht="25.5">
      <c r="A236" s="41" t="s">
        <v>479</v>
      </c>
      <c r="B236" s="41" t="s">
        <v>60</v>
      </c>
      <c r="C236" s="9" t="s">
        <v>10</v>
      </c>
      <c r="D236" s="99">
        <v>9.18</v>
      </c>
      <c r="E236" s="100">
        <v>0</v>
      </c>
      <c r="F236" s="101"/>
      <c r="G236" s="101">
        <f t="shared" si="502"/>
        <v>0</v>
      </c>
      <c r="H236" s="104">
        <f t="shared" si="503"/>
        <v>9.18</v>
      </c>
      <c r="I236" s="46">
        <v>34.19</v>
      </c>
      <c r="J236" s="37">
        <f t="shared" si="504"/>
        <v>313.86</v>
      </c>
      <c r="K236" s="37">
        <f t="shared" ref="K236" si="511">ROUND(E236*$I236,2)</f>
        <v>0</v>
      </c>
      <c r="L236" s="37">
        <f t="shared" ref="L236" si="512">ROUND(F236*$I236,2)</f>
        <v>0</v>
      </c>
      <c r="M236" s="37">
        <f t="shared" ref="M236" si="513">ROUND(G236*$I236,2)</f>
        <v>0</v>
      </c>
      <c r="N236" s="37">
        <f t="shared" ref="N236" si="514">ROUND(H236*$I236,2)</f>
        <v>313.86</v>
      </c>
      <c r="O236" s="19">
        <f t="shared" ref="O236" si="515">IF(L236="",0/J236,L236/J236)</f>
        <v>0</v>
      </c>
      <c r="P236" s="20">
        <f t="shared" ref="P236" si="516">IF(M236="",0/J236,M236/J236)</f>
        <v>0</v>
      </c>
    </row>
    <row r="237" spans="1:17" ht="25.5">
      <c r="A237" s="41" t="s">
        <v>480</v>
      </c>
      <c r="B237" s="41" t="s">
        <v>481</v>
      </c>
      <c r="C237" s="9" t="s">
        <v>32</v>
      </c>
      <c r="D237" s="99">
        <v>5</v>
      </c>
      <c r="E237" s="100">
        <v>0</v>
      </c>
      <c r="F237" s="101"/>
      <c r="G237" s="101">
        <f t="shared" si="502"/>
        <v>0</v>
      </c>
      <c r="H237" s="104">
        <f t="shared" si="503"/>
        <v>5</v>
      </c>
      <c r="I237" s="46">
        <v>556.78</v>
      </c>
      <c r="J237" s="37">
        <f t="shared" si="504"/>
        <v>2783.9</v>
      </c>
      <c r="K237" s="37">
        <f t="shared" ref="K237:K239" si="517">ROUND(E237*$I237,2)</f>
        <v>0</v>
      </c>
      <c r="L237" s="37">
        <f t="shared" ref="L237:L239" si="518">ROUND(F237*$I237,2)</f>
        <v>0</v>
      </c>
      <c r="M237" s="37">
        <f t="shared" ref="M237:M239" si="519">ROUND(G237*$I237,2)</f>
        <v>0</v>
      </c>
      <c r="N237" s="37">
        <f t="shared" ref="N237:N239" si="520">ROUND(H237*$I237,2)</f>
        <v>2783.9</v>
      </c>
      <c r="O237" s="19">
        <f t="shared" ref="O237:O239" si="521">IF(L237="",0/J237,L237/J237)</f>
        <v>0</v>
      </c>
      <c r="P237" s="20">
        <f t="shared" ref="P237:P239" si="522">IF(M237="",0/J237,M237/J237)</f>
        <v>0</v>
      </c>
      <c r="Q237" s="15"/>
    </row>
    <row r="238" spans="1:17" ht="38.25">
      <c r="A238" s="41" t="s">
        <v>482</v>
      </c>
      <c r="B238" s="41" t="s">
        <v>483</v>
      </c>
      <c r="C238" s="9" t="s">
        <v>32</v>
      </c>
      <c r="D238" s="99">
        <v>2</v>
      </c>
      <c r="E238" s="100">
        <v>0</v>
      </c>
      <c r="F238" s="101"/>
      <c r="G238" s="101">
        <f t="shared" si="502"/>
        <v>0</v>
      </c>
      <c r="H238" s="104">
        <f t="shared" si="503"/>
        <v>2</v>
      </c>
      <c r="I238" s="46">
        <v>69.58</v>
      </c>
      <c r="J238" s="37">
        <f t="shared" si="504"/>
        <v>139.16</v>
      </c>
      <c r="K238" s="37">
        <f t="shared" si="517"/>
        <v>0</v>
      </c>
      <c r="L238" s="37">
        <f t="shared" si="518"/>
        <v>0</v>
      </c>
      <c r="M238" s="37">
        <f t="shared" si="519"/>
        <v>0</v>
      </c>
      <c r="N238" s="37">
        <f t="shared" si="520"/>
        <v>139.16</v>
      </c>
      <c r="O238" s="19">
        <f t="shared" si="521"/>
        <v>0</v>
      </c>
      <c r="P238" s="20">
        <f t="shared" si="522"/>
        <v>0</v>
      </c>
      <c r="Q238" s="15"/>
    </row>
    <row r="239" spans="1:17" ht="38.25">
      <c r="A239" s="41" t="s">
        <v>484</v>
      </c>
      <c r="B239" s="41" t="s">
        <v>485</v>
      </c>
      <c r="C239" s="9" t="s">
        <v>32</v>
      </c>
      <c r="D239" s="99">
        <v>2</v>
      </c>
      <c r="E239" s="100">
        <v>0</v>
      </c>
      <c r="F239" s="101"/>
      <c r="G239" s="101">
        <f t="shared" si="502"/>
        <v>0</v>
      </c>
      <c r="H239" s="104">
        <f t="shared" si="503"/>
        <v>2</v>
      </c>
      <c r="I239" s="46">
        <v>43.34</v>
      </c>
      <c r="J239" s="37">
        <f t="shared" si="504"/>
        <v>86.68</v>
      </c>
      <c r="K239" s="37">
        <f t="shared" si="517"/>
        <v>0</v>
      </c>
      <c r="L239" s="37">
        <f t="shared" si="518"/>
        <v>0</v>
      </c>
      <c r="M239" s="37">
        <f t="shared" si="519"/>
        <v>0</v>
      </c>
      <c r="N239" s="37">
        <f t="shared" si="520"/>
        <v>86.68</v>
      </c>
      <c r="O239" s="19">
        <f t="shared" si="521"/>
        <v>0</v>
      </c>
      <c r="P239" s="20">
        <f t="shared" si="522"/>
        <v>0</v>
      </c>
      <c r="Q239" s="15"/>
    </row>
    <row r="240" spans="1:17" s="39" customFormat="1" ht="38.25">
      <c r="A240" s="41" t="s">
        <v>486</v>
      </c>
      <c r="B240" s="41" t="s">
        <v>487</v>
      </c>
      <c r="C240" s="9" t="s">
        <v>32</v>
      </c>
      <c r="D240" s="99">
        <v>2</v>
      </c>
      <c r="E240" s="100">
        <v>0</v>
      </c>
      <c r="F240" s="101"/>
      <c r="G240" s="101">
        <f t="shared" si="502"/>
        <v>0</v>
      </c>
      <c r="H240" s="104">
        <f t="shared" si="503"/>
        <v>2</v>
      </c>
      <c r="I240" s="46">
        <v>13.2</v>
      </c>
      <c r="J240" s="37">
        <f t="shared" si="504"/>
        <v>26.4</v>
      </c>
      <c r="K240" s="37">
        <f t="shared" ref="K240:K241" si="523">ROUND(E240*$I240,2)</f>
        <v>0</v>
      </c>
      <c r="L240" s="37">
        <f t="shared" ref="L240:L241" si="524">ROUND(F240*$I240,2)</f>
        <v>0</v>
      </c>
      <c r="M240" s="37">
        <f t="shared" ref="M240:M241" si="525">ROUND(G240*$I240,2)</f>
        <v>0</v>
      </c>
      <c r="N240" s="37">
        <f t="shared" ref="N240:N241" si="526">ROUND(H240*$I240,2)</f>
        <v>26.4</v>
      </c>
      <c r="O240" s="19">
        <f t="shared" ref="O240:O241" si="527">IF(L240="",0/J240,L240/J240)</f>
        <v>0</v>
      </c>
      <c r="P240" s="20">
        <f t="shared" ref="P240:P241" si="528">IF(M240="",0/J240,M240/J240)</f>
        <v>0</v>
      </c>
    </row>
    <row r="241" spans="1:17" s="39" customFormat="1" ht="38.25">
      <c r="A241" s="41" t="s">
        <v>488</v>
      </c>
      <c r="B241" s="41" t="s">
        <v>61</v>
      </c>
      <c r="C241" s="9" t="s">
        <v>32</v>
      </c>
      <c r="D241" s="99">
        <v>6</v>
      </c>
      <c r="E241" s="100">
        <v>0</v>
      </c>
      <c r="F241" s="101"/>
      <c r="G241" s="101">
        <f t="shared" si="502"/>
        <v>0</v>
      </c>
      <c r="H241" s="104">
        <f t="shared" si="503"/>
        <v>6</v>
      </c>
      <c r="I241" s="46">
        <v>10.48</v>
      </c>
      <c r="J241" s="37">
        <f t="shared" si="504"/>
        <v>62.88</v>
      </c>
      <c r="K241" s="37">
        <f t="shared" si="523"/>
        <v>0</v>
      </c>
      <c r="L241" s="37">
        <f t="shared" si="524"/>
        <v>0</v>
      </c>
      <c r="M241" s="37">
        <f t="shared" si="525"/>
        <v>0</v>
      </c>
      <c r="N241" s="37">
        <f t="shared" si="526"/>
        <v>62.88</v>
      </c>
      <c r="O241" s="19">
        <f t="shared" si="527"/>
        <v>0</v>
      </c>
      <c r="P241" s="20">
        <f t="shared" si="528"/>
        <v>0</v>
      </c>
    </row>
    <row r="242" spans="1:17" ht="38.25">
      <c r="A242" s="41" t="s">
        <v>489</v>
      </c>
      <c r="B242" s="41" t="s">
        <v>490</v>
      </c>
      <c r="C242" s="9" t="s">
        <v>32</v>
      </c>
      <c r="D242" s="99">
        <v>2</v>
      </c>
      <c r="E242" s="100">
        <v>0</v>
      </c>
      <c r="F242" s="101"/>
      <c r="G242" s="101">
        <f t="shared" si="502"/>
        <v>0</v>
      </c>
      <c r="H242" s="104">
        <f t="shared" si="503"/>
        <v>2</v>
      </c>
      <c r="I242" s="46">
        <v>44.45</v>
      </c>
      <c r="J242" s="37">
        <f t="shared" si="504"/>
        <v>88.9</v>
      </c>
      <c r="K242" s="37">
        <f t="shared" ref="K242:K246" si="529">ROUND(E242*$I242,2)</f>
        <v>0</v>
      </c>
      <c r="L242" s="37">
        <f t="shared" ref="L242:L246" si="530">ROUND(F242*$I242,2)</f>
        <v>0</v>
      </c>
      <c r="M242" s="37">
        <f t="shared" ref="M242:M246" si="531">ROUND(G242*$I242,2)</f>
        <v>0</v>
      </c>
      <c r="N242" s="37">
        <f t="shared" ref="N242:N246" si="532">ROUND(H242*$I242,2)</f>
        <v>88.9</v>
      </c>
      <c r="O242" s="19">
        <f t="shared" ref="O242:O246" si="533">IF(L242="",0/J242,L242/J242)</f>
        <v>0</v>
      </c>
      <c r="P242" s="20">
        <f t="shared" ref="P242:P246" si="534">IF(M242="",0/J242,M242/J242)</f>
        <v>0</v>
      </c>
      <c r="Q242" s="15"/>
    </row>
    <row r="243" spans="1:17" ht="38.25">
      <c r="A243" s="41" t="s">
        <v>491</v>
      </c>
      <c r="B243" s="41" t="s">
        <v>492</v>
      </c>
      <c r="C243" s="9" t="s">
        <v>32</v>
      </c>
      <c r="D243" s="99">
        <v>6</v>
      </c>
      <c r="E243" s="100">
        <v>0</v>
      </c>
      <c r="F243" s="101"/>
      <c r="G243" s="101">
        <f t="shared" si="502"/>
        <v>0</v>
      </c>
      <c r="H243" s="104">
        <f t="shared" si="503"/>
        <v>6</v>
      </c>
      <c r="I243" s="46">
        <v>17.53</v>
      </c>
      <c r="J243" s="37">
        <f t="shared" si="504"/>
        <v>105.18</v>
      </c>
      <c r="K243" s="37">
        <f t="shared" si="529"/>
        <v>0</v>
      </c>
      <c r="L243" s="37">
        <f t="shared" si="530"/>
        <v>0</v>
      </c>
      <c r="M243" s="37">
        <f t="shared" si="531"/>
        <v>0</v>
      </c>
      <c r="N243" s="37">
        <f t="shared" si="532"/>
        <v>105.18</v>
      </c>
      <c r="O243" s="19">
        <f t="shared" si="533"/>
        <v>0</v>
      </c>
      <c r="P243" s="20">
        <f t="shared" si="534"/>
        <v>0</v>
      </c>
      <c r="Q243" s="15"/>
    </row>
    <row r="244" spans="1:17" ht="25.5">
      <c r="A244" s="41" t="s">
        <v>493</v>
      </c>
      <c r="B244" s="41" t="s">
        <v>57</v>
      </c>
      <c r="C244" s="9" t="s">
        <v>10</v>
      </c>
      <c r="D244" s="99">
        <v>11.56</v>
      </c>
      <c r="E244" s="100">
        <v>0</v>
      </c>
      <c r="F244" s="101"/>
      <c r="G244" s="101">
        <f t="shared" si="502"/>
        <v>0</v>
      </c>
      <c r="H244" s="104">
        <f t="shared" si="503"/>
        <v>11.56</v>
      </c>
      <c r="I244" s="46">
        <v>38.31</v>
      </c>
      <c r="J244" s="37">
        <f t="shared" si="504"/>
        <v>442.86</v>
      </c>
      <c r="K244" s="37">
        <f t="shared" ref="K244" si="535">ROUND(E244*$I244,2)</f>
        <v>0</v>
      </c>
      <c r="L244" s="37">
        <f t="shared" ref="L244" si="536">ROUND(F244*$I244,2)</f>
        <v>0</v>
      </c>
      <c r="M244" s="37">
        <f t="shared" ref="M244" si="537">ROUND(G244*$I244,2)</f>
        <v>0</v>
      </c>
      <c r="N244" s="37">
        <f t="shared" ref="N244" si="538">ROUND(H244*$I244,2)</f>
        <v>442.86</v>
      </c>
      <c r="O244" s="19">
        <f t="shared" ref="O244" si="539">IF(L244="",0/J244,L244/J244)</f>
        <v>0</v>
      </c>
      <c r="P244" s="20">
        <f t="shared" ref="P244" si="540">IF(M244="",0/J244,M244/J244)</f>
        <v>0</v>
      </c>
      <c r="Q244" s="15"/>
    </row>
    <row r="245" spans="1:17" ht="25.5">
      <c r="A245" s="41" t="s">
        <v>494</v>
      </c>
      <c r="B245" s="41" t="s">
        <v>58</v>
      </c>
      <c r="C245" s="9" t="s">
        <v>10</v>
      </c>
      <c r="D245" s="99">
        <v>3.94</v>
      </c>
      <c r="E245" s="100">
        <v>0</v>
      </c>
      <c r="F245" s="101"/>
      <c r="G245" s="101">
        <f t="shared" si="502"/>
        <v>0</v>
      </c>
      <c r="H245" s="104">
        <f t="shared" si="503"/>
        <v>3.94</v>
      </c>
      <c r="I245" s="46">
        <v>21.96</v>
      </c>
      <c r="J245" s="37">
        <f t="shared" si="504"/>
        <v>86.52</v>
      </c>
      <c r="K245" s="37">
        <f t="shared" si="529"/>
        <v>0</v>
      </c>
      <c r="L245" s="37">
        <f t="shared" si="530"/>
        <v>0</v>
      </c>
      <c r="M245" s="37">
        <f t="shared" si="531"/>
        <v>0</v>
      </c>
      <c r="N245" s="37">
        <f t="shared" si="532"/>
        <v>86.52</v>
      </c>
      <c r="O245" s="19">
        <f t="shared" si="533"/>
        <v>0</v>
      </c>
      <c r="P245" s="20">
        <f t="shared" si="534"/>
        <v>0</v>
      </c>
      <c r="Q245" s="15"/>
    </row>
    <row r="246" spans="1:17" s="39" customFormat="1" ht="25.5">
      <c r="A246" s="41" t="s">
        <v>495</v>
      </c>
      <c r="B246" s="41" t="s">
        <v>496</v>
      </c>
      <c r="C246" s="9" t="s">
        <v>32</v>
      </c>
      <c r="D246" s="99">
        <v>2</v>
      </c>
      <c r="E246" s="100">
        <v>0</v>
      </c>
      <c r="F246" s="101"/>
      <c r="G246" s="101">
        <f t="shared" si="502"/>
        <v>0</v>
      </c>
      <c r="H246" s="104">
        <f t="shared" si="503"/>
        <v>2</v>
      </c>
      <c r="I246" s="46">
        <v>42.51</v>
      </c>
      <c r="J246" s="37">
        <f t="shared" si="504"/>
        <v>85.02</v>
      </c>
      <c r="K246" s="37">
        <f t="shared" si="529"/>
        <v>0</v>
      </c>
      <c r="L246" s="37">
        <f t="shared" si="530"/>
        <v>0</v>
      </c>
      <c r="M246" s="37">
        <f t="shared" si="531"/>
        <v>0</v>
      </c>
      <c r="N246" s="37">
        <f t="shared" si="532"/>
        <v>85.02</v>
      </c>
      <c r="O246" s="19">
        <f t="shared" si="533"/>
        <v>0</v>
      </c>
      <c r="P246" s="20">
        <f t="shared" si="534"/>
        <v>0</v>
      </c>
    </row>
    <row r="247" spans="1:17">
      <c r="A247" s="41" t="s">
        <v>497</v>
      </c>
      <c r="B247" s="41" t="s">
        <v>498</v>
      </c>
      <c r="C247" s="9" t="s">
        <v>32</v>
      </c>
      <c r="D247" s="99">
        <v>1</v>
      </c>
      <c r="E247" s="100">
        <v>0</v>
      </c>
      <c r="F247" s="101"/>
      <c r="G247" s="101">
        <f t="shared" ref="G247:G248" si="541">E247+F247</f>
        <v>0</v>
      </c>
      <c r="H247" s="104">
        <f t="shared" ref="H247:H248" si="542">IF(G247="",D247-0,D247-G247)</f>
        <v>1</v>
      </c>
      <c r="I247" s="46">
        <v>1354.13</v>
      </c>
      <c r="J247" s="37">
        <f t="shared" ref="J247:J248" si="543">ROUND(D247*$I247,2)</f>
        <v>1354.13</v>
      </c>
      <c r="K247" s="37">
        <f t="shared" ref="K247:K248" si="544">ROUND(E247*$I247,2)</f>
        <v>0</v>
      </c>
      <c r="L247" s="37">
        <f t="shared" ref="L247:L248" si="545">ROUND(F247*$I247,2)</f>
        <v>0</v>
      </c>
      <c r="M247" s="37">
        <f t="shared" ref="M247:M248" si="546">ROUND(G247*$I247,2)</f>
        <v>0</v>
      </c>
      <c r="N247" s="37">
        <f t="shared" ref="N247:N248" si="547">ROUND(H247*$I247,2)</f>
        <v>1354.13</v>
      </c>
      <c r="O247" s="19">
        <f t="shared" ref="O247:O248" si="548">IF(L247="",0/J247,L247/J247)</f>
        <v>0</v>
      </c>
      <c r="P247" s="20">
        <f t="shared" ref="P247:P248" si="549">IF(M247="",0/J247,M247/J247)</f>
        <v>0</v>
      </c>
      <c r="Q247" s="15"/>
    </row>
    <row r="248" spans="1:17" ht="25.5">
      <c r="A248" s="41" t="s">
        <v>499</v>
      </c>
      <c r="B248" s="41" t="s">
        <v>500</v>
      </c>
      <c r="C248" s="9" t="s">
        <v>32</v>
      </c>
      <c r="D248" s="99">
        <v>1</v>
      </c>
      <c r="E248" s="100">
        <v>0</v>
      </c>
      <c r="F248" s="101"/>
      <c r="G248" s="101">
        <f t="shared" si="541"/>
        <v>0</v>
      </c>
      <c r="H248" s="104">
        <f t="shared" si="542"/>
        <v>1</v>
      </c>
      <c r="I248" s="46">
        <v>2102.9899999999998</v>
      </c>
      <c r="J248" s="37">
        <f t="shared" si="543"/>
        <v>2102.9899999999998</v>
      </c>
      <c r="K248" s="37">
        <f t="shared" si="544"/>
        <v>0</v>
      </c>
      <c r="L248" s="37">
        <f t="shared" si="545"/>
        <v>0</v>
      </c>
      <c r="M248" s="37">
        <f t="shared" si="546"/>
        <v>0</v>
      </c>
      <c r="N248" s="37">
        <f t="shared" si="547"/>
        <v>2102.9899999999998</v>
      </c>
      <c r="O248" s="19">
        <f t="shared" si="548"/>
        <v>0</v>
      </c>
      <c r="P248" s="20">
        <f t="shared" si="549"/>
        <v>0</v>
      </c>
      <c r="Q248" s="15"/>
    </row>
    <row r="249" spans="1:17" s="39" customFormat="1">
      <c r="A249" s="16" t="s">
        <v>501</v>
      </c>
      <c r="B249" s="16" t="s">
        <v>502</v>
      </c>
      <c r="C249" s="44"/>
      <c r="D249" s="102"/>
      <c r="E249" s="22"/>
      <c r="F249" s="22"/>
      <c r="G249" s="103"/>
      <c r="H249" s="22"/>
      <c r="I249" s="35"/>
      <c r="J249" s="36">
        <f>SUM(J250:J275)</f>
        <v>4324.7899999999991</v>
      </c>
      <c r="K249" s="36">
        <f t="shared" ref="K249:N249" si="550">SUM(K250:K275)</f>
        <v>0</v>
      </c>
      <c r="L249" s="36">
        <f t="shared" si="550"/>
        <v>0</v>
      </c>
      <c r="M249" s="36">
        <f t="shared" si="550"/>
        <v>0</v>
      </c>
      <c r="N249" s="36">
        <f t="shared" si="550"/>
        <v>4324.7899999999991</v>
      </c>
      <c r="O249" s="23">
        <f>SUM(M249/J249)</f>
        <v>0</v>
      </c>
      <c r="P249" s="24">
        <f>IF(M249="",0/J249,M249/J249)</f>
        <v>0</v>
      </c>
    </row>
    <row r="250" spans="1:17" ht="25.5">
      <c r="A250" s="41" t="s">
        <v>503</v>
      </c>
      <c r="B250" s="41" t="s">
        <v>504</v>
      </c>
      <c r="C250" s="9" t="s">
        <v>32</v>
      </c>
      <c r="D250" s="99">
        <v>2</v>
      </c>
      <c r="E250" s="100">
        <v>0</v>
      </c>
      <c r="F250" s="101"/>
      <c r="G250" s="101">
        <f t="shared" ref="G250:G258" si="551">E250+F250</f>
        <v>0</v>
      </c>
      <c r="H250" s="104">
        <f t="shared" ref="H250:H258" si="552">IF(G250="",D250-0,D250-G250)</f>
        <v>2</v>
      </c>
      <c r="I250" s="46">
        <v>19.2</v>
      </c>
      <c r="J250" s="37">
        <f t="shared" ref="J250:J258" si="553">ROUND(D250*$I250,2)</f>
        <v>38.4</v>
      </c>
      <c r="K250" s="37">
        <f t="shared" ref="K250:K258" si="554">ROUND(E250*$I250,2)</f>
        <v>0</v>
      </c>
      <c r="L250" s="37">
        <f t="shared" ref="L250:L258" si="555">ROUND(F250*$I250,2)</f>
        <v>0</v>
      </c>
      <c r="M250" s="37">
        <f t="shared" ref="M250:M258" si="556">ROUND(G250*$I250,2)</f>
        <v>0</v>
      </c>
      <c r="N250" s="37">
        <f t="shared" ref="N250:N258" si="557">ROUND(H250*$I250,2)</f>
        <v>38.4</v>
      </c>
      <c r="O250" s="19">
        <f t="shared" ref="O250:O258" si="558">IF(L250="",0/J250,L250/J250)</f>
        <v>0</v>
      </c>
      <c r="P250" s="20">
        <f t="shared" ref="P250:P258" si="559">IF(M250="",0/J250,M250/J250)</f>
        <v>0</v>
      </c>
      <c r="Q250" s="15"/>
    </row>
    <row r="251" spans="1:17">
      <c r="A251" s="41" t="s">
        <v>505</v>
      </c>
      <c r="B251" s="41" t="s">
        <v>506</v>
      </c>
      <c r="C251" s="9" t="s">
        <v>32</v>
      </c>
      <c r="D251" s="99">
        <v>6</v>
      </c>
      <c r="E251" s="100">
        <v>0</v>
      </c>
      <c r="F251" s="101"/>
      <c r="G251" s="101">
        <f t="shared" si="551"/>
        <v>0</v>
      </c>
      <c r="H251" s="104">
        <f t="shared" si="552"/>
        <v>6</v>
      </c>
      <c r="I251" s="46">
        <v>17.989999999999998</v>
      </c>
      <c r="J251" s="37">
        <f t="shared" si="553"/>
        <v>107.94</v>
      </c>
      <c r="K251" s="37">
        <f t="shared" si="554"/>
        <v>0</v>
      </c>
      <c r="L251" s="37">
        <f t="shared" si="555"/>
        <v>0</v>
      </c>
      <c r="M251" s="37">
        <f t="shared" si="556"/>
        <v>0</v>
      </c>
      <c r="N251" s="37">
        <f t="shared" si="557"/>
        <v>107.94</v>
      </c>
      <c r="O251" s="19">
        <f t="shared" si="558"/>
        <v>0</v>
      </c>
      <c r="P251" s="20">
        <f t="shared" si="559"/>
        <v>0</v>
      </c>
      <c r="Q251" s="15"/>
    </row>
    <row r="252" spans="1:17">
      <c r="A252" s="41" t="s">
        <v>507</v>
      </c>
      <c r="B252" s="41" t="s">
        <v>508</v>
      </c>
      <c r="C252" s="9" t="s">
        <v>10</v>
      </c>
      <c r="D252" s="99">
        <v>0.56000000000000005</v>
      </c>
      <c r="E252" s="100">
        <v>0</v>
      </c>
      <c r="F252" s="101"/>
      <c r="G252" s="101">
        <f t="shared" si="551"/>
        <v>0</v>
      </c>
      <c r="H252" s="104">
        <f t="shared" si="552"/>
        <v>0.56000000000000005</v>
      </c>
      <c r="I252" s="46">
        <v>19.059999999999999</v>
      </c>
      <c r="J252" s="37">
        <f t="shared" si="553"/>
        <v>10.67</v>
      </c>
      <c r="K252" s="37">
        <f t="shared" si="554"/>
        <v>0</v>
      </c>
      <c r="L252" s="37">
        <f t="shared" si="555"/>
        <v>0</v>
      </c>
      <c r="M252" s="37">
        <f t="shared" si="556"/>
        <v>0</v>
      </c>
      <c r="N252" s="37">
        <f t="shared" si="557"/>
        <v>10.67</v>
      </c>
      <c r="O252" s="19">
        <f t="shared" si="558"/>
        <v>0</v>
      </c>
      <c r="P252" s="20">
        <f t="shared" si="559"/>
        <v>0</v>
      </c>
      <c r="Q252" s="15"/>
    </row>
    <row r="253" spans="1:17" ht="25.5">
      <c r="A253" s="41" t="s">
        <v>509</v>
      </c>
      <c r="B253" s="41" t="s">
        <v>510</v>
      </c>
      <c r="C253" s="9" t="s">
        <v>10</v>
      </c>
      <c r="D253" s="99">
        <v>27.25</v>
      </c>
      <c r="E253" s="100">
        <v>0</v>
      </c>
      <c r="F253" s="101"/>
      <c r="G253" s="101">
        <f t="shared" si="551"/>
        <v>0</v>
      </c>
      <c r="H253" s="104">
        <f t="shared" si="552"/>
        <v>27.25</v>
      </c>
      <c r="I253" s="46">
        <v>11.18</v>
      </c>
      <c r="J253" s="37">
        <f t="shared" si="553"/>
        <v>304.66000000000003</v>
      </c>
      <c r="K253" s="37">
        <f t="shared" si="554"/>
        <v>0</v>
      </c>
      <c r="L253" s="37">
        <f t="shared" si="555"/>
        <v>0</v>
      </c>
      <c r="M253" s="37">
        <f t="shared" si="556"/>
        <v>0</v>
      </c>
      <c r="N253" s="37">
        <f t="shared" si="557"/>
        <v>304.66000000000003</v>
      </c>
      <c r="O253" s="19">
        <f t="shared" si="558"/>
        <v>0</v>
      </c>
      <c r="P253" s="20">
        <f t="shared" si="559"/>
        <v>0</v>
      </c>
      <c r="Q253" s="15"/>
    </row>
    <row r="254" spans="1:17" ht="25.5">
      <c r="A254" s="41" t="s">
        <v>511</v>
      </c>
      <c r="B254" s="41" t="s">
        <v>512</v>
      </c>
      <c r="C254" s="9" t="s">
        <v>32</v>
      </c>
      <c r="D254" s="99">
        <v>2</v>
      </c>
      <c r="E254" s="100">
        <v>0</v>
      </c>
      <c r="F254" s="101"/>
      <c r="G254" s="101">
        <f t="shared" si="551"/>
        <v>0</v>
      </c>
      <c r="H254" s="104">
        <f t="shared" si="552"/>
        <v>2</v>
      </c>
      <c r="I254" s="46">
        <v>7.62</v>
      </c>
      <c r="J254" s="37">
        <f t="shared" si="553"/>
        <v>15.24</v>
      </c>
      <c r="K254" s="37">
        <f t="shared" si="554"/>
        <v>0</v>
      </c>
      <c r="L254" s="37">
        <f t="shared" si="555"/>
        <v>0</v>
      </c>
      <c r="M254" s="37">
        <f t="shared" si="556"/>
        <v>0</v>
      </c>
      <c r="N254" s="37">
        <f t="shared" si="557"/>
        <v>15.24</v>
      </c>
      <c r="O254" s="19">
        <f t="shared" si="558"/>
        <v>0</v>
      </c>
      <c r="P254" s="20">
        <f t="shared" si="559"/>
        <v>0</v>
      </c>
      <c r="Q254" s="15"/>
    </row>
    <row r="255" spans="1:17" ht="25.5">
      <c r="A255" s="41" t="s">
        <v>513</v>
      </c>
      <c r="B255" s="41" t="s">
        <v>55</v>
      </c>
      <c r="C255" s="9" t="s">
        <v>32</v>
      </c>
      <c r="D255" s="99">
        <v>2</v>
      </c>
      <c r="E255" s="100">
        <v>0</v>
      </c>
      <c r="F255" s="101"/>
      <c r="G255" s="101">
        <f t="shared" si="551"/>
        <v>0</v>
      </c>
      <c r="H255" s="104">
        <f t="shared" si="552"/>
        <v>2</v>
      </c>
      <c r="I255" s="46">
        <v>5.92</v>
      </c>
      <c r="J255" s="37">
        <f t="shared" si="553"/>
        <v>11.84</v>
      </c>
      <c r="K255" s="37">
        <f t="shared" si="554"/>
        <v>0</v>
      </c>
      <c r="L255" s="37">
        <f t="shared" si="555"/>
        <v>0</v>
      </c>
      <c r="M255" s="37">
        <f t="shared" si="556"/>
        <v>0</v>
      </c>
      <c r="N255" s="37">
        <f t="shared" si="557"/>
        <v>11.84</v>
      </c>
      <c r="O255" s="19">
        <f t="shared" si="558"/>
        <v>0</v>
      </c>
      <c r="P255" s="20">
        <f t="shared" si="559"/>
        <v>0</v>
      </c>
      <c r="Q255" s="15"/>
    </row>
    <row r="256" spans="1:17">
      <c r="A256" s="41" t="s">
        <v>514</v>
      </c>
      <c r="B256" s="41" t="s">
        <v>515</v>
      </c>
      <c r="C256" s="9" t="s">
        <v>32</v>
      </c>
      <c r="D256" s="99">
        <v>4</v>
      </c>
      <c r="E256" s="100">
        <v>0</v>
      </c>
      <c r="F256" s="101"/>
      <c r="G256" s="101">
        <f t="shared" si="551"/>
        <v>0</v>
      </c>
      <c r="H256" s="104">
        <f t="shared" si="552"/>
        <v>4</v>
      </c>
      <c r="I256" s="46">
        <v>126.43</v>
      </c>
      <c r="J256" s="37">
        <f t="shared" si="553"/>
        <v>505.72</v>
      </c>
      <c r="K256" s="37">
        <f t="shared" si="554"/>
        <v>0</v>
      </c>
      <c r="L256" s="37">
        <f t="shared" si="555"/>
        <v>0</v>
      </c>
      <c r="M256" s="37">
        <f t="shared" si="556"/>
        <v>0</v>
      </c>
      <c r="N256" s="37">
        <f t="shared" si="557"/>
        <v>505.72</v>
      </c>
      <c r="O256" s="19">
        <f t="shared" si="558"/>
        <v>0</v>
      </c>
      <c r="P256" s="20">
        <f t="shared" si="559"/>
        <v>0</v>
      </c>
      <c r="Q256" s="15"/>
    </row>
    <row r="257" spans="1:17" ht="38.25">
      <c r="A257" s="41" t="s">
        <v>516</v>
      </c>
      <c r="B257" s="41" t="s">
        <v>517</v>
      </c>
      <c r="C257" s="9" t="s">
        <v>32</v>
      </c>
      <c r="D257" s="99">
        <v>12</v>
      </c>
      <c r="E257" s="100">
        <v>0</v>
      </c>
      <c r="F257" s="101"/>
      <c r="G257" s="101">
        <f t="shared" si="551"/>
        <v>0</v>
      </c>
      <c r="H257" s="104">
        <f t="shared" si="552"/>
        <v>12</v>
      </c>
      <c r="I257" s="46">
        <v>6.35</v>
      </c>
      <c r="J257" s="37">
        <f t="shared" si="553"/>
        <v>76.2</v>
      </c>
      <c r="K257" s="37">
        <f t="shared" si="554"/>
        <v>0</v>
      </c>
      <c r="L257" s="37">
        <f t="shared" si="555"/>
        <v>0</v>
      </c>
      <c r="M257" s="37">
        <f t="shared" si="556"/>
        <v>0</v>
      </c>
      <c r="N257" s="37">
        <f t="shared" si="557"/>
        <v>76.2</v>
      </c>
      <c r="O257" s="19">
        <f t="shared" si="558"/>
        <v>0</v>
      </c>
      <c r="P257" s="20">
        <f t="shared" si="559"/>
        <v>0</v>
      </c>
      <c r="Q257" s="15"/>
    </row>
    <row r="258" spans="1:17" ht="25.5">
      <c r="A258" s="41" t="s">
        <v>518</v>
      </c>
      <c r="B258" s="41" t="s">
        <v>519</v>
      </c>
      <c r="C258" s="9" t="s">
        <v>10</v>
      </c>
      <c r="D258" s="99">
        <v>21.58</v>
      </c>
      <c r="E258" s="100">
        <v>0</v>
      </c>
      <c r="F258" s="101"/>
      <c r="G258" s="101">
        <f t="shared" si="551"/>
        <v>0</v>
      </c>
      <c r="H258" s="104">
        <f t="shared" si="552"/>
        <v>21.58</v>
      </c>
      <c r="I258" s="46">
        <v>12.86</v>
      </c>
      <c r="J258" s="37">
        <f t="shared" si="553"/>
        <v>277.52</v>
      </c>
      <c r="K258" s="37">
        <f t="shared" si="554"/>
        <v>0</v>
      </c>
      <c r="L258" s="37">
        <f t="shared" si="555"/>
        <v>0</v>
      </c>
      <c r="M258" s="37">
        <f t="shared" si="556"/>
        <v>0</v>
      </c>
      <c r="N258" s="37">
        <f t="shared" si="557"/>
        <v>277.52</v>
      </c>
      <c r="O258" s="19">
        <f t="shared" si="558"/>
        <v>0</v>
      </c>
      <c r="P258" s="20">
        <f t="shared" si="559"/>
        <v>0</v>
      </c>
      <c r="Q258" s="15"/>
    </row>
    <row r="259" spans="1:17" s="39" customFormat="1" ht="25.5">
      <c r="A259" s="41" t="s">
        <v>520</v>
      </c>
      <c r="B259" s="41" t="s">
        <v>56</v>
      </c>
      <c r="C259" s="9" t="s">
        <v>32</v>
      </c>
      <c r="D259" s="99">
        <v>8</v>
      </c>
      <c r="E259" s="100">
        <v>0</v>
      </c>
      <c r="F259" s="101"/>
      <c r="G259" s="101">
        <f t="shared" ref="G259" si="560">E259+F259</f>
        <v>0</v>
      </c>
      <c r="H259" s="104">
        <f t="shared" ref="H259" si="561">IF(G259="",D259-0,D259-G259)</f>
        <v>8</v>
      </c>
      <c r="I259" s="46">
        <v>13.31</v>
      </c>
      <c r="J259" s="37">
        <f t="shared" ref="J259" si="562">ROUND(D259*$I259,2)</f>
        <v>106.48</v>
      </c>
      <c r="K259" s="37">
        <f t="shared" ref="K259" si="563">ROUND(E259*$I259,2)</f>
        <v>0</v>
      </c>
      <c r="L259" s="37">
        <f t="shared" ref="L259" si="564">ROUND(F259*$I259,2)</f>
        <v>0</v>
      </c>
      <c r="M259" s="37">
        <f t="shared" ref="M259" si="565">ROUND(G259*$I259,2)</f>
        <v>0</v>
      </c>
      <c r="N259" s="37">
        <f t="shared" ref="N259" si="566">ROUND(H259*$I259,2)</f>
        <v>106.48</v>
      </c>
      <c r="O259" s="19">
        <f t="shared" ref="O259" si="567">IF(L259="",0/J259,L259/J259)</f>
        <v>0</v>
      </c>
      <c r="P259" s="20">
        <f t="shared" ref="P259" si="568">IF(M259="",0/J259,M259/J259)</f>
        <v>0</v>
      </c>
    </row>
    <row r="260" spans="1:17" ht="25.5">
      <c r="A260" s="41" t="s">
        <v>521</v>
      </c>
      <c r="B260" s="41" t="s">
        <v>522</v>
      </c>
      <c r="C260" s="9" t="s">
        <v>32</v>
      </c>
      <c r="D260" s="99">
        <v>2</v>
      </c>
      <c r="E260" s="100">
        <v>0</v>
      </c>
      <c r="F260" s="101"/>
      <c r="G260" s="101">
        <f t="shared" ref="G260:G271" si="569">E260+F260</f>
        <v>0</v>
      </c>
      <c r="H260" s="104">
        <f t="shared" ref="H260:H271" si="570">IF(G260="",D260-0,D260-G260)</f>
        <v>2</v>
      </c>
      <c r="I260" s="46">
        <v>833.08</v>
      </c>
      <c r="J260" s="37">
        <f t="shared" ref="J260:J271" si="571">ROUND(D260*$I260,2)</f>
        <v>1666.16</v>
      </c>
      <c r="K260" s="37">
        <f t="shared" ref="K260:K268" si="572">ROUND(E260*$I260,2)</f>
        <v>0</v>
      </c>
      <c r="L260" s="37">
        <f t="shared" ref="L260:L268" si="573">ROUND(F260*$I260,2)</f>
        <v>0</v>
      </c>
      <c r="M260" s="37">
        <f t="shared" ref="M260:M268" si="574">ROUND(G260*$I260,2)</f>
        <v>0</v>
      </c>
      <c r="N260" s="37">
        <f t="shared" ref="N260:N268" si="575">ROUND(H260*$I260,2)</f>
        <v>1666.16</v>
      </c>
      <c r="O260" s="19">
        <f t="shared" ref="O260:O268" si="576">IF(L260="",0/J260,L260/J260)</f>
        <v>0</v>
      </c>
      <c r="P260" s="20">
        <f t="shared" ref="P260:P268" si="577">IF(M260="",0/J260,M260/J260)</f>
        <v>0</v>
      </c>
      <c r="Q260" s="15"/>
    </row>
    <row r="261" spans="1:17">
      <c r="A261" s="41" t="s">
        <v>523</v>
      </c>
      <c r="B261" s="41" t="s">
        <v>524</v>
      </c>
      <c r="C261" s="9" t="s">
        <v>32</v>
      </c>
      <c r="D261" s="99">
        <v>2</v>
      </c>
      <c r="E261" s="100">
        <v>0</v>
      </c>
      <c r="F261" s="101"/>
      <c r="G261" s="101">
        <f t="shared" si="569"/>
        <v>0</v>
      </c>
      <c r="H261" s="104">
        <f t="shared" si="570"/>
        <v>2</v>
      </c>
      <c r="I261" s="46">
        <v>140.76</v>
      </c>
      <c r="J261" s="37">
        <f t="shared" si="571"/>
        <v>281.52</v>
      </c>
      <c r="K261" s="37">
        <f t="shared" si="572"/>
        <v>0</v>
      </c>
      <c r="L261" s="37">
        <f t="shared" si="573"/>
        <v>0</v>
      </c>
      <c r="M261" s="37">
        <f t="shared" si="574"/>
        <v>0</v>
      </c>
      <c r="N261" s="37">
        <f t="shared" si="575"/>
        <v>281.52</v>
      </c>
      <c r="O261" s="19">
        <f t="shared" si="576"/>
        <v>0</v>
      </c>
      <c r="P261" s="20">
        <f t="shared" si="577"/>
        <v>0</v>
      </c>
      <c r="Q261" s="15"/>
    </row>
    <row r="262" spans="1:17" ht="25.5">
      <c r="A262" s="41" t="s">
        <v>525</v>
      </c>
      <c r="B262" s="41" t="s">
        <v>526</v>
      </c>
      <c r="C262" s="9" t="s">
        <v>32</v>
      </c>
      <c r="D262" s="99">
        <v>2</v>
      </c>
      <c r="E262" s="100">
        <v>0</v>
      </c>
      <c r="F262" s="101"/>
      <c r="G262" s="101">
        <f t="shared" si="569"/>
        <v>0</v>
      </c>
      <c r="H262" s="104">
        <f t="shared" si="570"/>
        <v>2</v>
      </c>
      <c r="I262" s="46">
        <v>18.62</v>
      </c>
      <c r="J262" s="37">
        <f t="shared" si="571"/>
        <v>37.24</v>
      </c>
      <c r="K262" s="37">
        <f t="shared" si="572"/>
        <v>0</v>
      </c>
      <c r="L262" s="37">
        <f t="shared" si="573"/>
        <v>0</v>
      </c>
      <c r="M262" s="37">
        <f t="shared" si="574"/>
        <v>0</v>
      </c>
      <c r="N262" s="37">
        <f t="shared" si="575"/>
        <v>37.24</v>
      </c>
      <c r="O262" s="19">
        <f t="shared" si="576"/>
        <v>0</v>
      </c>
      <c r="P262" s="20">
        <f t="shared" si="577"/>
        <v>0</v>
      </c>
      <c r="Q262" s="15"/>
    </row>
    <row r="263" spans="1:17" ht="25.5">
      <c r="A263" s="41" t="s">
        <v>527</v>
      </c>
      <c r="B263" s="41" t="s">
        <v>528</v>
      </c>
      <c r="C263" s="9" t="s">
        <v>32</v>
      </c>
      <c r="D263" s="99">
        <v>4</v>
      </c>
      <c r="E263" s="100">
        <v>0</v>
      </c>
      <c r="F263" s="101"/>
      <c r="G263" s="101">
        <f t="shared" si="569"/>
        <v>0</v>
      </c>
      <c r="H263" s="104">
        <f t="shared" si="570"/>
        <v>4</v>
      </c>
      <c r="I263" s="46">
        <v>19.89</v>
      </c>
      <c r="J263" s="37">
        <f t="shared" si="571"/>
        <v>79.56</v>
      </c>
      <c r="K263" s="37">
        <f t="shared" si="572"/>
        <v>0</v>
      </c>
      <c r="L263" s="37">
        <f t="shared" si="573"/>
        <v>0</v>
      </c>
      <c r="M263" s="37">
        <f t="shared" si="574"/>
        <v>0</v>
      </c>
      <c r="N263" s="37">
        <f t="shared" si="575"/>
        <v>79.56</v>
      </c>
      <c r="O263" s="19">
        <f t="shared" si="576"/>
        <v>0</v>
      </c>
      <c r="P263" s="20">
        <f t="shared" si="577"/>
        <v>0</v>
      </c>
      <c r="Q263" s="15"/>
    </row>
    <row r="264" spans="1:17" ht="25.5">
      <c r="A264" s="41" t="s">
        <v>529</v>
      </c>
      <c r="B264" s="41" t="s">
        <v>530</v>
      </c>
      <c r="C264" s="9" t="s">
        <v>32</v>
      </c>
      <c r="D264" s="99">
        <v>2</v>
      </c>
      <c r="E264" s="100">
        <v>0</v>
      </c>
      <c r="F264" s="101"/>
      <c r="G264" s="101">
        <f t="shared" si="569"/>
        <v>0</v>
      </c>
      <c r="H264" s="104">
        <f t="shared" si="570"/>
        <v>2</v>
      </c>
      <c r="I264" s="46">
        <v>26.51</v>
      </c>
      <c r="J264" s="37">
        <f t="shared" si="571"/>
        <v>53.02</v>
      </c>
      <c r="K264" s="37">
        <f t="shared" si="572"/>
        <v>0</v>
      </c>
      <c r="L264" s="37">
        <f t="shared" si="573"/>
        <v>0</v>
      </c>
      <c r="M264" s="37">
        <f t="shared" si="574"/>
        <v>0</v>
      </c>
      <c r="N264" s="37">
        <f t="shared" si="575"/>
        <v>53.02</v>
      </c>
      <c r="O264" s="19">
        <f t="shared" si="576"/>
        <v>0</v>
      </c>
      <c r="P264" s="20">
        <f t="shared" si="577"/>
        <v>0</v>
      </c>
      <c r="Q264" s="15"/>
    </row>
    <row r="265" spans="1:17" ht="25.5">
      <c r="A265" s="41" t="s">
        <v>531</v>
      </c>
      <c r="B265" s="41" t="s">
        <v>532</v>
      </c>
      <c r="C265" s="9" t="s">
        <v>32</v>
      </c>
      <c r="D265" s="99">
        <v>4</v>
      </c>
      <c r="E265" s="100">
        <v>0</v>
      </c>
      <c r="F265" s="101"/>
      <c r="G265" s="101">
        <f t="shared" si="569"/>
        <v>0</v>
      </c>
      <c r="H265" s="104">
        <f t="shared" si="570"/>
        <v>4</v>
      </c>
      <c r="I265" s="46">
        <v>5.25</v>
      </c>
      <c r="J265" s="37">
        <f t="shared" si="571"/>
        <v>21</v>
      </c>
      <c r="K265" s="37">
        <f t="shared" si="572"/>
        <v>0</v>
      </c>
      <c r="L265" s="37">
        <f t="shared" si="573"/>
        <v>0</v>
      </c>
      <c r="M265" s="37">
        <f t="shared" si="574"/>
        <v>0</v>
      </c>
      <c r="N265" s="37">
        <f t="shared" si="575"/>
        <v>21</v>
      </c>
      <c r="O265" s="19">
        <f t="shared" si="576"/>
        <v>0</v>
      </c>
      <c r="P265" s="20">
        <f t="shared" si="577"/>
        <v>0</v>
      </c>
      <c r="Q265" s="15"/>
    </row>
    <row r="266" spans="1:17" ht="25.5">
      <c r="A266" s="41" t="s">
        <v>533</v>
      </c>
      <c r="B266" s="41" t="s">
        <v>534</v>
      </c>
      <c r="C266" s="9" t="s">
        <v>32</v>
      </c>
      <c r="D266" s="99">
        <v>8</v>
      </c>
      <c r="E266" s="100">
        <v>0</v>
      </c>
      <c r="F266" s="101"/>
      <c r="G266" s="101">
        <f t="shared" si="569"/>
        <v>0</v>
      </c>
      <c r="H266" s="104">
        <f t="shared" si="570"/>
        <v>8</v>
      </c>
      <c r="I266" s="46">
        <v>9.15</v>
      </c>
      <c r="J266" s="37">
        <f t="shared" si="571"/>
        <v>73.2</v>
      </c>
      <c r="K266" s="37">
        <f t="shared" si="572"/>
        <v>0</v>
      </c>
      <c r="L266" s="37">
        <f t="shared" si="573"/>
        <v>0</v>
      </c>
      <c r="M266" s="37">
        <f t="shared" si="574"/>
        <v>0</v>
      </c>
      <c r="N266" s="37">
        <f t="shared" si="575"/>
        <v>73.2</v>
      </c>
      <c r="O266" s="19">
        <f t="shared" si="576"/>
        <v>0</v>
      </c>
      <c r="P266" s="20">
        <f t="shared" si="577"/>
        <v>0</v>
      </c>
      <c r="Q266" s="15"/>
    </row>
    <row r="267" spans="1:17" ht="25.5">
      <c r="A267" s="41" t="s">
        <v>535</v>
      </c>
      <c r="B267" s="41" t="s">
        <v>536</v>
      </c>
      <c r="C267" s="9" t="s">
        <v>32</v>
      </c>
      <c r="D267" s="99">
        <v>4</v>
      </c>
      <c r="E267" s="100">
        <v>0</v>
      </c>
      <c r="F267" s="101"/>
      <c r="G267" s="101">
        <f t="shared" si="569"/>
        <v>0</v>
      </c>
      <c r="H267" s="104">
        <f t="shared" si="570"/>
        <v>4</v>
      </c>
      <c r="I267" s="46">
        <v>11.89</v>
      </c>
      <c r="J267" s="37">
        <f t="shared" si="571"/>
        <v>47.56</v>
      </c>
      <c r="K267" s="37">
        <f t="shared" si="572"/>
        <v>0</v>
      </c>
      <c r="L267" s="37">
        <f t="shared" si="573"/>
        <v>0</v>
      </c>
      <c r="M267" s="37">
        <f t="shared" si="574"/>
        <v>0</v>
      </c>
      <c r="N267" s="37">
        <f t="shared" si="575"/>
        <v>47.56</v>
      </c>
      <c r="O267" s="19">
        <f t="shared" si="576"/>
        <v>0</v>
      </c>
      <c r="P267" s="20">
        <f t="shared" si="577"/>
        <v>0</v>
      </c>
      <c r="Q267" s="15"/>
    </row>
    <row r="268" spans="1:17" ht="25.5">
      <c r="A268" s="41" t="s">
        <v>537</v>
      </c>
      <c r="B268" s="41" t="s">
        <v>538</v>
      </c>
      <c r="C268" s="9" t="s">
        <v>32</v>
      </c>
      <c r="D268" s="99">
        <v>2</v>
      </c>
      <c r="E268" s="100">
        <v>0</v>
      </c>
      <c r="F268" s="101"/>
      <c r="G268" s="101">
        <f t="shared" si="569"/>
        <v>0</v>
      </c>
      <c r="H268" s="104">
        <f t="shared" si="570"/>
        <v>2</v>
      </c>
      <c r="I268" s="46">
        <v>11.32</v>
      </c>
      <c r="J268" s="37">
        <f t="shared" si="571"/>
        <v>22.64</v>
      </c>
      <c r="K268" s="37">
        <f t="shared" si="572"/>
        <v>0</v>
      </c>
      <c r="L268" s="37">
        <f t="shared" si="573"/>
        <v>0</v>
      </c>
      <c r="M268" s="37">
        <f t="shared" si="574"/>
        <v>0</v>
      </c>
      <c r="N268" s="37">
        <f t="shared" si="575"/>
        <v>22.64</v>
      </c>
      <c r="O268" s="19">
        <f t="shared" si="576"/>
        <v>0</v>
      </c>
      <c r="P268" s="20">
        <f t="shared" si="577"/>
        <v>0</v>
      </c>
      <c r="Q268" s="15"/>
    </row>
    <row r="269" spans="1:17" ht="25.5">
      <c r="A269" s="41" t="s">
        <v>539</v>
      </c>
      <c r="B269" s="41" t="s">
        <v>540</v>
      </c>
      <c r="C269" s="9" t="s">
        <v>32</v>
      </c>
      <c r="D269" s="99">
        <v>3</v>
      </c>
      <c r="E269" s="100">
        <v>0</v>
      </c>
      <c r="F269" s="101"/>
      <c r="G269" s="101">
        <f t="shared" si="569"/>
        <v>0</v>
      </c>
      <c r="H269" s="104">
        <f t="shared" si="570"/>
        <v>3</v>
      </c>
      <c r="I269" s="46">
        <v>7.55</v>
      </c>
      <c r="J269" s="37">
        <f t="shared" si="571"/>
        <v>22.65</v>
      </c>
      <c r="K269" s="37">
        <f t="shared" ref="K269:K271" si="578">ROUND(E269*$I269,2)</f>
        <v>0</v>
      </c>
      <c r="L269" s="37">
        <f t="shared" ref="L269:L271" si="579">ROUND(F269*$I269,2)</f>
        <v>0</v>
      </c>
      <c r="M269" s="37">
        <f t="shared" ref="M269:M271" si="580">ROUND(G269*$I269,2)</f>
        <v>0</v>
      </c>
      <c r="N269" s="37">
        <f t="shared" ref="N269:N271" si="581">ROUND(H269*$I269,2)</f>
        <v>22.65</v>
      </c>
      <c r="O269" s="19">
        <f t="shared" ref="O269:O271" si="582">IF(L269="",0/J269,L269/J269)</f>
        <v>0</v>
      </c>
      <c r="P269" s="20">
        <f t="shared" ref="P269:P271" si="583">IF(M269="",0/J269,M269/J269)</f>
        <v>0</v>
      </c>
      <c r="Q269" s="15"/>
    </row>
    <row r="270" spans="1:17" ht="25.5">
      <c r="A270" s="41" t="s">
        <v>541</v>
      </c>
      <c r="B270" s="41" t="s">
        <v>542</v>
      </c>
      <c r="C270" s="9" t="s">
        <v>32</v>
      </c>
      <c r="D270" s="99">
        <v>1</v>
      </c>
      <c r="E270" s="100">
        <v>0</v>
      </c>
      <c r="F270" s="101"/>
      <c r="G270" s="101">
        <f t="shared" si="569"/>
        <v>0</v>
      </c>
      <c r="H270" s="104">
        <f t="shared" si="570"/>
        <v>1</v>
      </c>
      <c r="I270" s="46">
        <v>7.16</v>
      </c>
      <c r="J270" s="37">
        <f t="shared" si="571"/>
        <v>7.16</v>
      </c>
      <c r="K270" s="37">
        <f t="shared" si="578"/>
        <v>0</v>
      </c>
      <c r="L270" s="37">
        <f t="shared" si="579"/>
        <v>0</v>
      </c>
      <c r="M270" s="37">
        <f t="shared" si="580"/>
        <v>0</v>
      </c>
      <c r="N270" s="37">
        <f t="shared" si="581"/>
        <v>7.16</v>
      </c>
      <c r="O270" s="19">
        <f t="shared" si="582"/>
        <v>0</v>
      </c>
      <c r="P270" s="20">
        <f t="shared" si="583"/>
        <v>0</v>
      </c>
      <c r="Q270" s="15"/>
    </row>
    <row r="271" spans="1:17" s="39" customFormat="1" ht="25.5">
      <c r="A271" s="41" t="s">
        <v>543</v>
      </c>
      <c r="B271" s="41" t="s">
        <v>544</v>
      </c>
      <c r="C271" s="9" t="s">
        <v>10</v>
      </c>
      <c r="D271" s="99">
        <v>14.15</v>
      </c>
      <c r="E271" s="100">
        <v>0</v>
      </c>
      <c r="F271" s="101"/>
      <c r="G271" s="101">
        <f t="shared" si="569"/>
        <v>0</v>
      </c>
      <c r="H271" s="104">
        <f t="shared" si="570"/>
        <v>14.15</v>
      </c>
      <c r="I271" s="46">
        <v>19.55</v>
      </c>
      <c r="J271" s="37">
        <f t="shared" si="571"/>
        <v>276.63</v>
      </c>
      <c r="K271" s="37">
        <f t="shared" si="578"/>
        <v>0</v>
      </c>
      <c r="L271" s="37">
        <f t="shared" si="579"/>
        <v>0</v>
      </c>
      <c r="M271" s="37">
        <f t="shared" si="580"/>
        <v>0</v>
      </c>
      <c r="N271" s="37">
        <f t="shared" si="581"/>
        <v>276.63</v>
      </c>
      <c r="O271" s="19">
        <f t="shared" si="582"/>
        <v>0</v>
      </c>
      <c r="P271" s="20">
        <f t="shared" si="583"/>
        <v>0</v>
      </c>
    </row>
    <row r="272" spans="1:17" ht="25.5">
      <c r="A272" s="41" t="s">
        <v>545</v>
      </c>
      <c r="B272" s="41" t="s">
        <v>546</v>
      </c>
      <c r="C272" s="9" t="s">
        <v>32</v>
      </c>
      <c r="D272" s="99">
        <v>2</v>
      </c>
      <c r="E272" s="100">
        <v>0</v>
      </c>
      <c r="F272" s="101"/>
      <c r="G272" s="101">
        <f>E272+F272</f>
        <v>0</v>
      </c>
      <c r="H272" s="104">
        <f>IF(G272="",D272-0,D272-G272)</f>
        <v>2</v>
      </c>
      <c r="I272" s="46">
        <v>12.5</v>
      </c>
      <c r="J272" s="37">
        <f>ROUND(D272*$I272,2)</f>
        <v>25</v>
      </c>
      <c r="K272" s="37">
        <f t="shared" ref="K272:K274" si="584">ROUND(E272*$I272,2)</f>
        <v>0</v>
      </c>
      <c r="L272" s="37">
        <f t="shared" ref="L272:L274" si="585">ROUND(F272*$I272,2)</f>
        <v>0</v>
      </c>
      <c r="M272" s="37">
        <f t="shared" ref="M272:M274" si="586">ROUND(G272*$I272,2)</f>
        <v>0</v>
      </c>
      <c r="N272" s="37">
        <f t="shared" ref="N272:N274" si="587">ROUND(H272*$I272,2)</f>
        <v>25</v>
      </c>
      <c r="O272" s="19">
        <f t="shared" ref="O272:O274" si="588">IF(L272="",0/J272,L272/J272)</f>
        <v>0</v>
      </c>
      <c r="P272" s="20">
        <f t="shared" ref="P272:P274" si="589">IF(M272="",0/J272,M272/J272)</f>
        <v>0</v>
      </c>
      <c r="Q272" s="15"/>
    </row>
    <row r="273" spans="1:17" ht="25.5">
      <c r="A273" s="41" t="s">
        <v>547</v>
      </c>
      <c r="B273" s="41" t="s">
        <v>548</v>
      </c>
      <c r="C273" s="9" t="s">
        <v>32</v>
      </c>
      <c r="D273" s="99">
        <v>2</v>
      </c>
      <c r="E273" s="100">
        <v>0</v>
      </c>
      <c r="F273" s="101"/>
      <c r="G273" s="101">
        <f>E273+F273</f>
        <v>0</v>
      </c>
      <c r="H273" s="104">
        <f>IF(G273="",D273-0,D273-G273)</f>
        <v>2</v>
      </c>
      <c r="I273" s="46">
        <v>12.08</v>
      </c>
      <c r="J273" s="37">
        <f>ROUND(D273*$I273,2)</f>
        <v>24.16</v>
      </c>
      <c r="K273" s="37">
        <f t="shared" si="584"/>
        <v>0</v>
      </c>
      <c r="L273" s="37">
        <f t="shared" si="585"/>
        <v>0</v>
      </c>
      <c r="M273" s="37">
        <f t="shared" si="586"/>
        <v>0</v>
      </c>
      <c r="N273" s="37">
        <f t="shared" si="587"/>
        <v>24.16</v>
      </c>
      <c r="O273" s="19">
        <f t="shared" si="588"/>
        <v>0</v>
      </c>
      <c r="P273" s="20">
        <f t="shared" si="589"/>
        <v>0</v>
      </c>
      <c r="Q273" s="15"/>
    </row>
    <row r="274" spans="1:17" s="39" customFormat="1" ht="25.5">
      <c r="A274" s="41" t="s">
        <v>549</v>
      </c>
      <c r="B274" s="41" t="s">
        <v>550</v>
      </c>
      <c r="C274" s="9" t="s">
        <v>32</v>
      </c>
      <c r="D274" s="99">
        <v>2</v>
      </c>
      <c r="E274" s="100">
        <v>0</v>
      </c>
      <c r="F274" s="101"/>
      <c r="G274" s="101">
        <f t="shared" ref="G274" si="590">E274+F274</f>
        <v>0</v>
      </c>
      <c r="H274" s="104">
        <f t="shared" ref="H274" si="591">IF(G274="",D274-0,D274-G274)</f>
        <v>2</v>
      </c>
      <c r="I274" s="46">
        <v>70.66</v>
      </c>
      <c r="J274" s="37">
        <f t="shared" ref="J274" si="592">ROUND(D274*$I274,2)</f>
        <v>141.32</v>
      </c>
      <c r="K274" s="37">
        <f t="shared" si="584"/>
        <v>0</v>
      </c>
      <c r="L274" s="37">
        <f t="shared" si="585"/>
        <v>0</v>
      </c>
      <c r="M274" s="37">
        <f t="shared" si="586"/>
        <v>0</v>
      </c>
      <c r="N274" s="37">
        <f t="shared" si="587"/>
        <v>141.32</v>
      </c>
      <c r="O274" s="19">
        <f t="shared" si="588"/>
        <v>0</v>
      </c>
      <c r="P274" s="20">
        <f t="shared" si="589"/>
        <v>0</v>
      </c>
    </row>
    <row r="275" spans="1:17" ht="25.5">
      <c r="A275" s="41" t="s">
        <v>551</v>
      </c>
      <c r="B275" s="41" t="s">
        <v>552</v>
      </c>
      <c r="C275" s="9" t="s">
        <v>32</v>
      </c>
      <c r="D275" s="99">
        <v>2</v>
      </c>
      <c r="E275" s="100">
        <v>0</v>
      </c>
      <c r="F275" s="101"/>
      <c r="G275" s="101">
        <f t="shared" ref="G275" si="593">E275+F275</f>
        <v>0</v>
      </c>
      <c r="H275" s="104">
        <f t="shared" ref="H275" si="594">IF(G275="",D275-0,D275-G275)</f>
        <v>2</v>
      </c>
      <c r="I275" s="46">
        <v>45.65</v>
      </c>
      <c r="J275" s="37">
        <f t="shared" ref="J275" si="595">ROUND(D275*$I275,2)</f>
        <v>91.3</v>
      </c>
      <c r="K275" s="37">
        <f t="shared" ref="K275" si="596">ROUND(E275*$I275,2)</f>
        <v>0</v>
      </c>
      <c r="L275" s="37">
        <f t="shared" ref="L275" si="597">ROUND(F275*$I275,2)</f>
        <v>0</v>
      </c>
      <c r="M275" s="37">
        <f t="shared" ref="M275" si="598">ROUND(G275*$I275,2)</f>
        <v>0</v>
      </c>
      <c r="N275" s="37">
        <f t="shared" ref="N275" si="599">ROUND(H275*$I275,2)</f>
        <v>91.3</v>
      </c>
      <c r="O275" s="19">
        <f t="shared" ref="O275" si="600">IF(L275="",0/J275,L275/J275)</f>
        <v>0</v>
      </c>
      <c r="P275" s="20">
        <f t="shared" ref="P275" si="601">IF(M275="",0/J275,M275/J275)</f>
        <v>0</v>
      </c>
      <c r="Q275" s="15"/>
    </row>
    <row r="276" spans="1:17" s="39" customFormat="1">
      <c r="A276" s="16" t="s">
        <v>553</v>
      </c>
      <c r="B276" s="16" t="s">
        <v>554</v>
      </c>
      <c r="C276" s="44"/>
      <c r="D276" s="102"/>
      <c r="E276" s="22"/>
      <c r="F276" s="22"/>
      <c r="G276" s="103"/>
      <c r="H276" s="22"/>
      <c r="I276" s="35"/>
      <c r="J276" s="36">
        <f>SUM(J277:J282)</f>
        <v>2530.8199999999997</v>
      </c>
      <c r="K276" s="36">
        <f t="shared" ref="K276:N276" si="602">SUM(K277:K282)</f>
        <v>0</v>
      </c>
      <c r="L276" s="36">
        <f t="shared" si="602"/>
        <v>0</v>
      </c>
      <c r="M276" s="36">
        <f t="shared" si="602"/>
        <v>0</v>
      </c>
      <c r="N276" s="36">
        <f t="shared" si="602"/>
        <v>2530.8199999999997</v>
      </c>
      <c r="O276" s="23">
        <f>SUM(M276/J276)</f>
        <v>0</v>
      </c>
      <c r="P276" s="24">
        <f>IF(M276="",0/J276,M276/J276)</f>
        <v>0</v>
      </c>
    </row>
    <row r="277" spans="1:17" ht="25.5">
      <c r="A277" s="41" t="s">
        <v>555</v>
      </c>
      <c r="B277" s="41" t="s">
        <v>556</v>
      </c>
      <c r="C277" s="9" t="s">
        <v>32</v>
      </c>
      <c r="D277" s="99">
        <v>2</v>
      </c>
      <c r="E277" s="100">
        <v>0</v>
      </c>
      <c r="F277" s="101"/>
      <c r="G277" s="101">
        <f t="shared" ref="G277:G282" si="603">E277+F277</f>
        <v>0</v>
      </c>
      <c r="H277" s="104">
        <f t="shared" ref="H277:H282" si="604">IF(G277="",D277-0,D277-G277)</f>
        <v>2</v>
      </c>
      <c r="I277" s="46">
        <v>412.53</v>
      </c>
      <c r="J277" s="37">
        <f t="shared" ref="J277:J282" si="605">ROUND(D277*$I277,2)</f>
        <v>825.06</v>
      </c>
      <c r="K277" s="37">
        <f t="shared" ref="K277:K281" si="606">ROUND(E277*$I277,2)</f>
        <v>0</v>
      </c>
      <c r="L277" s="37">
        <f t="shared" ref="L277:L281" si="607">ROUND(F277*$I277,2)</f>
        <v>0</v>
      </c>
      <c r="M277" s="37">
        <f t="shared" ref="M277:M281" si="608">ROUND(G277*$I277,2)</f>
        <v>0</v>
      </c>
      <c r="N277" s="37">
        <f t="shared" ref="N277:N281" si="609">ROUND(H277*$I277,2)</f>
        <v>825.06</v>
      </c>
      <c r="O277" s="19">
        <f t="shared" ref="O277:O281" si="610">IF(L277="",0/J277,L277/J277)</f>
        <v>0</v>
      </c>
      <c r="P277" s="20">
        <f t="shared" ref="P277:P281" si="611">IF(M277="",0/J277,M277/J277)</f>
        <v>0</v>
      </c>
      <c r="Q277" s="15"/>
    </row>
    <row r="278" spans="1:17" ht="25.5">
      <c r="A278" s="41" t="s">
        <v>557</v>
      </c>
      <c r="B278" s="41" t="s">
        <v>558</v>
      </c>
      <c r="C278" s="9" t="s">
        <v>32</v>
      </c>
      <c r="D278" s="99">
        <v>4</v>
      </c>
      <c r="E278" s="100">
        <v>0</v>
      </c>
      <c r="F278" s="101"/>
      <c r="G278" s="101">
        <f t="shared" si="603"/>
        <v>0</v>
      </c>
      <c r="H278" s="104">
        <f t="shared" si="604"/>
        <v>4</v>
      </c>
      <c r="I278" s="46">
        <v>20.02</v>
      </c>
      <c r="J278" s="37">
        <f t="shared" si="605"/>
        <v>80.08</v>
      </c>
      <c r="K278" s="37">
        <f t="shared" si="606"/>
        <v>0</v>
      </c>
      <c r="L278" s="37">
        <f t="shared" si="607"/>
        <v>0</v>
      </c>
      <c r="M278" s="37">
        <f t="shared" si="608"/>
        <v>0</v>
      </c>
      <c r="N278" s="37">
        <f t="shared" si="609"/>
        <v>80.08</v>
      </c>
      <c r="O278" s="19">
        <f t="shared" si="610"/>
        <v>0</v>
      </c>
      <c r="P278" s="20">
        <f t="shared" si="611"/>
        <v>0</v>
      </c>
      <c r="Q278" s="15"/>
    </row>
    <row r="279" spans="1:17">
      <c r="A279" s="41" t="s">
        <v>559</v>
      </c>
      <c r="B279" s="41" t="s">
        <v>560</v>
      </c>
      <c r="C279" s="9" t="s">
        <v>32</v>
      </c>
      <c r="D279" s="99">
        <v>2</v>
      </c>
      <c r="E279" s="100">
        <v>0</v>
      </c>
      <c r="F279" s="101"/>
      <c r="G279" s="101">
        <f t="shared" si="603"/>
        <v>0</v>
      </c>
      <c r="H279" s="104">
        <f t="shared" si="604"/>
        <v>2</v>
      </c>
      <c r="I279" s="46">
        <v>70.36</v>
      </c>
      <c r="J279" s="37">
        <f t="shared" si="605"/>
        <v>140.72</v>
      </c>
      <c r="K279" s="37">
        <f t="shared" si="606"/>
        <v>0</v>
      </c>
      <c r="L279" s="37">
        <f t="shared" si="607"/>
        <v>0</v>
      </c>
      <c r="M279" s="37">
        <f t="shared" si="608"/>
        <v>0</v>
      </c>
      <c r="N279" s="37">
        <f t="shared" si="609"/>
        <v>140.72</v>
      </c>
      <c r="O279" s="19">
        <f t="shared" si="610"/>
        <v>0</v>
      </c>
      <c r="P279" s="20">
        <f t="shared" si="611"/>
        <v>0</v>
      </c>
      <c r="Q279" s="15"/>
    </row>
    <row r="280" spans="1:17" ht="25.5">
      <c r="A280" s="41" t="s">
        <v>561</v>
      </c>
      <c r="B280" s="41" t="s">
        <v>562</v>
      </c>
      <c r="C280" s="9" t="s">
        <v>32</v>
      </c>
      <c r="D280" s="99">
        <v>6</v>
      </c>
      <c r="E280" s="100">
        <v>0</v>
      </c>
      <c r="F280" s="101"/>
      <c r="G280" s="101">
        <f t="shared" si="603"/>
        <v>0</v>
      </c>
      <c r="H280" s="104">
        <f t="shared" si="604"/>
        <v>6</v>
      </c>
      <c r="I280" s="46">
        <v>28.33</v>
      </c>
      <c r="J280" s="37">
        <f t="shared" si="605"/>
        <v>169.98</v>
      </c>
      <c r="K280" s="37">
        <f t="shared" ref="K280" si="612">ROUND(E280*$I280,2)</f>
        <v>0</v>
      </c>
      <c r="L280" s="37">
        <f t="shared" ref="L280" si="613">ROUND(F280*$I280,2)</f>
        <v>0</v>
      </c>
      <c r="M280" s="37">
        <f t="shared" ref="M280" si="614">ROUND(G280*$I280,2)</f>
        <v>0</v>
      </c>
      <c r="N280" s="37">
        <f t="shared" ref="N280" si="615">ROUND(H280*$I280,2)</f>
        <v>169.98</v>
      </c>
      <c r="O280" s="19">
        <f t="shared" ref="O280" si="616">IF(L280="",0/J280,L280/J280)</f>
        <v>0</v>
      </c>
      <c r="P280" s="20">
        <f t="shared" ref="P280" si="617">IF(M280="",0/J280,M280/J280)</f>
        <v>0</v>
      </c>
      <c r="Q280" s="15"/>
    </row>
    <row r="281" spans="1:17" ht="25.5">
      <c r="A281" s="41" t="s">
        <v>563</v>
      </c>
      <c r="B281" s="41" t="s">
        <v>564</v>
      </c>
      <c r="C281" s="9" t="s">
        <v>32</v>
      </c>
      <c r="D281" s="99">
        <v>2</v>
      </c>
      <c r="E281" s="100">
        <v>0</v>
      </c>
      <c r="F281" s="101"/>
      <c r="G281" s="101">
        <f t="shared" si="603"/>
        <v>0</v>
      </c>
      <c r="H281" s="104">
        <f t="shared" si="604"/>
        <v>2</v>
      </c>
      <c r="I281" s="46">
        <v>19.77</v>
      </c>
      <c r="J281" s="37">
        <f t="shared" si="605"/>
        <v>39.54</v>
      </c>
      <c r="K281" s="37">
        <f t="shared" si="606"/>
        <v>0</v>
      </c>
      <c r="L281" s="37">
        <f t="shared" si="607"/>
        <v>0</v>
      </c>
      <c r="M281" s="37">
        <f t="shared" si="608"/>
        <v>0</v>
      </c>
      <c r="N281" s="37">
        <f t="shared" si="609"/>
        <v>39.54</v>
      </c>
      <c r="O281" s="19">
        <f t="shared" si="610"/>
        <v>0</v>
      </c>
      <c r="P281" s="20">
        <f t="shared" si="611"/>
        <v>0</v>
      </c>
      <c r="Q281" s="15"/>
    </row>
    <row r="282" spans="1:17" s="39" customFormat="1" ht="25.5">
      <c r="A282" s="41" t="s">
        <v>565</v>
      </c>
      <c r="B282" s="41" t="s">
        <v>566</v>
      </c>
      <c r="C282" s="9" t="s">
        <v>32</v>
      </c>
      <c r="D282" s="99">
        <v>4</v>
      </c>
      <c r="E282" s="100">
        <v>0</v>
      </c>
      <c r="F282" s="101"/>
      <c r="G282" s="101">
        <f t="shared" si="603"/>
        <v>0</v>
      </c>
      <c r="H282" s="104">
        <f t="shared" si="604"/>
        <v>4</v>
      </c>
      <c r="I282" s="46">
        <v>318.86</v>
      </c>
      <c r="J282" s="37">
        <f t="shared" si="605"/>
        <v>1275.44</v>
      </c>
      <c r="K282" s="37">
        <f t="shared" ref="K282" si="618">ROUND(E282*$I282,2)</f>
        <v>0</v>
      </c>
      <c r="L282" s="37">
        <f t="shared" ref="L282" si="619">ROUND(F282*$I282,2)</f>
        <v>0</v>
      </c>
      <c r="M282" s="37">
        <f t="shared" ref="M282" si="620">ROUND(G282*$I282,2)</f>
        <v>0</v>
      </c>
      <c r="N282" s="37">
        <f t="shared" ref="N282" si="621">ROUND(H282*$I282,2)</f>
        <v>1275.44</v>
      </c>
      <c r="O282" s="19">
        <f t="shared" ref="O282" si="622">IF(L282="",0/J282,L282/J282)</f>
        <v>0</v>
      </c>
      <c r="P282" s="20">
        <f t="shared" ref="P282" si="623">IF(M282="",0/J282,M282/J282)</f>
        <v>0</v>
      </c>
    </row>
    <row r="283" spans="1:17" s="39" customFormat="1">
      <c r="A283" s="16" t="s">
        <v>567</v>
      </c>
      <c r="B283" s="16" t="s">
        <v>314</v>
      </c>
      <c r="C283" s="44"/>
      <c r="D283" s="102"/>
      <c r="E283" s="22"/>
      <c r="F283" s="22"/>
      <c r="G283" s="103"/>
      <c r="H283" s="22"/>
      <c r="I283" s="35"/>
      <c r="J283" s="36">
        <f>SUM(J284:J284)</f>
        <v>117.11</v>
      </c>
      <c r="K283" s="36">
        <f>SUM(K284:K284)</f>
        <v>0</v>
      </c>
      <c r="L283" s="36">
        <f>SUM(L284:L284)</f>
        <v>0</v>
      </c>
      <c r="M283" s="36">
        <f>SUM(M284:M284)</f>
        <v>0</v>
      </c>
      <c r="N283" s="36">
        <f>SUM(N284:N284)</f>
        <v>117.11</v>
      </c>
      <c r="O283" s="23">
        <f>SUM(M283/J283)</f>
        <v>0</v>
      </c>
      <c r="P283" s="24">
        <f>IF(M283="",0/J283,M283/J283)</f>
        <v>0</v>
      </c>
    </row>
    <row r="284" spans="1:17">
      <c r="A284" s="41" t="s">
        <v>568</v>
      </c>
      <c r="B284" s="41" t="s">
        <v>569</v>
      </c>
      <c r="C284" s="9" t="s">
        <v>14</v>
      </c>
      <c r="D284" s="99">
        <v>41.38</v>
      </c>
      <c r="E284" s="100">
        <v>0</v>
      </c>
      <c r="F284" s="101"/>
      <c r="G284" s="101">
        <f t="shared" ref="G284" si="624">E284+F284</f>
        <v>0</v>
      </c>
      <c r="H284" s="104">
        <f t="shared" ref="H284" si="625">IF(G284="",D284-0,D284-G284)</f>
        <v>41.38</v>
      </c>
      <c r="I284" s="46">
        <v>2.83</v>
      </c>
      <c r="J284" s="37">
        <f t="shared" ref="J284" si="626">ROUND(D284*$I284,2)</f>
        <v>117.11</v>
      </c>
      <c r="K284" s="37">
        <f t="shared" ref="K284" si="627">ROUND(E284*$I284,2)</f>
        <v>0</v>
      </c>
      <c r="L284" s="37">
        <f t="shared" ref="L284" si="628">ROUND(F284*$I284,2)</f>
        <v>0</v>
      </c>
      <c r="M284" s="37">
        <f t="shared" ref="M284" si="629">ROUND(G284*$I284,2)</f>
        <v>0</v>
      </c>
      <c r="N284" s="37">
        <f t="shared" ref="N284" si="630">ROUND(H284*$I284,2)</f>
        <v>117.11</v>
      </c>
      <c r="O284" s="19">
        <f t="shared" ref="O284" si="631">IF(L284="",0/J284,L284/J284)</f>
        <v>0</v>
      </c>
      <c r="P284" s="20">
        <f t="shared" ref="P284" si="632">IF(M284="",0/J284,M284/J284)</f>
        <v>0</v>
      </c>
      <c r="Q284" s="15"/>
    </row>
    <row r="285" spans="1:17" s="39" customFormat="1">
      <c r="A285" s="16">
        <v>3</v>
      </c>
      <c r="B285" s="38" t="s">
        <v>570</v>
      </c>
      <c r="C285" s="21" t="s">
        <v>2</v>
      </c>
      <c r="D285" s="22"/>
      <c r="E285" s="22"/>
      <c r="F285" s="22"/>
      <c r="G285" s="103"/>
      <c r="H285" s="22"/>
      <c r="I285" s="35"/>
      <c r="J285" s="36">
        <f>J286+J293+J298+J300+J318+J329</f>
        <v>175357.58</v>
      </c>
      <c r="K285" s="36">
        <f t="shared" ref="K285:N285" si="633">K286+K293+K298+K300+K318+K329</f>
        <v>0</v>
      </c>
      <c r="L285" s="36">
        <f t="shared" si="633"/>
        <v>0</v>
      </c>
      <c r="M285" s="36">
        <f t="shared" si="633"/>
        <v>0</v>
      </c>
      <c r="N285" s="36">
        <f t="shared" si="633"/>
        <v>175357.58</v>
      </c>
      <c r="O285" s="23">
        <f>SUM(M285/J285)</f>
        <v>0</v>
      </c>
      <c r="P285" s="24">
        <f>IF(M285="",0/J285,M285/J285)</f>
        <v>0</v>
      </c>
    </row>
    <row r="286" spans="1:17" s="39" customFormat="1">
      <c r="A286" s="16" t="s">
        <v>571</v>
      </c>
      <c r="B286" s="16" t="s">
        <v>572</v>
      </c>
      <c r="C286" s="44"/>
      <c r="D286" s="102"/>
      <c r="E286" s="22"/>
      <c r="F286" s="22"/>
      <c r="G286" s="103"/>
      <c r="H286" s="22"/>
      <c r="I286" s="35"/>
      <c r="J286" s="36">
        <f>SUM(J287:J292)</f>
        <v>19358.560000000001</v>
      </c>
      <c r="K286" s="36">
        <f t="shared" ref="K286:N286" si="634">SUM(K287:K292)</f>
        <v>0</v>
      </c>
      <c r="L286" s="36">
        <f t="shared" si="634"/>
        <v>0</v>
      </c>
      <c r="M286" s="36">
        <f t="shared" si="634"/>
        <v>0</v>
      </c>
      <c r="N286" s="36">
        <f t="shared" si="634"/>
        <v>19358.560000000001</v>
      </c>
      <c r="O286" s="23">
        <f>SUM(M286/J286)</f>
        <v>0</v>
      </c>
      <c r="P286" s="24">
        <f>IF(M286="",0/J286,M286/J286)</f>
        <v>0</v>
      </c>
    </row>
    <row r="287" spans="1:17">
      <c r="A287" s="41" t="s">
        <v>573</v>
      </c>
      <c r="B287" s="41" t="s">
        <v>149</v>
      </c>
      <c r="C287" s="9" t="s">
        <v>28</v>
      </c>
      <c r="D287" s="99">
        <v>14.72</v>
      </c>
      <c r="E287" s="100">
        <v>0</v>
      </c>
      <c r="F287" s="101"/>
      <c r="G287" s="101">
        <f t="shared" ref="G287:G292" si="635">E287+F287</f>
        <v>0</v>
      </c>
      <c r="H287" s="104">
        <f t="shared" ref="H287:H292" si="636">IF(G287="",D287-0,D287-G287)</f>
        <v>14.72</v>
      </c>
      <c r="I287" s="46">
        <v>91.16</v>
      </c>
      <c r="J287" s="37">
        <f t="shared" ref="J287:J292" si="637">ROUND(D287*$I287,2)</f>
        <v>1341.88</v>
      </c>
      <c r="K287" s="37">
        <f t="shared" ref="K287:K288" si="638">ROUND(E287*$I287,2)</f>
        <v>0</v>
      </c>
      <c r="L287" s="37">
        <f t="shared" ref="L287:L288" si="639">ROUND(F287*$I287,2)</f>
        <v>0</v>
      </c>
      <c r="M287" s="37">
        <f t="shared" ref="M287:M288" si="640">ROUND(G287*$I287,2)</f>
        <v>0</v>
      </c>
      <c r="N287" s="37">
        <f t="shared" ref="N287:N288" si="641">ROUND(H287*$I287,2)</f>
        <v>1341.88</v>
      </c>
      <c r="O287" s="19">
        <f t="shared" ref="O287:O288" si="642">IF(L287="",0/J287,L287/J287)</f>
        <v>0</v>
      </c>
      <c r="P287" s="20">
        <f t="shared" ref="P287:P288" si="643">IF(M287="",0/J287,M287/J287)</f>
        <v>0</v>
      </c>
      <c r="Q287" s="15"/>
    </row>
    <row r="288" spans="1:17" ht="25.5">
      <c r="A288" s="41" t="s">
        <v>574</v>
      </c>
      <c r="B288" s="41" t="s">
        <v>304</v>
      </c>
      <c r="C288" s="9" t="s">
        <v>28</v>
      </c>
      <c r="D288" s="99">
        <v>11.77</v>
      </c>
      <c r="E288" s="100">
        <v>0</v>
      </c>
      <c r="F288" s="101"/>
      <c r="G288" s="101">
        <f t="shared" si="635"/>
        <v>0</v>
      </c>
      <c r="H288" s="104">
        <f t="shared" si="636"/>
        <v>11.77</v>
      </c>
      <c r="I288" s="46">
        <v>483.75</v>
      </c>
      <c r="J288" s="37">
        <f t="shared" si="637"/>
        <v>5693.74</v>
      </c>
      <c r="K288" s="37">
        <f t="shared" si="638"/>
        <v>0</v>
      </c>
      <c r="L288" s="37">
        <f t="shared" si="639"/>
        <v>0</v>
      </c>
      <c r="M288" s="37">
        <f t="shared" si="640"/>
        <v>0</v>
      </c>
      <c r="N288" s="37">
        <f t="shared" si="641"/>
        <v>5693.74</v>
      </c>
      <c r="O288" s="19">
        <f t="shared" si="642"/>
        <v>0</v>
      </c>
      <c r="P288" s="20">
        <f t="shared" si="643"/>
        <v>0</v>
      </c>
      <c r="Q288" s="15"/>
    </row>
    <row r="289" spans="1:17" s="39" customFormat="1" ht="25.5">
      <c r="A289" s="41" t="s">
        <v>575</v>
      </c>
      <c r="B289" s="41" t="s">
        <v>576</v>
      </c>
      <c r="C289" s="9" t="s">
        <v>28</v>
      </c>
      <c r="D289" s="99">
        <v>2.94</v>
      </c>
      <c r="E289" s="100">
        <v>0</v>
      </c>
      <c r="F289" s="101"/>
      <c r="G289" s="101">
        <f t="shared" si="635"/>
        <v>0</v>
      </c>
      <c r="H289" s="104">
        <f t="shared" si="636"/>
        <v>2.94</v>
      </c>
      <c r="I289" s="46">
        <v>2660.76</v>
      </c>
      <c r="J289" s="37">
        <f t="shared" si="637"/>
        <v>7822.63</v>
      </c>
      <c r="K289" s="37">
        <f t="shared" ref="K289" si="644">ROUND(E289*$I289,2)</f>
        <v>0</v>
      </c>
      <c r="L289" s="37">
        <f t="shared" ref="L289" si="645">ROUND(F289*$I289,2)</f>
        <v>0</v>
      </c>
      <c r="M289" s="37">
        <f t="shared" ref="M289" si="646">ROUND(G289*$I289,2)</f>
        <v>0</v>
      </c>
      <c r="N289" s="37">
        <f t="shared" ref="N289" si="647">ROUND(H289*$I289,2)</f>
        <v>7822.63</v>
      </c>
      <c r="O289" s="19">
        <f t="shared" ref="O289" si="648">IF(L289="",0/J289,L289/J289)</f>
        <v>0</v>
      </c>
      <c r="P289" s="20">
        <f t="shared" ref="P289" si="649">IF(M289="",0/J289,M289/J289)</f>
        <v>0</v>
      </c>
    </row>
    <row r="290" spans="1:17" ht="38.25">
      <c r="A290" s="41" t="s">
        <v>577</v>
      </c>
      <c r="B290" s="41" t="s">
        <v>365</v>
      </c>
      <c r="C290" s="9" t="s">
        <v>14</v>
      </c>
      <c r="D290" s="99">
        <v>28.98</v>
      </c>
      <c r="E290" s="100">
        <v>0</v>
      </c>
      <c r="F290" s="101"/>
      <c r="G290" s="101">
        <f t="shared" si="635"/>
        <v>0</v>
      </c>
      <c r="H290" s="104">
        <f t="shared" si="636"/>
        <v>28.98</v>
      </c>
      <c r="I290" s="46">
        <v>49.19</v>
      </c>
      <c r="J290" s="37">
        <f t="shared" si="637"/>
        <v>1425.53</v>
      </c>
      <c r="K290" s="37">
        <f t="shared" ref="K290:K292" si="650">ROUND(E290*$I290,2)</f>
        <v>0</v>
      </c>
      <c r="L290" s="37">
        <f t="shared" ref="L290:L292" si="651">ROUND(F290*$I290,2)</f>
        <v>0</v>
      </c>
      <c r="M290" s="37">
        <f t="shared" ref="M290:M292" si="652">ROUND(G290*$I290,2)</f>
        <v>0</v>
      </c>
      <c r="N290" s="37">
        <f t="shared" ref="N290:N292" si="653">ROUND(H290*$I290,2)</f>
        <v>1425.53</v>
      </c>
      <c r="O290" s="19">
        <f t="shared" ref="O290:O292" si="654">IF(L290="",0/J290,L290/J290)</f>
        <v>0</v>
      </c>
      <c r="P290" s="20">
        <f t="shared" ref="P290:P292" si="655">IF(M290="",0/J290,M290/J290)</f>
        <v>0</v>
      </c>
      <c r="Q290" s="15"/>
    </row>
    <row r="291" spans="1:17" ht="25.5">
      <c r="A291" s="41" t="s">
        <v>578</v>
      </c>
      <c r="B291" s="41" t="s">
        <v>152</v>
      </c>
      <c r="C291" s="9" t="s">
        <v>14</v>
      </c>
      <c r="D291" s="99">
        <v>96.6</v>
      </c>
      <c r="E291" s="100">
        <v>0</v>
      </c>
      <c r="F291" s="101"/>
      <c r="G291" s="101">
        <f t="shared" si="635"/>
        <v>0</v>
      </c>
      <c r="H291" s="104">
        <f t="shared" si="636"/>
        <v>96.6</v>
      </c>
      <c r="I291" s="46">
        <v>4.57</v>
      </c>
      <c r="J291" s="37">
        <f t="shared" si="637"/>
        <v>441.46</v>
      </c>
      <c r="K291" s="37">
        <f t="shared" ref="K291" si="656">ROUND(E291*$I291,2)</f>
        <v>0</v>
      </c>
      <c r="L291" s="37">
        <f t="shared" ref="L291" si="657">ROUND(F291*$I291,2)</f>
        <v>0</v>
      </c>
      <c r="M291" s="37">
        <f t="shared" ref="M291" si="658">ROUND(G291*$I291,2)</f>
        <v>0</v>
      </c>
      <c r="N291" s="37">
        <f t="shared" ref="N291" si="659">ROUND(H291*$I291,2)</f>
        <v>441.46</v>
      </c>
      <c r="O291" s="19">
        <f t="shared" ref="O291" si="660">IF(L291="",0/J291,L291/J291)</f>
        <v>0</v>
      </c>
      <c r="P291" s="20">
        <f t="shared" ref="P291" si="661">IF(M291="",0/J291,M291/J291)</f>
        <v>0</v>
      </c>
      <c r="Q291" s="15"/>
    </row>
    <row r="292" spans="1:17" ht="38.25">
      <c r="A292" s="41" t="s">
        <v>579</v>
      </c>
      <c r="B292" s="41" t="s">
        <v>154</v>
      </c>
      <c r="C292" s="9" t="s">
        <v>14</v>
      </c>
      <c r="D292" s="99">
        <v>96.6</v>
      </c>
      <c r="E292" s="100">
        <v>0</v>
      </c>
      <c r="F292" s="101"/>
      <c r="G292" s="101">
        <f t="shared" si="635"/>
        <v>0</v>
      </c>
      <c r="H292" s="104">
        <f t="shared" si="636"/>
        <v>96.6</v>
      </c>
      <c r="I292" s="46">
        <v>27.26</v>
      </c>
      <c r="J292" s="37">
        <f t="shared" si="637"/>
        <v>2633.32</v>
      </c>
      <c r="K292" s="37">
        <f t="shared" si="650"/>
        <v>0</v>
      </c>
      <c r="L292" s="37">
        <f t="shared" si="651"/>
        <v>0</v>
      </c>
      <c r="M292" s="37">
        <f t="shared" si="652"/>
        <v>0</v>
      </c>
      <c r="N292" s="37">
        <f t="shared" si="653"/>
        <v>2633.32</v>
      </c>
      <c r="O292" s="19">
        <f t="shared" si="654"/>
        <v>0</v>
      </c>
      <c r="P292" s="20">
        <f t="shared" si="655"/>
        <v>0</v>
      </c>
      <c r="Q292" s="15"/>
    </row>
    <row r="293" spans="1:17" s="39" customFormat="1">
      <c r="A293" s="16" t="s">
        <v>580</v>
      </c>
      <c r="B293" s="16" t="s">
        <v>117</v>
      </c>
      <c r="C293" s="44"/>
      <c r="D293" s="102"/>
      <c r="E293" s="22"/>
      <c r="F293" s="22"/>
      <c r="G293" s="103"/>
      <c r="H293" s="22"/>
      <c r="I293" s="35"/>
      <c r="J293" s="36">
        <f>SUM(J294:J297)</f>
        <v>33650.15</v>
      </c>
      <c r="K293" s="36">
        <f t="shared" ref="K293:N293" si="662">SUM(K294:K297)</f>
        <v>0</v>
      </c>
      <c r="L293" s="36">
        <f t="shared" si="662"/>
        <v>0</v>
      </c>
      <c r="M293" s="36">
        <f t="shared" si="662"/>
        <v>0</v>
      </c>
      <c r="N293" s="36">
        <f t="shared" si="662"/>
        <v>33650.15</v>
      </c>
      <c r="O293" s="23">
        <f>SUM(M293/J293)</f>
        <v>0</v>
      </c>
      <c r="P293" s="24">
        <f>IF(M293="",0/J293,M293/J293)</f>
        <v>0</v>
      </c>
    </row>
    <row r="294" spans="1:17">
      <c r="A294" s="41" t="s">
        <v>581</v>
      </c>
      <c r="B294" s="41" t="s">
        <v>121</v>
      </c>
      <c r="C294" s="9" t="s">
        <v>14</v>
      </c>
      <c r="D294" s="99">
        <v>538.65</v>
      </c>
      <c r="E294" s="100">
        <v>0</v>
      </c>
      <c r="F294" s="101"/>
      <c r="G294" s="101">
        <f t="shared" ref="G294:G297" si="663">E294+F294</f>
        <v>0</v>
      </c>
      <c r="H294" s="104">
        <f t="shared" ref="H294:H297" si="664">IF(G294="",D294-0,D294-G294)</f>
        <v>538.65</v>
      </c>
      <c r="I294" s="46">
        <v>3</v>
      </c>
      <c r="J294" s="37">
        <f t="shared" ref="J294:J297" si="665">ROUND(D294*$I294,2)</f>
        <v>1615.95</v>
      </c>
      <c r="K294" s="37">
        <f t="shared" ref="K294:K296" si="666">ROUND(E294*$I294,2)</f>
        <v>0</v>
      </c>
      <c r="L294" s="37">
        <f t="shared" ref="L294:L296" si="667">ROUND(F294*$I294,2)</f>
        <v>0</v>
      </c>
      <c r="M294" s="37">
        <f t="shared" ref="M294:M296" si="668">ROUND(G294*$I294,2)</f>
        <v>0</v>
      </c>
      <c r="N294" s="37">
        <f t="shared" ref="N294:N296" si="669">ROUND(H294*$I294,2)</f>
        <v>1615.95</v>
      </c>
      <c r="O294" s="19">
        <f t="shared" ref="O294:O296" si="670">IF(L294="",0/J294,L294/J294)</f>
        <v>0</v>
      </c>
      <c r="P294" s="20">
        <f t="shared" ref="P294:P296" si="671">IF(M294="",0/J294,M294/J294)</f>
        <v>0</v>
      </c>
      <c r="Q294" s="15"/>
    </row>
    <row r="295" spans="1:17">
      <c r="A295" s="41" t="s">
        <v>582</v>
      </c>
      <c r="B295" s="41" t="s">
        <v>115</v>
      </c>
      <c r="C295" s="9" t="s">
        <v>28</v>
      </c>
      <c r="D295" s="99">
        <v>32.32</v>
      </c>
      <c r="E295" s="100">
        <v>0</v>
      </c>
      <c r="F295" s="101"/>
      <c r="G295" s="101">
        <f t="shared" si="663"/>
        <v>0</v>
      </c>
      <c r="H295" s="104">
        <f t="shared" si="664"/>
        <v>32.32</v>
      </c>
      <c r="I295" s="46">
        <v>97.37</v>
      </c>
      <c r="J295" s="37">
        <f t="shared" si="665"/>
        <v>3147</v>
      </c>
      <c r="K295" s="37">
        <f t="shared" si="666"/>
        <v>0</v>
      </c>
      <c r="L295" s="37">
        <f t="shared" si="667"/>
        <v>0</v>
      </c>
      <c r="M295" s="37">
        <f t="shared" si="668"/>
        <v>0</v>
      </c>
      <c r="N295" s="37">
        <f t="shared" si="669"/>
        <v>3147</v>
      </c>
      <c r="O295" s="19">
        <f t="shared" si="670"/>
        <v>0</v>
      </c>
      <c r="P295" s="20">
        <f t="shared" si="671"/>
        <v>0</v>
      </c>
      <c r="Q295" s="15"/>
    </row>
    <row r="296" spans="1:17" ht="25.5">
      <c r="A296" s="41" t="s">
        <v>583</v>
      </c>
      <c r="B296" s="41" t="s">
        <v>47</v>
      </c>
      <c r="C296" s="9" t="s">
        <v>28</v>
      </c>
      <c r="D296" s="99">
        <v>43.09</v>
      </c>
      <c r="E296" s="100">
        <v>0</v>
      </c>
      <c r="F296" s="101"/>
      <c r="G296" s="101">
        <f t="shared" si="663"/>
        <v>0</v>
      </c>
      <c r="H296" s="104">
        <f t="shared" si="664"/>
        <v>43.09</v>
      </c>
      <c r="I296" s="46">
        <v>623.14</v>
      </c>
      <c r="J296" s="37">
        <f t="shared" si="665"/>
        <v>26851.1</v>
      </c>
      <c r="K296" s="37">
        <f t="shared" si="666"/>
        <v>0</v>
      </c>
      <c r="L296" s="37">
        <f t="shared" si="667"/>
        <v>0</v>
      </c>
      <c r="M296" s="37">
        <f t="shared" si="668"/>
        <v>0</v>
      </c>
      <c r="N296" s="37">
        <f t="shared" si="669"/>
        <v>26851.1</v>
      </c>
      <c r="O296" s="19">
        <f t="shared" si="670"/>
        <v>0</v>
      </c>
      <c r="P296" s="20">
        <f t="shared" si="671"/>
        <v>0</v>
      </c>
      <c r="Q296" s="15"/>
    </row>
    <row r="297" spans="1:17" ht="25.5">
      <c r="A297" s="41" t="s">
        <v>584</v>
      </c>
      <c r="B297" s="41" t="s">
        <v>585</v>
      </c>
      <c r="C297" s="9" t="s">
        <v>14</v>
      </c>
      <c r="D297" s="99">
        <v>538.65</v>
      </c>
      <c r="E297" s="100">
        <v>0</v>
      </c>
      <c r="F297" s="101"/>
      <c r="G297" s="101">
        <f t="shared" si="663"/>
        <v>0</v>
      </c>
      <c r="H297" s="104">
        <f t="shared" si="664"/>
        <v>538.65</v>
      </c>
      <c r="I297" s="46">
        <v>3.78</v>
      </c>
      <c r="J297" s="37">
        <f t="shared" si="665"/>
        <v>2036.1</v>
      </c>
      <c r="K297" s="37">
        <f t="shared" ref="K297" si="672">ROUND(E297*$I297,2)</f>
        <v>0</v>
      </c>
      <c r="L297" s="37">
        <f t="shared" ref="L297" si="673">ROUND(F297*$I297,2)</f>
        <v>0</v>
      </c>
      <c r="M297" s="37">
        <f t="shared" ref="M297" si="674">ROUND(G297*$I297,2)</f>
        <v>0</v>
      </c>
      <c r="N297" s="37">
        <f t="shared" ref="N297" si="675">ROUND(H297*$I297,2)</f>
        <v>2036.1</v>
      </c>
      <c r="O297" s="19">
        <f t="shared" ref="O297" si="676">IF(L297="",0/J297,L297/J297)</f>
        <v>0</v>
      </c>
      <c r="P297" s="20">
        <f t="shared" ref="P297" si="677">IF(M297="",0/J297,M297/J297)</f>
        <v>0</v>
      </c>
      <c r="Q297" s="15"/>
    </row>
    <row r="298" spans="1:17" s="39" customFormat="1">
      <c r="A298" s="16" t="s">
        <v>586</v>
      </c>
      <c r="B298" s="16" t="s">
        <v>587</v>
      </c>
      <c r="C298" s="44"/>
      <c r="D298" s="102"/>
      <c r="E298" s="22"/>
      <c r="F298" s="22"/>
      <c r="G298" s="103"/>
      <c r="H298" s="22"/>
      <c r="I298" s="35"/>
      <c r="J298" s="36">
        <f>SUM(J299:J299)</f>
        <v>51223.58</v>
      </c>
      <c r="K298" s="36">
        <f>SUM(K299:K299)</f>
        <v>0</v>
      </c>
      <c r="L298" s="36">
        <f>SUM(L299:L299)</f>
        <v>0</v>
      </c>
      <c r="M298" s="36">
        <f>SUM(M299:M299)</f>
        <v>0</v>
      </c>
      <c r="N298" s="36">
        <f>SUM(N299:N299)</f>
        <v>51223.58</v>
      </c>
      <c r="O298" s="23">
        <f>SUM(M298/J298)</f>
        <v>0</v>
      </c>
      <c r="P298" s="24">
        <f>IF(M298="",0/J298,M298/J298)</f>
        <v>0</v>
      </c>
    </row>
    <row r="299" spans="1:17" ht="38.25">
      <c r="A299" s="41" t="s">
        <v>588</v>
      </c>
      <c r="B299" s="41" t="s">
        <v>589</v>
      </c>
      <c r="C299" s="9" t="s">
        <v>14</v>
      </c>
      <c r="D299" s="99">
        <v>163.19999999999999</v>
      </c>
      <c r="E299" s="100">
        <v>0</v>
      </c>
      <c r="F299" s="101"/>
      <c r="G299" s="101">
        <f>E299+F299</f>
        <v>0</v>
      </c>
      <c r="H299" s="104">
        <f>IF(G299="",D299-0,D299-G299)</f>
        <v>163.19999999999999</v>
      </c>
      <c r="I299" s="46">
        <v>313.87</v>
      </c>
      <c r="J299" s="37">
        <f>ROUND(D299*$I299,2)</f>
        <v>51223.58</v>
      </c>
      <c r="K299" s="37">
        <f t="shared" ref="K299" si="678">ROUND(E299*$I299,2)</f>
        <v>0</v>
      </c>
      <c r="L299" s="37">
        <f t="shared" ref="L299" si="679">ROUND(F299*$I299,2)</f>
        <v>0</v>
      </c>
      <c r="M299" s="37">
        <f t="shared" ref="M299" si="680">ROUND(G299*$I299,2)</f>
        <v>0</v>
      </c>
      <c r="N299" s="37">
        <f t="shared" ref="N299" si="681">ROUND(H299*$I299,2)</f>
        <v>51223.58</v>
      </c>
      <c r="O299" s="19">
        <f t="shared" ref="O299" si="682">IF(L299="",0/J299,L299/J299)</f>
        <v>0</v>
      </c>
      <c r="P299" s="20">
        <f t="shared" ref="P299" si="683">IF(M299="",0/J299,M299/J299)</f>
        <v>0</v>
      </c>
      <c r="Q299" s="15"/>
    </row>
    <row r="300" spans="1:17" s="39" customFormat="1">
      <c r="A300" s="16" t="s">
        <v>590</v>
      </c>
      <c r="B300" s="16" t="s">
        <v>591</v>
      </c>
      <c r="C300" s="44"/>
      <c r="D300" s="102"/>
      <c r="E300" s="22"/>
      <c r="F300" s="22"/>
      <c r="G300" s="103"/>
      <c r="H300" s="22"/>
      <c r="I300" s="35"/>
      <c r="J300" s="36">
        <f>SUM(J301:J317)</f>
        <v>45392.03</v>
      </c>
      <c r="K300" s="36">
        <f t="shared" ref="K300:N300" si="684">SUM(K301:K317)</f>
        <v>0</v>
      </c>
      <c r="L300" s="36">
        <f t="shared" si="684"/>
        <v>0</v>
      </c>
      <c r="M300" s="36">
        <f t="shared" si="684"/>
        <v>0</v>
      </c>
      <c r="N300" s="36">
        <f t="shared" si="684"/>
        <v>45392.03</v>
      </c>
      <c r="O300" s="23">
        <f>SUM(M300/J300)</f>
        <v>0</v>
      </c>
      <c r="P300" s="24">
        <f>IF(M300="",0/J300,M300/J300)</f>
        <v>0</v>
      </c>
    </row>
    <row r="301" spans="1:17">
      <c r="A301" s="41" t="s">
        <v>592</v>
      </c>
      <c r="B301" s="41" t="s">
        <v>149</v>
      </c>
      <c r="C301" s="9" t="s">
        <v>28</v>
      </c>
      <c r="D301" s="99">
        <v>19.87</v>
      </c>
      <c r="E301" s="100">
        <v>0</v>
      </c>
      <c r="F301" s="101"/>
      <c r="G301" s="101">
        <f>E301+F301</f>
        <v>0</v>
      </c>
      <c r="H301" s="104">
        <f>IF(G301="",D301-0,D301-G301)</f>
        <v>19.87</v>
      </c>
      <c r="I301" s="46">
        <v>91.16</v>
      </c>
      <c r="J301" s="37">
        <f>ROUND(D301*$I301,2)</f>
        <v>1811.35</v>
      </c>
      <c r="K301" s="37">
        <f t="shared" ref="K301:K302" si="685">ROUND(E301*$I301,2)</f>
        <v>0</v>
      </c>
      <c r="L301" s="37">
        <f t="shared" ref="L301:L302" si="686">ROUND(F301*$I301,2)</f>
        <v>0</v>
      </c>
      <c r="M301" s="37">
        <f t="shared" ref="M301:M302" si="687">ROUND(G301*$I301,2)</f>
        <v>0</v>
      </c>
      <c r="N301" s="37">
        <f t="shared" ref="N301:N302" si="688">ROUND(H301*$I301,2)</f>
        <v>1811.35</v>
      </c>
      <c r="O301" s="19">
        <f t="shared" ref="O301:O302" si="689">IF(L301="",0/J301,L301/J301)</f>
        <v>0</v>
      </c>
      <c r="P301" s="20">
        <f t="shared" ref="P301:P302" si="690">IF(M301="",0/J301,M301/J301)</f>
        <v>0</v>
      </c>
      <c r="Q301" s="15"/>
    </row>
    <row r="302" spans="1:17" ht="25.5">
      <c r="A302" s="41" t="s">
        <v>593</v>
      </c>
      <c r="B302" s="41" t="s">
        <v>304</v>
      </c>
      <c r="C302" s="9" t="s">
        <v>28</v>
      </c>
      <c r="D302" s="99">
        <v>31.34</v>
      </c>
      <c r="E302" s="100">
        <v>0</v>
      </c>
      <c r="F302" s="101"/>
      <c r="G302" s="101">
        <f>E302+F302</f>
        <v>0</v>
      </c>
      <c r="H302" s="104">
        <f>IF(G302="",D302-0,D302-G302)</f>
        <v>31.34</v>
      </c>
      <c r="I302" s="46">
        <v>483.75</v>
      </c>
      <c r="J302" s="37">
        <f>ROUND(D302*$I302,2)</f>
        <v>15160.73</v>
      </c>
      <c r="K302" s="37">
        <f t="shared" si="685"/>
        <v>0</v>
      </c>
      <c r="L302" s="37">
        <f t="shared" si="686"/>
        <v>0</v>
      </c>
      <c r="M302" s="37">
        <f t="shared" si="687"/>
        <v>0</v>
      </c>
      <c r="N302" s="37">
        <f t="shared" si="688"/>
        <v>15160.73</v>
      </c>
      <c r="O302" s="19">
        <f t="shared" si="689"/>
        <v>0</v>
      </c>
      <c r="P302" s="20">
        <f t="shared" si="690"/>
        <v>0</v>
      </c>
      <c r="Q302" s="15"/>
    </row>
    <row r="303" spans="1:17" s="39" customFormat="1" ht="25.5">
      <c r="A303" s="41" t="s">
        <v>594</v>
      </c>
      <c r="B303" s="41" t="s">
        <v>48</v>
      </c>
      <c r="C303" s="9" t="s">
        <v>14</v>
      </c>
      <c r="D303" s="99">
        <v>21.37</v>
      </c>
      <c r="E303" s="100">
        <v>0</v>
      </c>
      <c r="F303" s="101"/>
      <c r="G303" s="101">
        <f>E303+F303</f>
        <v>0</v>
      </c>
      <c r="H303" s="104">
        <f>IF(G303="",D303-0,D303-G303)</f>
        <v>21.37</v>
      </c>
      <c r="I303" s="46">
        <v>124.57</v>
      </c>
      <c r="J303" s="37">
        <f>ROUND(D303*$I303,2)</f>
        <v>2662.06</v>
      </c>
      <c r="K303" s="37">
        <f t="shared" ref="K303" si="691">ROUND(E303*$I303,2)</f>
        <v>0</v>
      </c>
      <c r="L303" s="37">
        <f t="shared" ref="L303" si="692">ROUND(F303*$I303,2)</f>
        <v>0</v>
      </c>
      <c r="M303" s="37">
        <f t="shared" ref="M303" si="693">ROUND(G303*$I303,2)</f>
        <v>0</v>
      </c>
      <c r="N303" s="37">
        <f t="shared" ref="N303" si="694">ROUND(H303*$I303,2)</f>
        <v>2662.06</v>
      </c>
      <c r="O303" s="19">
        <f t="shared" ref="O303" si="695">IF(L303="",0/J303,L303/J303)</f>
        <v>0</v>
      </c>
      <c r="P303" s="20">
        <f t="shared" ref="P303" si="696">IF(M303="",0/J303,M303/J303)</f>
        <v>0</v>
      </c>
    </row>
    <row r="304" spans="1:17" ht="38.25">
      <c r="A304" s="41" t="s">
        <v>595</v>
      </c>
      <c r="B304" s="41" t="s">
        <v>365</v>
      </c>
      <c r="C304" s="9" t="s">
        <v>14</v>
      </c>
      <c r="D304" s="99">
        <v>51.41</v>
      </c>
      <c r="E304" s="100">
        <v>0</v>
      </c>
      <c r="F304" s="101"/>
      <c r="G304" s="101">
        <f t="shared" ref="G304:G317" si="697">E304+F304</f>
        <v>0</v>
      </c>
      <c r="H304" s="104">
        <f t="shared" ref="H304:H317" si="698">IF(G304="",D304-0,D304-G304)</f>
        <v>51.41</v>
      </c>
      <c r="I304" s="46">
        <v>49.19</v>
      </c>
      <c r="J304" s="37">
        <f t="shared" ref="J304:J317" si="699">ROUND(D304*$I304,2)</f>
        <v>2528.86</v>
      </c>
      <c r="K304" s="37">
        <f t="shared" ref="K304:K311" si="700">ROUND(E304*$I304,2)</f>
        <v>0</v>
      </c>
      <c r="L304" s="37">
        <f t="shared" ref="L304:L311" si="701">ROUND(F304*$I304,2)</f>
        <v>0</v>
      </c>
      <c r="M304" s="37">
        <f t="shared" ref="M304:M311" si="702">ROUND(G304*$I304,2)</f>
        <v>0</v>
      </c>
      <c r="N304" s="37">
        <f t="shared" ref="N304:N311" si="703">ROUND(H304*$I304,2)</f>
        <v>2528.86</v>
      </c>
      <c r="O304" s="19">
        <f t="shared" ref="O304:O311" si="704">IF(L304="",0/J304,L304/J304)</f>
        <v>0</v>
      </c>
      <c r="P304" s="20">
        <f t="shared" ref="P304:P311" si="705">IF(M304="",0/J304,M304/J304)</f>
        <v>0</v>
      </c>
      <c r="Q304" s="15"/>
    </row>
    <row r="305" spans="1:17" ht="25.5">
      <c r="A305" s="41" t="s">
        <v>596</v>
      </c>
      <c r="B305" s="41" t="s">
        <v>152</v>
      </c>
      <c r="C305" s="9" t="s">
        <v>14</v>
      </c>
      <c r="D305" s="99">
        <v>195.43</v>
      </c>
      <c r="E305" s="100">
        <v>0</v>
      </c>
      <c r="F305" s="101"/>
      <c r="G305" s="101">
        <f t="shared" si="697"/>
        <v>0</v>
      </c>
      <c r="H305" s="104">
        <f t="shared" si="698"/>
        <v>195.43</v>
      </c>
      <c r="I305" s="46">
        <v>4.57</v>
      </c>
      <c r="J305" s="37">
        <f t="shared" si="699"/>
        <v>893.12</v>
      </c>
      <c r="K305" s="37">
        <f t="shared" si="700"/>
        <v>0</v>
      </c>
      <c r="L305" s="37">
        <f t="shared" si="701"/>
        <v>0</v>
      </c>
      <c r="M305" s="37">
        <f t="shared" si="702"/>
        <v>0</v>
      </c>
      <c r="N305" s="37">
        <f t="shared" si="703"/>
        <v>893.12</v>
      </c>
      <c r="O305" s="19">
        <f t="shared" si="704"/>
        <v>0</v>
      </c>
      <c r="P305" s="20">
        <f t="shared" si="705"/>
        <v>0</v>
      </c>
      <c r="Q305" s="15"/>
    </row>
    <row r="306" spans="1:17" ht="38.25">
      <c r="A306" s="41" t="s">
        <v>597</v>
      </c>
      <c r="B306" s="41" t="s">
        <v>154</v>
      </c>
      <c r="C306" s="9" t="s">
        <v>14</v>
      </c>
      <c r="D306" s="99">
        <v>199.16</v>
      </c>
      <c r="E306" s="100">
        <v>0</v>
      </c>
      <c r="F306" s="101"/>
      <c r="G306" s="101">
        <f t="shared" si="697"/>
        <v>0</v>
      </c>
      <c r="H306" s="104">
        <f t="shared" si="698"/>
        <v>199.16</v>
      </c>
      <c r="I306" s="46">
        <v>27.26</v>
      </c>
      <c r="J306" s="37">
        <f t="shared" si="699"/>
        <v>5429.1</v>
      </c>
      <c r="K306" s="37">
        <f t="shared" si="700"/>
        <v>0</v>
      </c>
      <c r="L306" s="37">
        <f t="shared" si="701"/>
        <v>0</v>
      </c>
      <c r="M306" s="37">
        <f t="shared" si="702"/>
        <v>0</v>
      </c>
      <c r="N306" s="37">
        <f t="shared" si="703"/>
        <v>5429.1</v>
      </c>
      <c r="O306" s="19">
        <f t="shared" si="704"/>
        <v>0</v>
      </c>
      <c r="P306" s="20">
        <f t="shared" si="705"/>
        <v>0</v>
      </c>
      <c r="Q306" s="15"/>
    </row>
    <row r="307" spans="1:17" ht="25.5">
      <c r="A307" s="41" t="s">
        <v>598</v>
      </c>
      <c r="B307" s="41" t="s">
        <v>47</v>
      </c>
      <c r="C307" s="9" t="s">
        <v>28</v>
      </c>
      <c r="D307" s="99">
        <v>4.7699999999999996</v>
      </c>
      <c r="E307" s="100">
        <v>0</v>
      </c>
      <c r="F307" s="101"/>
      <c r="G307" s="101">
        <f t="shared" si="697"/>
        <v>0</v>
      </c>
      <c r="H307" s="104">
        <f t="shared" si="698"/>
        <v>4.7699999999999996</v>
      </c>
      <c r="I307" s="46">
        <v>623.14</v>
      </c>
      <c r="J307" s="37">
        <f t="shared" si="699"/>
        <v>2972.38</v>
      </c>
      <c r="K307" s="37">
        <f t="shared" si="700"/>
        <v>0</v>
      </c>
      <c r="L307" s="37">
        <f t="shared" si="701"/>
        <v>0</v>
      </c>
      <c r="M307" s="37">
        <f t="shared" si="702"/>
        <v>0</v>
      </c>
      <c r="N307" s="37">
        <f t="shared" si="703"/>
        <v>2972.38</v>
      </c>
      <c r="O307" s="19">
        <f t="shared" si="704"/>
        <v>0</v>
      </c>
      <c r="P307" s="20">
        <f t="shared" si="705"/>
        <v>0</v>
      </c>
      <c r="Q307" s="15"/>
    </row>
    <row r="308" spans="1:17" ht="25.5">
      <c r="A308" s="41" t="s">
        <v>599</v>
      </c>
      <c r="B308" s="41" t="s">
        <v>576</v>
      </c>
      <c r="C308" s="9" t="s">
        <v>28</v>
      </c>
      <c r="D308" s="99">
        <v>0.66</v>
      </c>
      <c r="E308" s="100">
        <v>0</v>
      </c>
      <c r="F308" s="101"/>
      <c r="G308" s="101">
        <f t="shared" si="697"/>
        <v>0</v>
      </c>
      <c r="H308" s="104">
        <f t="shared" si="698"/>
        <v>0.66</v>
      </c>
      <c r="I308" s="46">
        <v>2660.76</v>
      </c>
      <c r="J308" s="37">
        <f t="shared" si="699"/>
        <v>1756.1</v>
      </c>
      <c r="K308" s="37">
        <f t="shared" si="700"/>
        <v>0</v>
      </c>
      <c r="L308" s="37">
        <f t="shared" si="701"/>
        <v>0</v>
      </c>
      <c r="M308" s="37">
        <f t="shared" si="702"/>
        <v>0</v>
      </c>
      <c r="N308" s="37">
        <f t="shared" si="703"/>
        <v>1756.1</v>
      </c>
      <c r="O308" s="19">
        <f t="shared" si="704"/>
        <v>0</v>
      </c>
      <c r="P308" s="20">
        <f t="shared" si="705"/>
        <v>0</v>
      </c>
      <c r="Q308" s="15"/>
    </row>
    <row r="309" spans="1:17" ht="38.25">
      <c r="A309" s="41" t="s">
        <v>600</v>
      </c>
      <c r="B309" s="41" t="s">
        <v>601</v>
      </c>
      <c r="C309" s="9" t="s">
        <v>10</v>
      </c>
      <c r="D309" s="99">
        <v>4.0999999999999996</v>
      </c>
      <c r="E309" s="100">
        <v>0</v>
      </c>
      <c r="F309" s="101"/>
      <c r="G309" s="101">
        <f t="shared" si="697"/>
        <v>0</v>
      </c>
      <c r="H309" s="104">
        <f t="shared" si="698"/>
        <v>4.0999999999999996</v>
      </c>
      <c r="I309" s="46">
        <v>222.61</v>
      </c>
      <c r="J309" s="37">
        <f t="shared" si="699"/>
        <v>912.7</v>
      </c>
      <c r="K309" s="37">
        <f t="shared" si="700"/>
        <v>0</v>
      </c>
      <c r="L309" s="37">
        <f t="shared" si="701"/>
        <v>0</v>
      </c>
      <c r="M309" s="37">
        <f t="shared" si="702"/>
        <v>0</v>
      </c>
      <c r="N309" s="37">
        <f t="shared" si="703"/>
        <v>912.7</v>
      </c>
      <c r="O309" s="19">
        <f t="shared" si="704"/>
        <v>0</v>
      </c>
      <c r="P309" s="20">
        <f t="shared" si="705"/>
        <v>0</v>
      </c>
      <c r="Q309" s="15"/>
    </row>
    <row r="310" spans="1:17" ht="25.5">
      <c r="A310" s="41" t="s">
        <v>602</v>
      </c>
      <c r="B310" s="41" t="s">
        <v>124</v>
      </c>
      <c r="C310" s="9" t="s">
        <v>14</v>
      </c>
      <c r="D310" s="99">
        <v>112.87</v>
      </c>
      <c r="E310" s="100">
        <v>0</v>
      </c>
      <c r="F310" s="101"/>
      <c r="G310" s="101">
        <f t="shared" si="697"/>
        <v>0</v>
      </c>
      <c r="H310" s="104">
        <f t="shared" si="698"/>
        <v>112.87</v>
      </c>
      <c r="I310" s="46">
        <v>8.06</v>
      </c>
      <c r="J310" s="37">
        <f t="shared" si="699"/>
        <v>909.73</v>
      </c>
      <c r="K310" s="37">
        <f t="shared" si="700"/>
        <v>0</v>
      </c>
      <c r="L310" s="37">
        <f t="shared" si="701"/>
        <v>0</v>
      </c>
      <c r="M310" s="37">
        <f t="shared" si="702"/>
        <v>0</v>
      </c>
      <c r="N310" s="37">
        <f t="shared" si="703"/>
        <v>909.73</v>
      </c>
      <c r="O310" s="19">
        <f t="shared" si="704"/>
        <v>0</v>
      </c>
      <c r="P310" s="20">
        <f t="shared" si="705"/>
        <v>0</v>
      </c>
      <c r="Q310" s="15"/>
    </row>
    <row r="311" spans="1:17" ht="25.5">
      <c r="A311" s="41" t="s">
        <v>603</v>
      </c>
      <c r="B311" s="41" t="s">
        <v>604</v>
      </c>
      <c r="C311" s="9" t="s">
        <v>14</v>
      </c>
      <c r="D311" s="99">
        <v>3.43</v>
      </c>
      <c r="E311" s="100">
        <v>0</v>
      </c>
      <c r="F311" s="101"/>
      <c r="G311" s="101">
        <f t="shared" si="697"/>
        <v>0</v>
      </c>
      <c r="H311" s="104">
        <f t="shared" si="698"/>
        <v>3.43</v>
      </c>
      <c r="I311" s="46">
        <v>50.79</v>
      </c>
      <c r="J311" s="37">
        <f t="shared" si="699"/>
        <v>174.21</v>
      </c>
      <c r="K311" s="37">
        <f t="shared" si="700"/>
        <v>0</v>
      </c>
      <c r="L311" s="37">
        <f t="shared" si="701"/>
        <v>0</v>
      </c>
      <c r="M311" s="37">
        <f t="shared" si="702"/>
        <v>0</v>
      </c>
      <c r="N311" s="37">
        <f t="shared" si="703"/>
        <v>174.21</v>
      </c>
      <c r="O311" s="19">
        <f t="shared" si="704"/>
        <v>0</v>
      </c>
      <c r="P311" s="20">
        <f t="shared" si="705"/>
        <v>0</v>
      </c>
      <c r="Q311" s="15"/>
    </row>
    <row r="312" spans="1:17">
      <c r="A312" s="41" t="s">
        <v>605</v>
      </c>
      <c r="B312" s="41" t="s">
        <v>420</v>
      </c>
      <c r="C312" s="9" t="s">
        <v>14</v>
      </c>
      <c r="D312" s="99">
        <v>153.53</v>
      </c>
      <c r="E312" s="100">
        <v>0</v>
      </c>
      <c r="F312" s="101"/>
      <c r="G312" s="101">
        <f t="shared" si="697"/>
        <v>0</v>
      </c>
      <c r="H312" s="104">
        <f t="shared" si="698"/>
        <v>153.53</v>
      </c>
      <c r="I312" s="46">
        <v>3.64</v>
      </c>
      <c r="J312" s="37">
        <f t="shared" si="699"/>
        <v>558.85</v>
      </c>
      <c r="K312" s="37">
        <f t="shared" ref="K312:K315" si="706">ROUND(E312*$I312,2)</f>
        <v>0</v>
      </c>
      <c r="L312" s="37">
        <f t="shared" ref="L312:L315" si="707">ROUND(F312*$I312,2)</f>
        <v>0</v>
      </c>
      <c r="M312" s="37">
        <f t="shared" ref="M312:M315" si="708">ROUND(G312*$I312,2)</f>
        <v>0</v>
      </c>
      <c r="N312" s="37">
        <f t="shared" ref="N312:N315" si="709">ROUND(H312*$I312,2)</f>
        <v>558.85</v>
      </c>
      <c r="O312" s="19">
        <f t="shared" ref="O312:O315" si="710">IF(L312="",0/J312,L312/J312)</f>
        <v>0</v>
      </c>
      <c r="P312" s="20">
        <f t="shared" ref="P312:P315" si="711">IF(M312="",0/J312,M312/J312)</f>
        <v>0</v>
      </c>
      <c r="Q312" s="15"/>
    </row>
    <row r="313" spans="1:17" ht="25.5">
      <c r="A313" s="41" t="s">
        <v>606</v>
      </c>
      <c r="B313" s="41" t="s">
        <v>438</v>
      </c>
      <c r="C313" s="9" t="s">
        <v>14</v>
      </c>
      <c r="D313" s="99">
        <v>153.53</v>
      </c>
      <c r="E313" s="100">
        <v>0</v>
      </c>
      <c r="F313" s="101"/>
      <c r="G313" s="101">
        <f t="shared" si="697"/>
        <v>0</v>
      </c>
      <c r="H313" s="104">
        <f t="shared" si="698"/>
        <v>153.53</v>
      </c>
      <c r="I313" s="46">
        <v>21.31</v>
      </c>
      <c r="J313" s="37">
        <f t="shared" si="699"/>
        <v>3271.72</v>
      </c>
      <c r="K313" s="37">
        <f t="shared" si="706"/>
        <v>0</v>
      </c>
      <c r="L313" s="37">
        <f t="shared" si="707"/>
        <v>0</v>
      </c>
      <c r="M313" s="37">
        <f t="shared" si="708"/>
        <v>0</v>
      </c>
      <c r="N313" s="37">
        <f t="shared" si="709"/>
        <v>3271.72</v>
      </c>
      <c r="O313" s="19">
        <f t="shared" si="710"/>
        <v>0</v>
      </c>
      <c r="P313" s="20">
        <f t="shared" si="711"/>
        <v>0</v>
      </c>
      <c r="Q313" s="15"/>
    </row>
    <row r="314" spans="1:17" ht="25.5">
      <c r="A314" s="41" t="s">
        <v>607</v>
      </c>
      <c r="B314" s="41" t="s">
        <v>440</v>
      </c>
      <c r="C314" s="9" t="s">
        <v>14</v>
      </c>
      <c r="D314" s="99">
        <v>153.53</v>
      </c>
      <c r="E314" s="100">
        <v>0</v>
      </c>
      <c r="F314" s="101"/>
      <c r="G314" s="101">
        <f t="shared" si="697"/>
        <v>0</v>
      </c>
      <c r="H314" s="104">
        <f t="shared" si="698"/>
        <v>153.53</v>
      </c>
      <c r="I314" s="46">
        <v>15.25</v>
      </c>
      <c r="J314" s="37">
        <f t="shared" si="699"/>
        <v>2341.33</v>
      </c>
      <c r="K314" s="37">
        <f t="shared" si="706"/>
        <v>0</v>
      </c>
      <c r="L314" s="37">
        <f t="shared" si="707"/>
        <v>0</v>
      </c>
      <c r="M314" s="37">
        <f t="shared" si="708"/>
        <v>0</v>
      </c>
      <c r="N314" s="37">
        <f t="shared" si="709"/>
        <v>2341.33</v>
      </c>
      <c r="O314" s="19">
        <f t="shared" si="710"/>
        <v>0</v>
      </c>
      <c r="P314" s="20">
        <f t="shared" si="711"/>
        <v>0</v>
      </c>
      <c r="Q314" s="15"/>
    </row>
    <row r="315" spans="1:17" ht="38.25">
      <c r="A315" s="41" t="s">
        <v>608</v>
      </c>
      <c r="B315" s="41" t="s">
        <v>609</v>
      </c>
      <c r="C315" s="9" t="s">
        <v>14</v>
      </c>
      <c r="D315" s="99">
        <v>2.37</v>
      </c>
      <c r="E315" s="100">
        <v>0</v>
      </c>
      <c r="F315" s="101"/>
      <c r="G315" s="101">
        <f t="shared" si="697"/>
        <v>0</v>
      </c>
      <c r="H315" s="104">
        <f t="shared" si="698"/>
        <v>2.37</v>
      </c>
      <c r="I315" s="46">
        <v>30.39</v>
      </c>
      <c r="J315" s="37">
        <f t="shared" si="699"/>
        <v>72.02</v>
      </c>
      <c r="K315" s="37">
        <f t="shared" si="706"/>
        <v>0</v>
      </c>
      <c r="L315" s="37">
        <f t="shared" si="707"/>
        <v>0</v>
      </c>
      <c r="M315" s="37">
        <f t="shared" si="708"/>
        <v>0</v>
      </c>
      <c r="N315" s="37">
        <f t="shared" si="709"/>
        <v>72.02</v>
      </c>
      <c r="O315" s="19">
        <f t="shared" si="710"/>
        <v>0</v>
      </c>
      <c r="P315" s="20">
        <f t="shared" si="711"/>
        <v>0</v>
      </c>
      <c r="Q315" s="15"/>
    </row>
    <row r="316" spans="1:17" ht="25.5">
      <c r="A316" s="41" t="s">
        <v>610</v>
      </c>
      <c r="B316" s="41" t="s">
        <v>611</v>
      </c>
      <c r="C316" s="9" t="s">
        <v>14</v>
      </c>
      <c r="D316" s="99">
        <v>2.37</v>
      </c>
      <c r="E316" s="100">
        <v>0</v>
      </c>
      <c r="F316" s="101"/>
      <c r="G316" s="101">
        <f t="shared" si="697"/>
        <v>0</v>
      </c>
      <c r="H316" s="104">
        <f t="shared" si="698"/>
        <v>2.37</v>
      </c>
      <c r="I316" s="46">
        <v>26.76</v>
      </c>
      <c r="J316" s="37">
        <f t="shared" si="699"/>
        <v>63.42</v>
      </c>
      <c r="K316" s="37">
        <f t="shared" ref="K316:K317" si="712">ROUND(E316*$I316,2)</f>
        <v>0</v>
      </c>
      <c r="L316" s="37">
        <f t="shared" ref="L316:L317" si="713">ROUND(F316*$I316,2)</f>
        <v>0</v>
      </c>
      <c r="M316" s="37">
        <f t="shared" ref="M316:M317" si="714">ROUND(G316*$I316,2)</f>
        <v>0</v>
      </c>
      <c r="N316" s="37">
        <f t="shared" ref="N316:N317" si="715">ROUND(H316*$I316,2)</f>
        <v>63.42</v>
      </c>
      <c r="O316" s="19">
        <f t="shared" ref="O316:O317" si="716">IF(L316="",0/J316,L316/J316)</f>
        <v>0</v>
      </c>
      <c r="P316" s="20">
        <f t="shared" ref="P316:P317" si="717">IF(M316="",0/J316,M316/J316)</f>
        <v>0</v>
      </c>
      <c r="Q316" s="15"/>
    </row>
    <row r="317" spans="1:17">
      <c r="A317" s="41" t="s">
        <v>612</v>
      </c>
      <c r="B317" s="41" t="s">
        <v>115</v>
      </c>
      <c r="C317" s="9" t="s">
        <v>28</v>
      </c>
      <c r="D317" s="99">
        <v>39.79</v>
      </c>
      <c r="E317" s="100">
        <v>0</v>
      </c>
      <c r="F317" s="101"/>
      <c r="G317" s="101">
        <f t="shared" si="697"/>
        <v>0</v>
      </c>
      <c r="H317" s="104">
        <f t="shared" si="698"/>
        <v>39.79</v>
      </c>
      <c r="I317" s="46">
        <v>97.37</v>
      </c>
      <c r="J317" s="37">
        <f t="shared" si="699"/>
        <v>3874.35</v>
      </c>
      <c r="K317" s="37">
        <f t="shared" si="712"/>
        <v>0</v>
      </c>
      <c r="L317" s="37">
        <f t="shared" si="713"/>
        <v>0</v>
      </c>
      <c r="M317" s="37">
        <f t="shared" si="714"/>
        <v>0</v>
      </c>
      <c r="N317" s="37">
        <f t="shared" si="715"/>
        <v>3874.35</v>
      </c>
      <c r="O317" s="19">
        <f t="shared" si="716"/>
        <v>0</v>
      </c>
      <c r="P317" s="20">
        <f t="shared" si="717"/>
        <v>0</v>
      </c>
      <c r="Q317" s="15"/>
    </row>
    <row r="318" spans="1:17" s="39" customFormat="1">
      <c r="A318" s="16" t="s">
        <v>752</v>
      </c>
      <c r="B318" s="38" t="s">
        <v>416</v>
      </c>
      <c r="C318" s="21" t="s">
        <v>2</v>
      </c>
      <c r="D318" s="22"/>
      <c r="E318" s="22"/>
      <c r="F318" s="22"/>
      <c r="G318" s="103"/>
      <c r="H318" s="22"/>
      <c r="I318" s="35"/>
      <c r="J318" s="36">
        <f>(J319)+J322+J325</f>
        <v>22083.43</v>
      </c>
      <c r="K318" s="36">
        <f t="shared" ref="K318:N318" si="718">(K319)+K322+K325</f>
        <v>0</v>
      </c>
      <c r="L318" s="36">
        <f t="shared" si="718"/>
        <v>0</v>
      </c>
      <c r="M318" s="36">
        <f t="shared" si="718"/>
        <v>0</v>
      </c>
      <c r="N318" s="36">
        <f t="shared" si="718"/>
        <v>22083.43</v>
      </c>
      <c r="O318" s="23">
        <f>SUM(M318/J318)</f>
        <v>0</v>
      </c>
      <c r="P318" s="24">
        <f>IF(M318="",0/J318,M318/J318)</f>
        <v>0</v>
      </c>
    </row>
    <row r="319" spans="1:17" s="39" customFormat="1">
      <c r="A319" s="16" t="s">
        <v>613</v>
      </c>
      <c r="B319" s="16" t="s">
        <v>587</v>
      </c>
      <c r="C319" s="44"/>
      <c r="D319" s="102"/>
      <c r="E319" s="22"/>
      <c r="F319" s="22"/>
      <c r="G319" s="103"/>
      <c r="H319" s="22"/>
      <c r="I319" s="35"/>
      <c r="J319" s="36">
        <f>SUM(J320:J321)</f>
        <v>3220.9700000000003</v>
      </c>
      <c r="K319" s="36">
        <f>SUM(K320:K321)</f>
        <v>0</v>
      </c>
      <c r="L319" s="36">
        <f>SUM(L320:L321)</f>
        <v>0</v>
      </c>
      <c r="M319" s="36">
        <f>SUM(M320:M321)</f>
        <v>0</v>
      </c>
      <c r="N319" s="36">
        <f>SUM(N320:N321)</f>
        <v>3220.9700000000003</v>
      </c>
      <c r="O319" s="23">
        <f>SUM(M319/J319)</f>
        <v>0</v>
      </c>
      <c r="P319" s="24">
        <f>IF(M319="",0/J319,M319/J319)</f>
        <v>0</v>
      </c>
    </row>
    <row r="320" spans="1:17" ht="38.25">
      <c r="A320" s="41" t="s">
        <v>614</v>
      </c>
      <c r="B320" s="41" t="s">
        <v>609</v>
      </c>
      <c r="C320" s="9" t="s">
        <v>14</v>
      </c>
      <c r="D320" s="99">
        <v>56.36</v>
      </c>
      <c r="E320" s="100">
        <v>0</v>
      </c>
      <c r="F320" s="101"/>
      <c r="G320" s="101">
        <f t="shared" ref="G320:G321" si="719">E320+F320</f>
        <v>0</v>
      </c>
      <c r="H320" s="104">
        <f t="shared" ref="H320:H321" si="720">IF(G320="",D320-0,D320-G320)</f>
        <v>56.36</v>
      </c>
      <c r="I320" s="46">
        <v>30.39</v>
      </c>
      <c r="J320" s="37">
        <f t="shared" ref="J320:J321" si="721">ROUND(D320*$I320,2)</f>
        <v>1712.78</v>
      </c>
      <c r="K320" s="37">
        <f t="shared" ref="K320:K321" si="722">ROUND(E320*$I320,2)</f>
        <v>0</v>
      </c>
      <c r="L320" s="37">
        <f t="shared" ref="L320:L321" si="723">ROUND(F320*$I320,2)</f>
        <v>0</v>
      </c>
      <c r="M320" s="37">
        <f t="shared" ref="M320:M321" si="724">ROUND(G320*$I320,2)</f>
        <v>0</v>
      </c>
      <c r="N320" s="37">
        <f t="shared" ref="N320:N321" si="725">ROUND(H320*$I320,2)</f>
        <v>1712.78</v>
      </c>
      <c r="O320" s="19">
        <f t="shared" ref="O320:O321" si="726">IF(L320="",0/J320,L320/J320)</f>
        <v>0</v>
      </c>
      <c r="P320" s="20">
        <f t="shared" ref="P320:P321" si="727">IF(M320="",0/J320,M320/J320)</f>
        <v>0</v>
      </c>
      <c r="Q320" s="15"/>
    </row>
    <row r="321" spans="1:17" ht="25.5">
      <c r="A321" s="41" t="s">
        <v>615</v>
      </c>
      <c r="B321" s="41" t="s">
        <v>611</v>
      </c>
      <c r="C321" s="9" t="s">
        <v>14</v>
      </c>
      <c r="D321" s="99">
        <v>56.36</v>
      </c>
      <c r="E321" s="100">
        <v>0</v>
      </c>
      <c r="F321" s="101"/>
      <c r="G321" s="101">
        <f t="shared" si="719"/>
        <v>0</v>
      </c>
      <c r="H321" s="104">
        <f t="shared" si="720"/>
        <v>56.36</v>
      </c>
      <c r="I321" s="46">
        <v>26.76</v>
      </c>
      <c r="J321" s="37">
        <f t="shared" si="721"/>
        <v>1508.19</v>
      </c>
      <c r="K321" s="37">
        <f t="shared" si="722"/>
        <v>0</v>
      </c>
      <c r="L321" s="37">
        <f t="shared" si="723"/>
        <v>0</v>
      </c>
      <c r="M321" s="37">
        <f t="shared" si="724"/>
        <v>0</v>
      </c>
      <c r="N321" s="37">
        <f t="shared" si="725"/>
        <v>1508.19</v>
      </c>
      <c r="O321" s="19">
        <f t="shared" si="726"/>
        <v>0</v>
      </c>
      <c r="P321" s="20">
        <f t="shared" si="727"/>
        <v>0</v>
      </c>
      <c r="Q321" s="15"/>
    </row>
    <row r="322" spans="1:17" s="39" customFormat="1">
      <c r="A322" s="16" t="s">
        <v>616</v>
      </c>
      <c r="B322" s="16" t="s">
        <v>617</v>
      </c>
      <c r="C322" s="44"/>
      <c r="D322" s="102"/>
      <c r="E322" s="22"/>
      <c r="F322" s="22"/>
      <c r="G322" s="103"/>
      <c r="H322" s="22"/>
      <c r="I322" s="35"/>
      <c r="J322" s="36">
        <f>SUM(J323:J324)</f>
        <v>14396.640000000001</v>
      </c>
      <c r="K322" s="36">
        <f t="shared" ref="K322:N322" si="728">SUM(K323:K324)</f>
        <v>0</v>
      </c>
      <c r="L322" s="36">
        <f t="shared" si="728"/>
        <v>0</v>
      </c>
      <c r="M322" s="36">
        <f t="shared" si="728"/>
        <v>0</v>
      </c>
      <c r="N322" s="36">
        <f t="shared" si="728"/>
        <v>14396.640000000001</v>
      </c>
      <c r="O322" s="23">
        <f>SUM(M322/J322)</f>
        <v>0</v>
      </c>
      <c r="P322" s="24">
        <f>IF(M322="",0/J322,M322/J322)</f>
        <v>0</v>
      </c>
    </row>
    <row r="323" spans="1:17" ht="25.5">
      <c r="A323" s="41" t="s">
        <v>618</v>
      </c>
      <c r="B323" s="41" t="s">
        <v>619</v>
      </c>
      <c r="C323" s="9" t="s">
        <v>10</v>
      </c>
      <c r="D323" s="99">
        <v>379.88</v>
      </c>
      <c r="E323" s="100">
        <v>0</v>
      </c>
      <c r="F323" s="101"/>
      <c r="G323" s="101">
        <f>E323+F323</f>
        <v>0</v>
      </c>
      <c r="H323" s="104">
        <f>IF(G323="",D323-0,D323-G323)</f>
        <v>379.88</v>
      </c>
      <c r="I323" s="46">
        <v>10.73</v>
      </c>
      <c r="J323" s="37">
        <f>ROUND(D323*$I323,2)</f>
        <v>4076.11</v>
      </c>
      <c r="K323" s="37">
        <f t="shared" ref="K323:K324" si="729">ROUND(E323*$I323,2)</f>
        <v>0</v>
      </c>
      <c r="L323" s="37">
        <f t="shared" ref="L323:L324" si="730">ROUND(F323*$I323,2)</f>
        <v>0</v>
      </c>
      <c r="M323" s="37">
        <f t="shared" ref="M323:M324" si="731">ROUND(G323*$I323,2)</f>
        <v>0</v>
      </c>
      <c r="N323" s="37">
        <f t="shared" ref="N323:N324" si="732">ROUND(H323*$I323,2)</f>
        <v>4076.11</v>
      </c>
      <c r="O323" s="19">
        <f t="shared" ref="O323:O324" si="733">IF(L323="",0/J323,L323/J323)</f>
        <v>0</v>
      </c>
      <c r="P323" s="20">
        <f t="shared" ref="P323:P324" si="734">IF(M323="",0/J323,M323/J323)</f>
        <v>0</v>
      </c>
      <c r="Q323" s="15"/>
    </row>
    <row r="324" spans="1:17" ht="25.5">
      <c r="A324" s="41" t="s">
        <v>620</v>
      </c>
      <c r="B324" s="41" t="s">
        <v>621</v>
      </c>
      <c r="C324" s="9" t="s">
        <v>14</v>
      </c>
      <c r="D324" s="99">
        <v>538.65</v>
      </c>
      <c r="E324" s="100">
        <v>0</v>
      </c>
      <c r="F324" s="101"/>
      <c r="G324" s="101">
        <f>E324+F324</f>
        <v>0</v>
      </c>
      <c r="H324" s="104">
        <f>IF(G324="",D324-0,D324-G324)</f>
        <v>538.65</v>
      </c>
      <c r="I324" s="46">
        <v>19.16</v>
      </c>
      <c r="J324" s="37">
        <f>ROUND(D324*$I324,2)</f>
        <v>10320.530000000001</v>
      </c>
      <c r="K324" s="37">
        <f t="shared" si="729"/>
        <v>0</v>
      </c>
      <c r="L324" s="37">
        <f t="shared" si="730"/>
        <v>0</v>
      </c>
      <c r="M324" s="37">
        <f t="shared" si="731"/>
        <v>0</v>
      </c>
      <c r="N324" s="37">
        <f t="shared" si="732"/>
        <v>10320.530000000001</v>
      </c>
      <c r="O324" s="19">
        <f t="shared" si="733"/>
        <v>0</v>
      </c>
      <c r="P324" s="20">
        <f t="shared" si="734"/>
        <v>0</v>
      </c>
      <c r="Q324" s="15"/>
    </row>
    <row r="325" spans="1:17" s="39" customFormat="1">
      <c r="A325" s="16" t="s">
        <v>622</v>
      </c>
      <c r="B325" s="16" t="s">
        <v>54</v>
      </c>
      <c r="C325" s="44"/>
      <c r="D325" s="102"/>
      <c r="E325" s="22"/>
      <c r="F325" s="22"/>
      <c r="G325" s="103"/>
      <c r="H325" s="22"/>
      <c r="I325" s="35"/>
      <c r="J325" s="36">
        <f>SUM(J326:J328)</f>
        <v>4465.82</v>
      </c>
      <c r="K325" s="36">
        <f t="shared" ref="K325:N325" si="735">SUM(K326:K328)</f>
        <v>0</v>
      </c>
      <c r="L325" s="36">
        <f t="shared" si="735"/>
        <v>0</v>
      </c>
      <c r="M325" s="36">
        <f t="shared" si="735"/>
        <v>0</v>
      </c>
      <c r="N325" s="36">
        <f t="shared" si="735"/>
        <v>4465.82</v>
      </c>
      <c r="O325" s="23">
        <f>SUM(M325/J325)</f>
        <v>0</v>
      </c>
      <c r="P325" s="24">
        <f>IF(M325="",0/J325,M325/J325)</f>
        <v>0</v>
      </c>
    </row>
    <row r="326" spans="1:17" ht="25.5">
      <c r="A326" s="41" t="s">
        <v>623</v>
      </c>
      <c r="B326" s="41" t="s">
        <v>438</v>
      </c>
      <c r="C326" s="9" t="s">
        <v>14</v>
      </c>
      <c r="D326" s="99">
        <v>111.09</v>
      </c>
      <c r="E326" s="100">
        <v>0</v>
      </c>
      <c r="F326" s="101"/>
      <c r="G326" s="101">
        <f>E326+F326</f>
        <v>0</v>
      </c>
      <c r="H326" s="104">
        <f>IF(G326="",D326-0,D326-G326)</f>
        <v>111.09</v>
      </c>
      <c r="I326" s="46">
        <v>21.31</v>
      </c>
      <c r="J326" s="37">
        <f>ROUND(D326*$I326,2)</f>
        <v>2367.33</v>
      </c>
      <c r="K326" s="37">
        <f t="shared" ref="K326" si="736">ROUND(E326*$I326,2)</f>
        <v>0</v>
      </c>
      <c r="L326" s="37">
        <f t="shared" ref="L326" si="737">ROUND(F326*$I326,2)</f>
        <v>0</v>
      </c>
      <c r="M326" s="37">
        <f t="shared" ref="M326" si="738">ROUND(G326*$I326,2)</f>
        <v>0</v>
      </c>
      <c r="N326" s="37">
        <f t="shared" ref="N326" si="739">ROUND(H326*$I326,2)</f>
        <v>2367.33</v>
      </c>
      <c r="O326" s="19">
        <f t="shared" ref="O326" si="740">IF(L326="",0/J326,L326/J326)</f>
        <v>0</v>
      </c>
      <c r="P326" s="20">
        <f t="shared" ref="P326" si="741">IF(M326="",0/J326,M326/J326)</f>
        <v>0</v>
      </c>
      <c r="Q326" s="15"/>
    </row>
    <row r="327" spans="1:17">
      <c r="A327" s="41" t="s">
        <v>624</v>
      </c>
      <c r="B327" s="41" t="s">
        <v>420</v>
      </c>
      <c r="C327" s="9" t="s">
        <v>14</v>
      </c>
      <c r="D327" s="99">
        <v>111.09</v>
      </c>
      <c r="E327" s="100">
        <v>0</v>
      </c>
      <c r="F327" s="101"/>
      <c r="G327" s="101">
        <f>E327+F327</f>
        <v>0</v>
      </c>
      <c r="H327" s="104">
        <f>IF(G327="",D327-0,D327-G327)</f>
        <v>111.09</v>
      </c>
      <c r="I327" s="46">
        <v>3.64</v>
      </c>
      <c r="J327" s="37">
        <f>ROUND(D327*$I327,2)</f>
        <v>404.37</v>
      </c>
      <c r="K327" s="37">
        <f t="shared" ref="K327:K328" si="742">ROUND(E327*$I327,2)</f>
        <v>0</v>
      </c>
      <c r="L327" s="37">
        <f t="shared" ref="L327:L328" si="743">ROUND(F327*$I327,2)</f>
        <v>0</v>
      </c>
      <c r="M327" s="37">
        <f t="shared" ref="M327:M328" si="744">ROUND(G327*$I327,2)</f>
        <v>0</v>
      </c>
      <c r="N327" s="37">
        <f t="shared" ref="N327:N328" si="745">ROUND(H327*$I327,2)</f>
        <v>404.37</v>
      </c>
      <c r="O327" s="19">
        <f t="shared" ref="O327:O328" si="746">IF(L327="",0/J327,L327/J327)</f>
        <v>0</v>
      </c>
      <c r="P327" s="20">
        <f t="shared" ref="P327:P328" si="747">IF(M327="",0/J327,M327/J327)</f>
        <v>0</v>
      </c>
      <c r="Q327" s="15"/>
    </row>
    <row r="328" spans="1:17" ht="25.5">
      <c r="A328" s="41" t="s">
        <v>625</v>
      </c>
      <c r="B328" s="41" t="s">
        <v>440</v>
      </c>
      <c r="C328" s="9" t="s">
        <v>14</v>
      </c>
      <c r="D328" s="99">
        <v>111.09</v>
      </c>
      <c r="E328" s="100">
        <v>0</v>
      </c>
      <c r="F328" s="101"/>
      <c r="G328" s="101">
        <f>E328+F328</f>
        <v>0</v>
      </c>
      <c r="H328" s="104">
        <f>IF(G328="",D328-0,D328-G328)</f>
        <v>111.09</v>
      </c>
      <c r="I328" s="46">
        <v>15.25</v>
      </c>
      <c r="J328" s="37">
        <f>ROUND(D328*$I328,2)</f>
        <v>1694.12</v>
      </c>
      <c r="K328" s="37">
        <f t="shared" si="742"/>
        <v>0</v>
      </c>
      <c r="L328" s="37">
        <f t="shared" si="743"/>
        <v>0</v>
      </c>
      <c r="M328" s="37">
        <f t="shared" si="744"/>
        <v>0</v>
      </c>
      <c r="N328" s="37">
        <f t="shared" si="745"/>
        <v>1694.12</v>
      </c>
      <c r="O328" s="19">
        <f t="shared" si="746"/>
        <v>0</v>
      </c>
      <c r="P328" s="20">
        <f t="shared" si="747"/>
        <v>0</v>
      </c>
      <c r="Q328" s="15"/>
    </row>
    <row r="329" spans="1:17" s="39" customFormat="1">
      <c r="A329" s="16" t="s">
        <v>626</v>
      </c>
      <c r="B329" s="16" t="s">
        <v>314</v>
      </c>
      <c r="C329" s="44"/>
      <c r="D329" s="102"/>
      <c r="E329" s="22"/>
      <c r="F329" s="22"/>
      <c r="G329" s="103"/>
      <c r="H329" s="22"/>
      <c r="I329" s="35"/>
      <c r="J329" s="36">
        <f>SUM(J330:J331)</f>
        <v>3649.83</v>
      </c>
      <c r="K329" s="36">
        <f t="shared" ref="K329:N329" si="748">SUM(K330:K331)</f>
        <v>0</v>
      </c>
      <c r="L329" s="36">
        <f t="shared" si="748"/>
        <v>0</v>
      </c>
      <c r="M329" s="36">
        <f t="shared" si="748"/>
        <v>0</v>
      </c>
      <c r="N329" s="36">
        <f t="shared" si="748"/>
        <v>3649.83</v>
      </c>
      <c r="O329" s="23">
        <f>SUM(M329/J329)</f>
        <v>0</v>
      </c>
      <c r="P329" s="24">
        <f>IF(M329="",0/J329,M329/J329)</f>
        <v>0</v>
      </c>
    </row>
    <row r="330" spans="1:17" ht="25.5">
      <c r="A330" s="41" t="s">
        <v>627</v>
      </c>
      <c r="B330" s="41" t="s">
        <v>628</v>
      </c>
      <c r="C330" s="9" t="s">
        <v>629</v>
      </c>
      <c r="D330" s="99">
        <v>1</v>
      </c>
      <c r="E330" s="100">
        <v>0</v>
      </c>
      <c r="F330" s="101"/>
      <c r="G330" s="101">
        <f>E330+F330</f>
        <v>0</v>
      </c>
      <c r="H330" s="104">
        <f>IF(G330="",D330-0,D330-G330)</f>
        <v>1</v>
      </c>
      <c r="I330" s="46">
        <v>3299.71</v>
      </c>
      <c r="J330" s="37">
        <f>ROUND(D330*$I330,2)</f>
        <v>3299.71</v>
      </c>
      <c r="K330" s="37">
        <f t="shared" ref="K330:K331" si="749">ROUND(E330*$I330,2)</f>
        <v>0</v>
      </c>
      <c r="L330" s="37">
        <f t="shared" ref="L330:L331" si="750">ROUND(F330*$I330,2)</f>
        <v>0</v>
      </c>
      <c r="M330" s="37">
        <f t="shared" ref="M330:M331" si="751">ROUND(G330*$I330,2)</f>
        <v>0</v>
      </c>
      <c r="N330" s="37">
        <f t="shared" ref="N330:N331" si="752">ROUND(H330*$I330,2)</f>
        <v>3299.71</v>
      </c>
      <c r="O330" s="19">
        <f t="shared" ref="O330:O331" si="753">IF(L330="",0/J330,L330/J330)</f>
        <v>0</v>
      </c>
      <c r="P330" s="20">
        <f t="shared" ref="P330:P331" si="754">IF(M330="",0/J330,M330/J330)</f>
        <v>0</v>
      </c>
      <c r="Q330" s="15"/>
    </row>
    <row r="331" spans="1:17">
      <c r="A331" s="41" t="s">
        <v>630</v>
      </c>
      <c r="B331" s="41" t="s">
        <v>316</v>
      </c>
      <c r="C331" s="9" t="s">
        <v>89</v>
      </c>
      <c r="D331" s="99">
        <v>538.65</v>
      </c>
      <c r="E331" s="100">
        <v>0</v>
      </c>
      <c r="F331" s="101"/>
      <c r="G331" s="101">
        <f>E331+F331</f>
        <v>0</v>
      </c>
      <c r="H331" s="104">
        <f>IF(G331="",D331-0,D331-G331)</f>
        <v>538.65</v>
      </c>
      <c r="I331" s="46">
        <v>0.65</v>
      </c>
      <c r="J331" s="37">
        <f>ROUND(D331*$I331,2)</f>
        <v>350.12</v>
      </c>
      <c r="K331" s="37">
        <f t="shared" si="749"/>
        <v>0</v>
      </c>
      <c r="L331" s="37">
        <f t="shared" si="750"/>
        <v>0</v>
      </c>
      <c r="M331" s="37">
        <f t="shared" si="751"/>
        <v>0</v>
      </c>
      <c r="N331" s="37">
        <f t="shared" si="752"/>
        <v>350.12</v>
      </c>
      <c r="O331" s="19">
        <f t="shared" si="753"/>
        <v>0</v>
      </c>
      <c r="P331" s="20">
        <f t="shared" si="754"/>
        <v>0</v>
      </c>
      <c r="Q331" s="15"/>
    </row>
    <row r="332" spans="1:17" s="39" customFormat="1">
      <c r="A332" s="16">
        <v>4</v>
      </c>
      <c r="B332" s="38" t="s">
        <v>631</v>
      </c>
      <c r="C332" s="21" t="s">
        <v>2</v>
      </c>
      <c r="D332" s="22"/>
      <c r="E332" s="22"/>
      <c r="F332" s="22"/>
      <c r="G332" s="103"/>
      <c r="H332" s="22"/>
      <c r="I332" s="35"/>
      <c r="J332" s="36">
        <f>J333+J342+J346+J350+J353</f>
        <v>96521.919999999998</v>
      </c>
      <c r="K332" s="36">
        <f t="shared" ref="K332:N332" si="755">K333+K342+K346+K350+K353</f>
        <v>0</v>
      </c>
      <c r="L332" s="36">
        <f t="shared" si="755"/>
        <v>0</v>
      </c>
      <c r="M332" s="36">
        <f t="shared" si="755"/>
        <v>0</v>
      </c>
      <c r="N332" s="36">
        <f t="shared" si="755"/>
        <v>96521.919999999998</v>
      </c>
      <c r="O332" s="23">
        <f>SUM(M332/J332)</f>
        <v>0</v>
      </c>
      <c r="P332" s="24">
        <f>IF(M332="",0/J332,M332/J332)</f>
        <v>0</v>
      </c>
    </row>
    <row r="333" spans="1:17" s="39" customFormat="1">
      <c r="A333" s="16" t="s">
        <v>632</v>
      </c>
      <c r="B333" s="16" t="s">
        <v>572</v>
      </c>
      <c r="C333" s="44"/>
      <c r="D333" s="102"/>
      <c r="E333" s="22"/>
      <c r="F333" s="22"/>
      <c r="G333" s="103"/>
      <c r="H333" s="22"/>
      <c r="I333" s="35"/>
      <c r="J333" s="36">
        <f>SUM(J334:J341)</f>
        <v>49354.43</v>
      </c>
      <c r="K333" s="36">
        <f t="shared" ref="K333:N333" si="756">SUM(K334:K341)</f>
        <v>0</v>
      </c>
      <c r="L333" s="36">
        <f t="shared" si="756"/>
        <v>0</v>
      </c>
      <c r="M333" s="36">
        <f t="shared" si="756"/>
        <v>0</v>
      </c>
      <c r="N333" s="36">
        <f t="shared" si="756"/>
        <v>49354.43</v>
      </c>
      <c r="O333" s="23">
        <f>SUM(M333/J333)</f>
        <v>0</v>
      </c>
      <c r="P333" s="24">
        <f>IF(M333="",0/J333,M333/J333)</f>
        <v>0</v>
      </c>
    </row>
    <row r="334" spans="1:17">
      <c r="A334" s="41" t="s">
        <v>633</v>
      </c>
      <c r="B334" s="41" t="s">
        <v>149</v>
      </c>
      <c r="C334" s="9" t="s">
        <v>28</v>
      </c>
      <c r="D334" s="99">
        <v>4.8099999999999996</v>
      </c>
      <c r="E334" s="100">
        <v>0</v>
      </c>
      <c r="F334" s="101"/>
      <c r="G334" s="101">
        <f t="shared" ref="G334:G340" si="757">E334+F334</f>
        <v>0</v>
      </c>
      <c r="H334" s="104">
        <f t="shared" ref="H334:H340" si="758">IF(G334="",D334-0,D334-G334)</f>
        <v>4.8099999999999996</v>
      </c>
      <c r="I334" s="46">
        <v>91.16</v>
      </c>
      <c r="J334" s="37">
        <f t="shared" ref="J334:J340" si="759">ROUND(D334*$I334,2)</f>
        <v>438.48</v>
      </c>
      <c r="K334" s="37">
        <f t="shared" ref="K334:K339" si="760">ROUND(E334*$I334,2)</f>
        <v>0</v>
      </c>
      <c r="L334" s="37">
        <f t="shared" ref="L334:L339" si="761">ROUND(F334*$I334,2)</f>
        <v>0</v>
      </c>
      <c r="M334" s="37">
        <f t="shared" ref="M334:M339" si="762">ROUND(G334*$I334,2)</f>
        <v>0</v>
      </c>
      <c r="N334" s="37">
        <f t="shared" ref="N334:N339" si="763">ROUND(H334*$I334,2)</f>
        <v>438.48</v>
      </c>
      <c r="O334" s="19">
        <f t="shared" ref="O334:O339" si="764">IF(L334="",0/J334,L334/J334)</f>
        <v>0</v>
      </c>
      <c r="P334" s="20">
        <f t="shared" ref="P334:P339" si="765">IF(M334="",0/J334,M334/J334)</f>
        <v>0</v>
      </c>
      <c r="Q334" s="15"/>
    </row>
    <row r="335" spans="1:17" ht="25.5">
      <c r="A335" s="41" t="s">
        <v>634</v>
      </c>
      <c r="B335" s="41" t="s">
        <v>304</v>
      </c>
      <c r="C335" s="9" t="s">
        <v>28</v>
      </c>
      <c r="D335" s="99">
        <v>4.8099999999999996</v>
      </c>
      <c r="E335" s="100">
        <v>0</v>
      </c>
      <c r="F335" s="101"/>
      <c r="G335" s="101">
        <f t="shared" si="757"/>
        <v>0</v>
      </c>
      <c r="H335" s="104">
        <f t="shared" si="758"/>
        <v>4.8099999999999996</v>
      </c>
      <c r="I335" s="46">
        <v>483.75</v>
      </c>
      <c r="J335" s="37">
        <f t="shared" si="759"/>
        <v>2326.84</v>
      </c>
      <c r="K335" s="37">
        <f t="shared" si="760"/>
        <v>0</v>
      </c>
      <c r="L335" s="37">
        <f t="shared" si="761"/>
        <v>0</v>
      </c>
      <c r="M335" s="37">
        <f t="shared" si="762"/>
        <v>0</v>
      </c>
      <c r="N335" s="37">
        <f t="shared" si="763"/>
        <v>2326.84</v>
      </c>
      <c r="O335" s="19">
        <f t="shared" si="764"/>
        <v>0</v>
      </c>
      <c r="P335" s="20">
        <f t="shared" si="765"/>
        <v>0</v>
      </c>
      <c r="Q335" s="15"/>
    </row>
    <row r="336" spans="1:17" s="39" customFormat="1" ht="25.5">
      <c r="A336" s="41" t="s">
        <v>635</v>
      </c>
      <c r="B336" s="41" t="s">
        <v>576</v>
      </c>
      <c r="C336" s="9" t="s">
        <v>28</v>
      </c>
      <c r="D336" s="99">
        <v>1.51</v>
      </c>
      <c r="E336" s="100">
        <v>0</v>
      </c>
      <c r="F336" s="101"/>
      <c r="G336" s="101">
        <f t="shared" si="757"/>
        <v>0</v>
      </c>
      <c r="H336" s="104">
        <f t="shared" si="758"/>
        <v>1.51</v>
      </c>
      <c r="I336" s="46">
        <v>2660.76</v>
      </c>
      <c r="J336" s="37">
        <f t="shared" si="759"/>
        <v>4017.75</v>
      </c>
      <c r="K336" s="37">
        <f t="shared" si="760"/>
        <v>0</v>
      </c>
      <c r="L336" s="37">
        <f t="shared" si="761"/>
        <v>0</v>
      </c>
      <c r="M336" s="37">
        <f t="shared" si="762"/>
        <v>0</v>
      </c>
      <c r="N336" s="37">
        <f t="shared" si="763"/>
        <v>4017.75</v>
      </c>
      <c r="O336" s="19">
        <f t="shared" si="764"/>
        <v>0</v>
      </c>
      <c r="P336" s="20">
        <f t="shared" si="765"/>
        <v>0</v>
      </c>
    </row>
    <row r="337" spans="1:17" ht="38.25">
      <c r="A337" s="41" t="s">
        <v>636</v>
      </c>
      <c r="B337" s="41" t="s">
        <v>365</v>
      </c>
      <c r="C337" s="9" t="s">
        <v>14</v>
      </c>
      <c r="D337" s="99">
        <v>15.14</v>
      </c>
      <c r="E337" s="100">
        <v>0</v>
      </c>
      <c r="F337" s="101"/>
      <c r="G337" s="101">
        <f t="shared" si="757"/>
        <v>0</v>
      </c>
      <c r="H337" s="104">
        <f t="shared" si="758"/>
        <v>15.14</v>
      </c>
      <c r="I337" s="46">
        <v>49.19</v>
      </c>
      <c r="J337" s="37">
        <f t="shared" si="759"/>
        <v>744.74</v>
      </c>
      <c r="K337" s="37">
        <f t="shared" si="760"/>
        <v>0</v>
      </c>
      <c r="L337" s="37">
        <f t="shared" si="761"/>
        <v>0</v>
      </c>
      <c r="M337" s="37">
        <f t="shared" si="762"/>
        <v>0</v>
      </c>
      <c r="N337" s="37">
        <f t="shared" si="763"/>
        <v>744.74</v>
      </c>
      <c r="O337" s="19">
        <f t="shared" si="764"/>
        <v>0</v>
      </c>
      <c r="P337" s="20">
        <f t="shared" si="765"/>
        <v>0</v>
      </c>
      <c r="Q337" s="15"/>
    </row>
    <row r="338" spans="1:17" ht="25.5">
      <c r="A338" s="41" t="s">
        <v>637</v>
      </c>
      <c r="B338" s="41" t="s">
        <v>152</v>
      </c>
      <c r="C338" s="9" t="s">
        <v>14</v>
      </c>
      <c r="D338" s="99">
        <v>50.45</v>
      </c>
      <c r="E338" s="100">
        <v>0</v>
      </c>
      <c r="F338" s="101"/>
      <c r="G338" s="101">
        <f t="shared" si="757"/>
        <v>0</v>
      </c>
      <c r="H338" s="104">
        <f t="shared" si="758"/>
        <v>50.45</v>
      </c>
      <c r="I338" s="46">
        <v>4.57</v>
      </c>
      <c r="J338" s="37">
        <f t="shared" si="759"/>
        <v>230.56</v>
      </c>
      <c r="K338" s="37">
        <f t="shared" si="760"/>
        <v>0</v>
      </c>
      <c r="L338" s="37">
        <f t="shared" si="761"/>
        <v>0</v>
      </c>
      <c r="M338" s="37">
        <f t="shared" si="762"/>
        <v>0</v>
      </c>
      <c r="N338" s="37">
        <f t="shared" si="763"/>
        <v>230.56</v>
      </c>
      <c r="O338" s="19">
        <f t="shared" si="764"/>
        <v>0</v>
      </c>
      <c r="P338" s="20">
        <f t="shared" si="765"/>
        <v>0</v>
      </c>
      <c r="Q338" s="15"/>
    </row>
    <row r="339" spans="1:17" ht="38.25">
      <c r="A339" s="41" t="s">
        <v>638</v>
      </c>
      <c r="B339" s="41" t="s">
        <v>154</v>
      </c>
      <c r="C339" s="9" t="s">
        <v>14</v>
      </c>
      <c r="D339" s="99">
        <v>58.02</v>
      </c>
      <c r="E339" s="100">
        <v>0</v>
      </c>
      <c r="F339" s="101"/>
      <c r="G339" s="101">
        <f t="shared" si="757"/>
        <v>0</v>
      </c>
      <c r="H339" s="104">
        <f t="shared" si="758"/>
        <v>58.02</v>
      </c>
      <c r="I339" s="46">
        <v>27.26</v>
      </c>
      <c r="J339" s="37">
        <f t="shared" si="759"/>
        <v>1581.63</v>
      </c>
      <c r="K339" s="37">
        <f t="shared" si="760"/>
        <v>0</v>
      </c>
      <c r="L339" s="37">
        <f t="shared" si="761"/>
        <v>0</v>
      </c>
      <c r="M339" s="37">
        <f t="shared" si="762"/>
        <v>0</v>
      </c>
      <c r="N339" s="37">
        <f t="shared" si="763"/>
        <v>1581.63</v>
      </c>
      <c r="O339" s="19">
        <f t="shared" si="764"/>
        <v>0</v>
      </c>
      <c r="P339" s="20">
        <f t="shared" si="765"/>
        <v>0</v>
      </c>
      <c r="Q339" s="15"/>
    </row>
    <row r="340" spans="1:17" s="39" customFormat="1" ht="25.5">
      <c r="A340" s="41" t="s">
        <v>639</v>
      </c>
      <c r="B340" s="41" t="s">
        <v>640</v>
      </c>
      <c r="C340" s="9" t="s">
        <v>89</v>
      </c>
      <c r="D340" s="99">
        <v>71.400000000000006</v>
      </c>
      <c r="E340" s="100">
        <v>0</v>
      </c>
      <c r="F340" s="101"/>
      <c r="G340" s="101">
        <f t="shared" si="757"/>
        <v>0</v>
      </c>
      <c r="H340" s="104">
        <f t="shared" si="758"/>
        <v>71.400000000000006</v>
      </c>
      <c r="I340" s="46">
        <v>438.28</v>
      </c>
      <c r="J340" s="37">
        <f t="shared" si="759"/>
        <v>31293.19</v>
      </c>
      <c r="K340" s="37">
        <f t="shared" ref="K340" si="766">ROUND(E340*$I340,2)</f>
        <v>0</v>
      </c>
      <c r="L340" s="37">
        <f t="shared" ref="L340" si="767">ROUND(F340*$I340,2)</f>
        <v>0</v>
      </c>
      <c r="M340" s="37">
        <f t="shared" ref="M340" si="768">ROUND(G340*$I340,2)</f>
        <v>0</v>
      </c>
      <c r="N340" s="37">
        <f t="shared" ref="N340" si="769">ROUND(H340*$I340,2)</f>
        <v>31293.19</v>
      </c>
      <c r="O340" s="19">
        <f t="shared" ref="O340" si="770">IF(L340="",0/J340,L340/J340)</f>
        <v>0</v>
      </c>
      <c r="P340" s="20">
        <f t="shared" ref="P340" si="771">IF(M340="",0/J340,M340/J340)</f>
        <v>0</v>
      </c>
    </row>
    <row r="341" spans="1:17">
      <c r="A341" s="41" t="s">
        <v>641</v>
      </c>
      <c r="B341" s="41" t="s">
        <v>642</v>
      </c>
      <c r="C341" s="9" t="s">
        <v>14</v>
      </c>
      <c r="D341" s="99">
        <v>12</v>
      </c>
      <c r="E341" s="100">
        <v>0</v>
      </c>
      <c r="F341" s="101"/>
      <c r="G341" s="101">
        <f t="shared" ref="G341" si="772">E341+F341</f>
        <v>0</v>
      </c>
      <c r="H341" s="104">
        <f t="shared" ref="H341" si="773">IF(G341="",D341-0,D341-G341)</f>
        <v>12</v>
      </c>
      <c r="I341" s="46">
        <v>726.77</v>
      </c>
      <c r="J341" s="37">
        <f t="shared" ref="J341" si="774">ROUND(D341*$I341,2)</f>
        <v>8721.24</v>
      </c>
      <c r="K341" s="37">
        <f t="shared" ref="K341" si="775">ROUND(E341*$I341,2)</f>
        <v>0</v>
      </c>
      <c r="L341" s="37">
        <f t="shared" ref="L341" si="776">ROUND(F341*$I341,2)</f>
        <v>0</v>
      </c>
      <c r="M341" s="37">
        <f t="shared" ref="M341" si="777">ROUND(G341*$I341,2)</f>
        <v>0</v>
      </c>
      <c r="N341" s="37">
        <f t="shared" ref="N341" si="778">ROUND(H341*$I341,2)</f>
        <v>8721.24</v>
      </c>
      <c r="O341" s="19">
        <f t="shared" ref="O341" si="779">IF(L341="",0/J341,L341/J341)</f>
        <v>0</v>
      </c>
      <c r="P341" s="20">
        <f t="shared" ref="P341" si="780">IF(M341="",0/J341,M341/J341)</f>
        <v>0</v>
      </c>
      <c r="Q341" s="15"/>
    </row>
    <row r="342" spans="1:17" s="39" customFormat="1">
      <c r="A342" s="16" t="s">
        <v>643</v>
      </c>
      <c r="B342" s="16" t="s">
        <v>644</v>
      </c>
      <c r="C342" s="44"/>
      <c r="D342" s="102"/>
      <c r="E342" s="22"/>
      <c r="F342" s="22"/>
      <c r="G342" s="103"/>
      <c r="H342" s="22"/>
      <c r="I342" s="35"/>
      <c r="J342" s="36">
        <f>SUM(J343:J345)</f>
        <v>2332.41</v>
      </c>
      <c r="K342" s="36">
        <f t="shared" ref="K342:N342" si="781">SUM(K343:K345)</f>
        <v>0</v>
      </c>
      <c r="L342" s="36">
        <f t="shared" si="781"/>
        <v>0</v>
      </c>
      <c r="M342" s="36">
        <f t="shared" si="781"/>
        <v>0</v>
      </c>
      <c r="N342" s="36">
        <f t="shared" si="781"/>
        <v>2332.41</v>
      </c>
      <c r="O342" s="23">
        <f>SUM(M342/J342)</f>
        <v>0</v>
      </c>
      <c r="P342" s="24">
        <f>IF(M342="",0/J342,M342/J342)</f>
        <v>0</v>
      </c>
    </row>
    <row r="343" spans="1:17">
      <c r="A343" s="41" t="s">
        <v>645</v>
      </c>
      <c r="B343" s="41" t="s">
        <v>420</v>
      </c>
      <c r="C343" s="9" t="s">
        <v>14</v>
      </c>
      <c r="D343" s="99">
        <v>58.02</v>
      </c>
      <c r="E343" s="100">
        <v>0</v>
      </c>
      <c r="F343" s="101"/>
      <c r="G343" s="101">
        <f>E343+F343</f>
        <v>0</v>
      </c>
      <c r="H343" s="104">
        <f>IF(G343="",D343-0,D343-G343)</f>
        <v>58.02</v>
      </c>
      <c r="I343" s="46">
        <v>3.64</v>
      </c>
      <c r="J343" s="37">
        <f>ROUND(D343*$I343,2)</f>
        <v>211.19</v>
      </c>
      <c r="K343" s="37">
        <f t="shared" ref="K343" si="782">ROUND(E343*$I343,2)</f>
        <v>0</v>
      </c>
      <c r="L343" s="37">
        <f t="shared" ref="L343" si="783">ROUND(F343*$I343,2)</f>
        <v>0</v>
      </c>
      <c r="M343" s="37">
        <f t="shared" ref="M343" si="784">ROUND(G343*$I343,2)</f>
        <v>0</v>
      </c>
      <c r="N343" s="37">
        <f t="shared" ref="N343" si="785">ROUND(H343*$I343,2)</f>
        <v>211.19</v>
      </c>
      <c r="O343" s="19">
        <f t="shared" ref="O343" si="786">IF(L343="",0/J343,L343/J343)</f>
        <v>0</v>
      </c>
      <c r="P343" s="20">
        <f t="shared" ref="P343" si="787">IF(M343="",0/J343,M343/J343)</f>
        <v>0</v>
      </c>
      <c r="Q343" s="15"/>
    </row>
    <row r="344" spans="1:17" ht="25.5">
      <c r="A344" s="41" t="s">
        <v>646</v>
      </c>
      <c r="B344" s="41" t="s">
        <v>438</v>
      </c>
      <c r="C344" s="9" t="s">
        <v>14</v>
      </c>
      <c r="D344" s="99">
        <v>58.02</v>
      </c>
      <c r="E344" s="100">
        <v>0</v>
      </c>
      <c r="F344" s="101"/>
      <c r="G344" s="101">
        <f>E344+F344</f>
        <v>0</v>
      </c>
      <c r="H344" s="104">
        <f>IF(G344="",D344-0,D344-G344)</f>
        <v>58.02</v>
      </c>
      <c r="I344" s="46">
        <v>21.31</v>
      </c>
      <c r="J344" s="37">
        <f>ROUND(D344*$I344,2)</f>
        <v>1236.4100000000001</v>
      </c>
      <c r="K344" s="37">
        <f t="shared" ref="K344:K345" si="788">ROUND(E344*$I344,2)</f>
        <v>0</v>
      </c>
      <c r="L344" s="37">
        <f t="shared" ref="L344:L345" si="789">ROUND(F344*$I344,2)</f>
        <v>0</v>
      </c>
      <c r="M344" s="37">
        <f t="shared" ref="M344:M345" si="790">ROUND(G344*$I344,2)</f>
        <v>0</v>
      </c>
      <c r="N344" s="37">
        <f t="shared" ref="N344:N345" si="791">ROUND(H344*$I344,2)</f>
        <v>1236.4100000000001</v>
      </c>
      <c r="O344" s="19">
        <f t="shared" ref="O344:O345" si="792">IF(L344="",0/J344,L344/J344)</f>
        <v>0</v>
      </c>
      <c r="P344" s="20">
        <f t="shared" ref="P344:P345" si="793">IF(M344="",0/J344,M344/J344)</f>
        <v>0</v>
      </c>
      <c r="Q344" s="15"/>
    </row>
    <row r="345" spans="1:17" ht="25.5">
      <c r="A345" s="41" t="s">
        <v>647</v>
      </c>
      <c r="B345" s="41" t="s">
        <v>440</v>
      </c>
      <c r="C345" s="9" t="s">
        <v>14</v>
      </c>
      <c r="D345" s="99">
        <v>58.02</v>
      </c>
      <c r="E345" s="100">
        <v>0</v>
      </c>
      <c r="F345" s="101"/>
      <c r="G345" s="101">
        <f>E345+F345</f>
        <v>0</v>
      </c>
      <c r="H345" s="104">
        <f>IF(G345="",D345-0,D345-G345)</f>
        <v>58.02</v>
      </c>
      <c r="I345" s="46">
        <v>15.25</v>
      </c>
      <c r="J345" s="37">
        <f>ROUND(D345*$I345,2)</f>
        <v>884.81</v>
      </c>
      <c r="K345" s="37">
        <f t="shared" si="788"/>
        <v>0</v>
      </c>
      <c r="L345" s="37">
        <f t="shared" si="789"/>
        <v>0</v>
      </c>
      <c r="M345" s="37">
        <f t="shared" si="790"/>
        <v>0</v>
      </c>
      <c r="N345" s="37">
        <f t="shared" si="791"/>
        <v>884.81</v>
      </c>
      <c r="O345" s="19">
        <f t="shared" si="792"/>
        <v>0</v>
      </c>
      <c r="P345" s="20">
        <f t="shared" si="793"/>
        <v>0</v>
      </c>
      <c r="Q345" s="15"/>
    </row>
    <row r="346" spans="1:17" s="39" customFormat="1">
      <c r="A346" s="16" t="s">
        <v>648</v>
      </c>
      <c r="B346" s="16" t="s">
        <v>117</v>
      </c>
      <c r="C346" s="44"/>
      <c r="D346" s="102"/>
      <c r="E346" s="22"/>
      <c r="F346" s="22"/>
      <c r="G346" s="103"/>
      <c r="H346" s="22"/>
      <c r="I346" s="35"/>
      <c r="J346" s="36">
        <f>SUM(J347:J349)</f>
        <v>8380.74</v>
      </c>
      <c r="K346" s="36">
        <f t="shared" ref="K346:N346" si="794">SUM(K347:K349)</f>
        <v>0</v>
      </c>
      <c r="L346" s="36">
        <f t="shared" si="794"/>
        <v>0</v>
      </c>
      <c r="M346" s="36">
        <f t="shared" si="794"/>
        <v>0</v>
      </c>
      <c r="N346" s="36">
        <f t="shared" si="794"/>
        <v>8380.74</v>
      </c>
      <c r="O346" s="23">
        <f>SUM(M346/J346)</f>
        <v>0</v>
      </c>
      <c r="P346" s="24">
        <f>IF(M346="",0/J346,M346/J346)</f>
        <v>0</v>
      </c>
    </row>
    <row r="347" spans="1:17" ht="25.5">
      <c r="A347" s="41" t="s">
        <v>649</v>
      </c>
      <c r="B347" s="41" t="s">
        <v>47</v>
      </c>
      <c r="C347" s="9" t="s">
        <v>28</v>
      </c>
      <c r="D347" s="99">
        <v>0.42</v>
      </c>
      <c r="E347" s="100">
        <v>0</v>
      </c>
      <c r="F347" s="101"/>
      <c r="G347" s="101">
        <f t="shared" ref="G347:G348" si="795">E347+F347</f>
        <v>0</v>
      </c>
      <c r="H347" s="104">
        <f t="shared" ref="H347:H348" si="796">IF(G347="",D347-0,D347-G347)</f>
        <v>0.42</v>
      </c>
      <c r="I347" s="46">
        <v>623.14</v>
      </c>
      <c r="J347" s="37">
        <f t="shared" ref="J347:J348" si="797">ROUND(D347*$I347,2)</f>
        <v>261.72000000000003</v>
      </c>
      <c r="K347" s="37">
        <f t="shared" ref="K347:K348" si="798">ROUND(E347*$I347,2)</f>
        <v>0</v>
      </c>
      <c r="L347" s="37">
        <f t="shared" ref="L347:L348" si="799">ROUND(F347*$I347,2)</f>
        <v>0</v>
      </c>
      <c r="M347" s="37">
        <f t="shared" ref="M347:M348" si="800">ROUND(G347*$I347,2)</f>
        <v>0</v>
      </c>
      <c r="N347" s="37">
        <f t="shared" ref="N347:N348" si="801">ROUND(H347*$I347,2)</f>
        <v>261.72000000000003</v>
      </c>
      <c r="O347" s="19">
        <f t="shared" ref="O347:O348" si="802">IF(L347="",0/J347,L347/J347)</f>
        <v>0</v>
      </c>
      <c r="P347" s="20">
        <f t="shared" ref="P347:P348" si="803">IF(M347="",0/J347,M347/J347)</f>
        <v>0</v>
      </c>
      <c r="Q347" s="15"/>
    </row>
    <row r="348" spans="1:17">
      <c r="A348" s="41" t="s">
        <v>650</v>
      </c>
      <c r="B348" s="41" t="s">
        <v>121</v>
      </c>
      <c r="C348" s="9" t="s">
        <v>14</v>
      </c>
      <c r="D348" s="99">
        <v>6</v>
      </c>
      <c r="E348" s="100">
        <v>0</v>
      </c>
      <c r="F348" s="101"/>
      <c r="G348" s="101">
        <f t="shared" si="795"/>
        <v>0</v>
      </c>
      <c r="H348" s="104">
        <f t="shared" si="796"/>
        <v>6</v>
      </c>
      <c r="I348" s="46">
        <v>3</v>
      </c>
      <c r="J348" s="37">
        <f t="shared" si="797"/>
        <v>18</v>
      </c>
      <c r="K348" s="37">
        <f t="shared" si="798"/>
        <v>0</v>
      </c>
      <c r="L348" s="37">
        <f t="shared" si="799"/>
        <v>0</v>
      </c>
      <c r="M348" s="37">
        <f t="shared" si="800"/>
        <v>0</v>
      </c>
      <c r="N348" s="37">
        <f t="shared" si="801"/>
        <v>18</v>
      </c>
      <c r="O348" s="19">
        <f t="shared" si="802"/>
        <v>0</v>
      </c>
      <c r="P348" s="20">
        <f t="shared" si="803"/>
        <v>0</v>
      </c>
      <c r="Q348" s="15"/>
    </row>
    <row r="349" spans="1:17" s="39" customFormat="1">
      <c r="A349" s="41" t="s">
        <v>651</v>
      </c>
      <c r="B349" s="41" t="s">
        <v>652</v>
      </c>
      <c r="C349" s="9" t="s">
        <v>28</v>
      </c>
      <c r="D349" s="99">
        <v>61.6</v>
      </c>
      <c r="E349" s="100">
        <v>0</v>
      </c>
      <c r="F349" s="101"/>
      <c r="G349" s="101">
        <f t="shared" ref="G349" si="804">E349+F349</f>
        <v>0</v>
      </c>
      <c r="H349" s="104">
        <f t="shared" ref="H349" si="805">IF(G349="",D349-0,D349-G349)</f>
        <v>61.6</v>
      </c>
      <c r="I349" s="46">
        <v>131.51</v>
      </c>
      <c r="J349" s="37">
        <f t="shared" ref="J349" si="806">ROUND(D349*$I349,2)</f>
        <v>8101.02</v>
      </c>
      <c r="K349" s="37">
        <f t="shared" ref="K349" si="807">ROUND(E349*$I349,2)</f>
        <v>0</v>
      </c>
      <c r="L349" s="37">
        <f t="shared" ref="L349" si="808">ROUND(F349*$I349,2)</f>
        <v>0</v>
      </c>
      <c r="M349" s="37">
        <f t="shared" ref="M349" si="809">ROUND(G349*$I349,2)</f>
        <v>0</v>
      </c>
      <c r="N349" s="37">
        <f t="shared" ref="N349" si="810">ROUND(H349*$I349,2)</f>
        <v>8101.02</v>
      </c>
      <c r="O349" s="19">
        <f t="shared" ref="O349" si="811">IF(L349="",0/J349,L349/J349)</f>
        <v>0</v>
      </c>
      <c r="P349" s="20">
        <f t="shared" ref="P349" si="812">IF(M349="",0/J349,M349/J349)</f>
        <v>0</v>
      </c>
    </row>
    <row r="350" spans="1:17" s="39" customFormat="1">
      <c r="A350" s="16" t="s">
        <v>653</v>
      </c>
      <c r="B350" s="16" t="s">
        <v>654</v>
      </c>
      <c r="C350" s="44"/>
      <c r="D350" s="102"/>
      <c r="E350" s="22"/>
      <c r="F350" s="22"/>
      <c r="G350" s="103"/>
      <c r="H350" s="22"/>
      <c r="I350" s="35"/>
      <c r="J350" s="36">
        <f>SUM(J351:J352)</f>
        <v>1503.54</v>
      </c>
      <c r="K350" s="36">
        <f>SUM(K351:K352)</f>
        <v>0</v>
      </c>
      <c r="L350" s="36">
        <f>SUM(L351:L352)</f>
        <v>0</v>
      </c>
      <c r="M350" s="36">
        <f>SUM(M351:M352)</f>
        <v>0</v>
      </c>
      <c r="N350" s="36">
        <f>SUM(N351:N352)</f>
        <v>1503.54</v>
      </c>
      <c r="O350" s="23">
        <f>SUM(M350/J350)</f>
        <v>0</v>
      </c>
      <c r="P350" s="24">
        <f>IF(M350="",0/J350,M350/J350)</f>
        <v>0</v>
      </c>
    </row>
    <row r="351" spans="1:17">
      <c r="A351" s="41" t="s">
        <v>655</v>
      </c>
      <c r="B351" s="41" t="s">
        <v>656</v>
      </c>
      <c r="C351" s="9" t="s">
        <v>629</v>
      </c>
      <c r="D351" s="99">
        <v>1</v>
      </c>
      <c r="E351" s="100">
        <v>0</v>
      </c>
      <c r="F351" s="101"/>
      <c r="G351" s="101">
        <f>E351+F351</f>
        <v>0</v>
      </c>
      <c r="H351" s="104">
        <f>IF(G351="",D351-0,D351-G351)</f>
        <v>1</v>
      </c>
      <c r="I351" s="46">
        <v>1207</v>
      </c>
      <c r="J351" s="37">
        <f>ROUND(D351*$I351,2)</f>
        <v>1207</v>
      </c>
      <c r="K351" s="37">
        <f t="shared" ref="K351:K352" si="813">ROUND(E351*$I351,2)</f>
        <v>0</v>
      </c>
      <c r="L351" s="37">
        <f t="shared" ref="L351:L352" si="814">ROUND(F351*$I351,2)</f>
        <v>0</v>
      </c>
      <c r="M351" s="37">
        <f t="shared" ref="M351:M352" si="815">ROUND(G351*$I351,2)</f>
        <v>0</v>
      </c>
      <c r="N351" s="37">
        <f t="shared" ref="N351:N352" si="816">ROUND(H351*$I351,2)</f>
        <v>1207</v>
      </c>
      <c r="O351" s="19">
        <f t="shared" ref="O351:O352" si="817">IF(L351="",0/J351,L351/J351)</f>
        <v>0</v>
      </c>
      <c r="P351" s="20">
        <f t="shared" ref="P351:P352" si="818">IF(M351="",0/J351,M351/J351)</f>
        <v>0</v>
      </c>
      <c r="Q351" s="15"/>
    </row>
    <row r="352" spans="1:17">
      <c r="A352" s="41" t="s">
        <v>657</v>
      </c>
      <c r="B352" s="41" t="s">
        <v>658</v>
      </c>
      <c r="C352" s="9" t="s">
        <v>32</v>
      </c>
      <c r="D352" s="99">
        <v>1</v>
      </c>
      <c r="E352" s="100">
        <v>0</v>
      </c>
      <c r="F352" s="101"/>
      <c r="G352" s="101">
        <f>E352+F352</f>
        <v>0</v>
      </c>
      <c r="H352" s="104">
        <f>IF(G352="",D352-0,D352-G352)</f>
        <v>1</v>
      </c>
      <c r="I352" s="46">
        <v>296.54000000000002</v>
      </c>
      <c r="J352" s="37">
        <f>ROUND(D352*$I352,2)</f>
        <v>296.54000000000002</v>
      </c>
      <c r="K352" s="37">
        <f t="shared" si="813"/>
        <v>0</v>
      </c>
      <c r="L352" s="37">
        <f t="shared" si="814"/>
        <v>0</v>
      </c>
      <c r="M352" s="37">
        <f t="shared" si="815"/>
        <v>0</v>
      </c>
      <c r="N352" s="37">
        <f t="shared" si="816"/>
        <v>296.54000000000002</v>
      </c>
      <c r="O352" s="19">
        <f t="shared" si="817"/>
        <v>0</v>
      </c>
      <c r="P352" s="20">
        <f t="shared" si="818"/>
        <v>0</v>
      </c>
      <c r="Q352" s="15"/>
    </row>
    <row r="353" spans="1:17" s="39" customFormat="1">
      <c r="A353" s="16" t="s">
        <v>659</v>
      </c>
      <c r="B353" s="16" t="s">
        <v>591</v>
      </c>
      <c r="C353" s="44"/>
      <c r="D353" s="102"/>
      <c r="E353" s="22"/>
      <c r="F353" s="22"/>
      <c r="G353" s="103"/>
      <c r="H353" s="22"/>
      <c r="I353" s="35"/>
      <c r="J353" s="36">
        <f>SUM(J354:J371)</f>
        <v>34950.800000000003</v>
      </c>
      <c r="K353" s="36">
        <f t="shared" ref="K353:N353" si="819">SUM(K354:K371)</f>
        <v>0</v>
      </c>
      <c r="L353" s="36">
        <f t="shared" si="819"/>
        <v>0</v>
      </c>
      <c r="M353" s="36">
        <f t="shared" si="819"/>
        <v>0</v>
      </c>
      <c r="N353" s="36">
        <f t="shared" si="819"/>
        <v>34950.800000000003</v>
      </c>
      <c r="O353" s="23">
        <f>SUM(M353/J353)</f>
        <v>0</v>
      </c>
      <c r="P353" s="24">
        <f>IF(M353="",0/J353,M353/J353)</f>
        <v>0</v>
      </c>
    </row>
    <row r="354" spans="1:17">
      <c r="A354" s="41" t="s">
        <v>660</v>
      </c>
      <c r="B354" s="41" t="s">
        <v>149</v>
      </c>
      <c r="C354" s="9" t="s">
        <v>28</v>
      </c>
      <c r="D354" s="99">
        <v>16.59</v>
      </c>
      <c r="E354" s="100">
        <v>0</v>
      </c>
      <c r="F354" s="101"/>
      <c r="G354" s="101">
        <f t="shared" ref="G354:G362" si="820">E354+F354</f>
        <v>0</v>
      </c>
      <c r="H354" s="104">
        <f t="shared" ref="H354:H362" si="821">IF(G354="",D354-0,D354-G354)</f>
        <v>16.59</v>
      </c>
      <c r="I354" s="46">
        <v>91.16</v>
      </c>
      <c r="J354" s="37">
        <f t="shared" ref="J354:J362" si="822">ROUND(D354*$I354,2)</f>
        <v>1512.34</v>
      </c>
      <c r="K354" s="37">
        <f t="shared" ref="K354:K363" si="823">ROUND(E354*$I354,2)</f>
        <v>0</v>
      </c>
      <c r="L354" s="37">
        <f t="shared" ref="L354:L363" si="824">ROUND(F354*$I354,2)</f>
        <v>0</v>
      </c>
      <c r="M354" s="37">
        <f t="shared" ref="M354:M363" si="825">ROUND(G354*$I354,2)</f>
        <v>0</v>
      </c>
      <c r="N354" s="37">
        <f t="shared" ref="N354:N363" si="826">ROUND(H354*$I354,2)</f>
        <v>1512.34</v>
      </c>
      <c r="O354" s="19">
        <f t="shared" ref="O354:O363" si="827">IF(L354="",0/J354,L354/J354)</f>
        <v>0</v>
      </c>
      <c r="P354" s="20">
        <f t="shared" ref="P354:P363" si="828">IF(M354="",0/J354,M354/J354)</f>
        <v>0</v>
      </c>
      <c r="Q354" s="15"/>
    </row>
    <row r="355" spans="1:17" ht="25.5">
      <c r="A355" s="41" t="s">
        <v>661</v>
      </c>
      <c r="B355" s="41" t="s">
        <v>304</v>
      </c>
      <c r="C355" s="9" t="s">
        <v>28</v>
      </c>
      <c r="D355" s="99">
        <v>28.88</v>
      </c>
      <c r="E355" s="100">
        <v>0</v>
      </c>
      <c r="F355" s="101"/>
      <c r="G355" s="101">
        <f t="shared" si="820"/>
        <v>0</v>
      </c>
      <c r="H355" s="104">
        <f t="shared" si="821"/>
        <v>28.88</v>
      </c>
      <c r="I355" s="46">
        <v>483.75</v>
      </c>
      <c r="J355" s="37">
        <f t="shared" si="822"/>
        <v>13970.7</v>
      </c>
      <c r="K355" s="37">
        <f t="shared" si="823"/>
        <v>0</v>
      </c>
      <c r="L355" s="37">
        <f t="shared" si="824"/>
        <v>0</v>
      </c>
      <c r="M355" s="37">
        <f t="shared" si="825"/>
        <v>0</v>
      </c>
      <c r="N355" s="37">
        <f t="shared" si="826"/>
        <v>13970.7</v>
      </c>
      <c r="O355" s="19">
        <f t="shared" si="827"/>
        <v>0</v>
      </c>
      <c r="P355" s="20">
        <f t="shared" si="828"/>
        <v>0</v>
      </c>
      <c r="Q355" s="15"/>
    </row>
    <row r="356" spans="1:17" ht="25.5">
      <c r="A356" s="41" t="s">
        <v>662</v>
      </c>
      <c r="B356" s="41" t="s">
        <v>48</v>
      </c>
      <c r="C356" s="9" t="s">
        <v>14</v>
      </c>
      <c r="D356" s="99">
        <v>23.44</v>
      </c>
      <c r="E356" s="100">
        <v>0</v>
      </c>
      <c r="F356" s="101"/>
      <c r="G356" s="101">
        <f t="shared" si="820"/>
        <v>0</v>
      </c>
      <c r="H356" s="104">
        <f t="shared" si="821"/>
        <v>23.44</v>
      </c>
      <c r="I356" s="46">
        <v>124.57</v>
      </c>
      <c r="J356" s="37">
        <f t="shared" si="822"/>
        <v>2919.92</v>
      </c>
      <c r="K356" s="37">
        <f t="shared" si="823"/>
        <v>0</v>
      </c>
      <c r="L356" s="37">
        <f t="shared" si="824"/>
        <v>0</v>
      </c>
      <c r="M356" s="37">
        <f t="shared" si="825"/>
        <v>0</v>
      </c>
      <c r="N356" s="37">
        <f t="shared" si="826"/>
        <v>2919.92</v>
      </c>
      <c r="O356" s="19">
        <f t="shared" si="827"/>
        <v>0</v>
      </c>
      <c r="P356" s="20">
        <f t="shared" si="828"/>
        <v>0</v>
      </c>
      <c r="Q356" s="15"/>
    </row>
    <row r="357" spans="1:17" ht="38.25">
      <c r="A357" s="41" t="s">
        <v>663</v>
      </c>
      <c r="B357" s="41" t="s">
        <v>365</v>
      </c>
      <c r="C357" s="9" t="s">
        <v>14</v>
      </c>
      <c r="D357" s="99">
        <v>18.440000000000001</v>
      </c>
      <c r="E357" s="100">
        <v>0</v>
      </c>
      <c r="F357" s="101"/>
      <c r="G357" s="101">
        <f t="shared" si="820"/>
        <v>0</v>
      </c>
      <c r="H357" s="104">
        <f t="shared" si="821"/>
        <v>18.440000000000001</v>
      </c>
      <c r="I357" s="46">
        <v>49.19</v>
      </c>
      <c r="J357" s="37">
        <f t="shared" si="822"/>
        <v>907.06</v>
      </c>
      <c r="K357" s="37">
        <f t="shared" si="823"/>
        <v>0</v>
      </c>
      <c r="L357" s="37">
        <f t="shared" si="824"/>
        <v>0</v>
      </c>
      <c r="M357" s="37">
        <f t="shared" si="825"/>
        <v>0</v>
      </c>
      <c r="N357" s="37">
        <f t="shared" si="826"/>
        <v>907.06</v>
      </c>
      <c r="O357" s="19">
        <f t="shared" si="827"/>
        <v>0</v>
      </c>
      <c r="P357" s="20">
        <f t="shared" si="828"/>
        <v>0</v>
      </c>
      <c r="Q357" s="15"/>
    </row>
    <row r="358" spans="1:17" s="39" customFormat="1" ht="25.5">
      <c r="A358" s="41" t="s">
        <v>664</v>
      </c>
      <c r="B358" s="41" t="s">
        <v>152</v>
      </c>
      <c r="C358" s="9" t="s">
        <v>14</v>
      </c>
      <c r="D358" s="99">
        <v>108.26</v>
      </c>
      <c r="E358" s="100">
        <v>0</v>
      </c>
      <c r="F358" s="101"/>
      <c r="G358" s="101">
        <f t="shared" si="820"/>
        <v>0</v>
      </c>
      <c r="H358" s="104">
        <f t="shared" si="821"/>
        <v>108.26</v>
      </c>
      <c r="I358" s="46">
        <v>4.57</v>
      </c>
      <c r="J358" s="37">
        <f t="shared" si="822"/>
        <v>494.75</v>
      </c>
      <c r="K358" s="37">
        <f t="shared" si="823"/>
        <v>0</v>
      </c>
      <c r="L358" s="37">
        <f t="shared" si="824"/>
        <v>0</v>
      </c>
      <c r="M358" s="37">
        <f t="shared" si="825"/>
        <v>0</v>
      </c>
      <c r="N358" s="37">
        <f t="shared" si="826"/>
        <v>494.75</v>
      </c>
      <c r="O358" s="19">
        <f t="shared" si="827"/>
        <v>0</v>
      </c>
      <c r="P358" s="20">
        <f t="shared" si="828"/>
        <v>0</v>
      </c>
    </row>
    <row r="359" spans="1:17" ht="38.25">
      <c r="A359" s="41" t="s">
        <v>665</v>
      </c>
      <c r="B359" s="41" t="s">
        <v>154</v>
      </c>
      <c r="C359" s="9" t="s">
        <v>14</v>
      </c>
      <c r="D359" s="99">
        <v>111.82</v>
      </c>
      <c r="E359" s="100">
        <v>0</v>
      </c>
      <c r="F359" s="101"/>
      <c r="G359" s="101">
        <f t="shared" si="820"/>
        <v>0</v>
      </c>
      <c r="H359" s="104">
        <f t="shared" si="821"/>
        <v>111.82</v>
      </c>
      <c r="I359" s="46">
        <v>27.26</v>
      </c>
      <c r="J359" s="37">
        <f t="shared" si="822"/>
        <v>3048.21</v>
      </c>
      <c r="K359" s="37">
        <f t="shared" si="823"/>
        <v>0</v>
      </c>
      <c r="L359" s="37">
        <f t="shared" si="824"/>
        <v>0</v>
      </c>
      <c r="M359" s="37">
        <f t="shared" si="825"/>
        <v>0</v>
      </c>
      <c r="N359" s="37">
        <f t="shared" si="826"/>
        <v>3048.21</v>
      </c>
      <c r="O359" s="19">
        <f t="shared" si="827"/>
        <v>0</v>
      </c>
      <c r="P359" s="20">
        <f t="shared" si="828"/>
        <v>0</v>
      </c>
      <c r="Q359" s="15"/>
    </row>
    <row r="360" spans="1:17" ht="25.5">
      <c r="A360" s="41" t="s">
        <v>666</v>
      </c>
      <c r="B360" s="41" t="s">
        <v>47</v>
      </c>
      <c r="C360" s="9" t="s">
        <v>28</v>
      </c>
      <c r="D360" s="99">
        <v>3.06</v>
      </c>
      <c r="E360" s="100">
        <v>0</v>
      </c>
      <c r="F360" s="101"/>
      <c r="G360" s="101">
        <f t="shared" si="820"/>
        <v>0</v>
      </c>
      <c r="H360" s="104">
        <f t="shared" si="821"/>
        <v>3.06</v>
      </c>
      <c r="I360" s="46">
        <v>623.14</v>
      </c>
      <c r="J360" s="37">
        <f t="shared" si="822"/>
        <v>1906.81</v>
      </c>
      <c r="K360" s="37">
        <f t="shared" si="823"/>
        <v>0</v>
      </c>
      <c r="L360" s="37">
        <f t="shared" si="824"/>
        <v>0</v>
      </c>
      <c r="M360" s="37">
        <f t="shared" si="825"/>
        <v>0</v>
      </c>
      <c r="N360" s="37">
        <f t="shared" si="826"/>
        <v>1906.81</v>
      </c>
      <c r="O360" s="19">
        <f t="shared" si="827"/>
        <v>0</v>
      </c>
      <c r="P360" s="20">
        <f t="shared" si="828"/>
        <v>0</v>
      </c>
      <c r="Q360" s="15"/>
    </row>
    <row r="361" spans="1:17" ht="25.5">
      <c r="A361" s="41" t="s">
        <v>667</v>
      </c>
      <c r="B361" s="41" t="s">
        <v>576</v>
      </c>
      <c r="C361" s="9" t="s">
        <v>28</v>
      </c>
      <c r="D361" s="99">
        <v>0.41</v>
      </c>
      <c r="E361" s="100">
        <v>0</v>
      </c>
      <c r="F361" s="101"/>
      <c r="G361" s="101">
        <f t="shared" si="820"/>
        <v>0</v>
      </c>
      <c r="H361" s="104">
        <f t="shared" si="821"/>
        <v>0.41</v>
      </c>
      <c r="I361" s="46">
        <v>2660.76</v>
      </c>
      <c r="J361" s="37">
        <f t="shared" si="822"/>
        <v>1090.9100000000001</v>
      </c>
      <c r="K361" s="37">
        <f t="shared" si="823"/>
        <v>0</v>
      </c>
      <c r="L361" s="37">
        <f t="shared" si="824"/>
        <v>0</v>
      </c>
      <c r="M361" s="37">
        <f t="shared" si="825"/>
        <v>0</v>
      </c>
      <c r="N361" s="37">
        <f t="shared" si="826"/>
        <v>1090.9100000000001</v>
      </c>
      <c r="O361" s="19">
        <f t="shared" si="827"/>
        <v>0</v>
      </c>
      <c r="P361" s="20">
        <f t="shared" si="828"/>
        <v>0</v>
      </c>
      <c r="Q361" s="15"/>
    </row>
    <row r="362" spans="1:17" s="39" customFormat="1" ht="38.25">
      <c r="A362" s="41" t="s">
        <v>668</v>
      </c>
      <c r="B362" s="41" t="s">
        <v>601</v>
      </c>
      <c r="C362" s="9" t="s">
        <v>10</v>
      </c>
      <c r="D362" s="99">
        <v>4.54</v>
      </c>
      <c r="E362" s="100">
        <v>0</v>
      </c>
      <c r="F362" s="101"/>
      <c r="G362" s="101">
        <f t="shared" si="820"/>
        <v>0</v>
      </c>
      <c r="H362" s="104">
        <f t="shared" si="821"/>
        <v>4.54</v>
      </c>
      <c r="I362" s="46">
        <v>222.61</v>
      </c>
      <c r="J362" s="37">
        <f t="shared" si="822"/>
        <v>1010.65</v>
      </c>
      <c r="K362" s="37">
        <f t="shared" si="823"/>
        <v>0</v>
      </c>
      <c r="L362" s="37">
        <f t="shared" si="824"/>
        <v>0</v>
      </c>
      <c r="M362" s="37">
        <f t="shared" si="825"/>
        <v>0</v>
      </c>
      <c r="N362" s="37">
        <f t="shared" si="826"/>
        <v>1010.65</v>
      </c>
      <c r="O362" s="19">
        <f t="shared" si="827"/>
        <v>0</v>
      </c>
      <c r="P362" s="20">
        <f t="shared" si="828"/>
        <v>0</v>
      </c>
    </row>
    <row r="363" spans="1:17" ht="25.5">
      <c r="A363" s="41" t="s">
        <v>669</v>
      </c>
      <c r="B363" s="41" t="s">
        <v>670</v>
      </c>
      <c r="C363" s="9" t="s">
        <v>10</v>
      </c>
      <c r="D363" s="99">
        <v>3.92</v>
      </c>
      <c r="E363" s="100">
        <v>0</v>
      </c>
      <c r="F363" s="101"/>
      <c r="G363" s="101">
        <f t="shared" ref="G363" si="829">E363+F363</f>
        <v>0</v>
      </c>
      <c r="H363" s="104">
        <f t="shared" ref="H363" si="830">IF(G363="",D363-0,D363-G363)</f>
        <v>3.92</v>
      </c>
      <c r="I363" s="46">
        <v>216.49</v>
      </c>
      <c r="J363" s="37">
        <f t="shared" ref="J363" si="831">ROUND(D363*$I363,2)</f>
        <v>848.64</v>
      </c>
      <c r="K363" s="37">
        <f t="shared" si="823"/>
        <v>0</v>
      </c>
      <c r="L363" s="37">
        <f t="shared" si="824"/>
        <v>0</v>
      </c>
      <c r="M363" s="37">
        <f t="shared" si="825"/>
        <v>0</v>
      </c>
      <c r="N363" s="37">
        <f t="shared" si="826"/>
        <v>848.64</v>
      </c>
      <c r="O363" s="19">
        <f t="shared" si="827"/>
        <v>0</v>
      </c>
      <c r="P363" s="20">
        <f t="shared" si="828"/>
        <v>0</v>
      </c>
      <c r="Q363" s="15"/>
    </row>
    <row r="364" spans="1:17" ht="25.5">
      <c r="A364" s="41" t="s">
        <v>671</v>
      </c>
      <c r="B364" s="41" t="s">
        <v>124</v>
      </c>
      <c r="C364" s="9" t="s">
        <v>14</v>
      </c>
      <c r="D364" s="99">
        <v>72.05</v>
      </c>
      <c r="E364" s="100">
        <v>0</v>
      </c>
      <c r="F364" s="101"/>
      <c r="G364" s="101">
        <f t="shared" ref="G364:G371" si="832">E364+F364</f>
        <v>0</v>
      </c>
      <c r="H364" s="104">
        <f t="shared" ref="H364:H371" si="833">IF(G364="",D364-0,D364-G364)</f>
        <v>72.05</v>
      </c>
      <c r="I364" s="46">
        <v>8.06</v>
      </c>
      <c r="J364" s="37">
        <f t="shared" ref="J364:J371" si="834">ROUND(D364*$I364,2)</f>
        <v>580.72</v>
      </c>
      <c r="K364" s="37">
        <f t="shared" ref="K364:K371" si="835">ROUND(E364*$I364,2)</f>
        <v>0</v>
      </c>
      <c r="L364" s="37">
        <f t="shared" ref="L364:L371" si="836">ROUND(F364*$I364,2)</f>
        <v>0</v>
      </c>
      <c r="M364" s="37">
        <f t="shared" ref="M364:M371" si="837">ROUND(G364*$I364,2)</f>
        <v>0</v>
      </c>
      <c r="N364" s="37">
        <f t="shared" ref="N364:N371" si="838">ROUND(H364*$I364,2)</f>
        <v>580.72</v>
      </c>
      <c r="O364" s="19">
        <f t="shared" ref="O364:O371" si="839">IF(L364="",0/J364,L364/J364)</f>
        <v>0</v>
      </c>
      <c r="P364" s="20">
        <f t="shared" ref="P364:P371" si="840">IF(M364="",0/J364,M364/J364)</f>
        <v>0</v>
      </c>
      <c r="Q364" s="15"/>
    </row>
    <row r="365" spans="1:17" ht="25.5">
      <c r="A365" s="41" t="s">
        <v>672</v>
      </c>
      <c r="B365" s="41" t="s">
        <v>604</v>
      </c>
      <c r="C365" s="9" t="s">
        <v>14</v>
      </c>
      <c r="D365" s="99">
        <v>3.43</v>
      </c>
      <c r="E365" s="100">
        <v>0</v>
      </c>
      <c r="F365" s="101"/>
      <c r="G365" s="101">
        <f t="shared" si="832"/>
        <v>0</v>
      </c>
      <c r="H365" s="104">
        <f t="shared" si="833"/>
        <v>3.43</v>
      </c>
      <c r="I365" s="46">
        <v>50.79</v>
      </c>
      <c r="J365" s="37">
        <f t="shared" si="834"/>
        <v>174.21</v>
      </c>
      <c r="K365" s="37">
        <f t="shared" si="835"/>
        <v>0</v>
      </c>
      <c r="L365" s="37">
        <f t="shared" si="836"/>
        <v>0</v>
      </c>
      <c r="M365" s="37">
        <f t="shared" si="837"/>
        <v>0</v>
      </c>
      <c r="N365" s="37">
        <f t="shared" si="838"/>
        <v>174.21</v>
      </c>
      <c r="O365" s="19">
        <f t="shared" si="839"/>
        <v>0</v>
      </c>
      <c r="P365" s="20">
        <f t="shared" si="840"/>
        <v>0</v>
      </c>
      <c r="Q365" s="15"/>
    </row>
    <row r="366" spans="1:17">
      <c r="A366" s="41" t="s">
        <v>673</v>
      </c>
      <c r="B366" s="41" t="s">
        <v>420</v>
      </c>
      <c r="C366" s="9" t="s">
        <v>14</v>
      </c>
      <c r="D366" s="99">
        <v>84.88</v>
      </c>
      <c r="E366" s="100">
        <v>0</v>
      </c>
      <c r="F366" s="101"/>
      <c r="G366" s="101">
        <f t="shared" si="832"/>
        <v>0</v>
      </c>
      <c r="H366" s="104">
        <f t="shared" si="833"/>
        <v>84.88</v>
      </c>
      <c r="I366" s="46">
        <v>3.64</v>
      </c>
      <c r="J366" s="37">
        <f t="shared" si="834"/>
        <v>308.95999999999998</v>
      </c>
      <c r="K366" s="37">
        <f t="shared" si="835"/>
        <v>0</v>
      </c>
      <c r="L366" s="37">
        <f t="shared" si="836"/>
        <v>0</v>
      </c>
      <c r="M366" s="37">
        <f t="shared" si="837"/>
        <v>0</v>
      </c>
      <c r="N366" s="37">
        <f t="shared" si="838"/>
        <v>308.95999999999998</v>
      </c>
      <c r="O366" s="19">
        <f t="shared" si="839"/>
        <v>0</v>
      </c>
      <c r="P366" s="20">
        <f t="shared" si="840"/>
        <v>0</v>
      </c>
      <c r="Q366" s="15"/>
    </row>
    <row r="367" spans="1:17" ht="25.5">
      <c r="A367" s="41" t="s">
        <v>674</v>
      </c>
      <c r="B367" s="41" t="s">
        <v>438</v>
      </c>
      <c r="C367" s="9" t="s">
        <v>14</v>
      </c>
      <c r="D367" s="99">
        <v>84.88</v>
      </c>
      <c r="E367" s="100">
        <v>0</v>
      </c>
      <c r="F367" s="101"/>
      <c r="G367" s="101">
        <f t="shared" si="832"/>
        <v>0</v>
      </c>
      <c r="H367" s="104">
        <f t="shared" si="833"/>
        <v>84.88</v>
      </c>
      <c r="I367" s="46">
        <v>21.31</v>
      </c>
      <c r="J367" s="37">
        <f t="shared" si="834"/>
        <v>1808.79</v>
      </c>
      <c r="K367" s="37">
        <f t="shared" si="835"/>
        <v>0</v>
      </c>
      <c r="L367" s="37">
        <f t="shared" si="836"/>
        <v>0</v>
      </c>
      <c r="M367" s="37">
        <f t="shared" si="837"/>
        <v>0</v>
      </c>
      <c r="N367" s="37">
        <f t="shared" si="838"/>
        <v>1808.79</v>
      </c>
      <c r="O367" s="19">
        <f t="shared" si="839"/>
        <v>0</v>
      </c>
      <c r="P367" s="20">
        <f t="shared" si="840"/>
        <v>0</v>
      </c>
      <c r="Q367" s="15"/>
    </row>
    <row r="368" spans="1:17" s="39" customFormat="1" ht="25.5">
      <c r="A368" s="41" t="s">
        <v>675</v>
      </c>
      <c r="B368" s="41" t="s">
        <v>440</v>
      </c>
      <c r="C368" s="9" t="s">
        <v>14</v>
      </c>
      <c r="D368" s="99">
        <v>84.88</v>
      </c>
      <c r="E368" s="100">
        <v>0</v>
      </c>
      <c r="F368" s="101"/>
      <c r="G368" s="101">
        <f t="shared" si="832"/>
        <v>0</v>
      </c>
      <c r="H368" s="104">
        <f t="shared" si="833"/>
        <v>84.88</v>
      </c>
      <c r="I368" s="46">
        <v>15.25</v>
      </c>
      <c r="J368" s="37">
        <f t="shared" si="834"/>
        <v>1294.42</v>
      </c>
      <c r="K368" s="37">
        <f t="shared" si="835"/>
        <v>0</v>
      </c>
      <c r="L368" s="37">
        <f t="shared" si="836"/>
        <v>0</v>
      </c>
      <c r="M368" s="37">
        <f t="shared" si="837"/>
        <v>0</v>
      </c>
      <c r="N368" s="37">
        <f t="shared" si="838"/>
        <v>1294.42</v>
      </c>
      <c r="O368" s="19">
        <f t="shared" si="839"/>
        <v>0</v>
      </c>
      <c r="P368" s="20">
        <f t="shared" si="840"/>
        <v>0</v>
      </c>
    </row>
    <row r="369" spans="1:17" ht="38.25">
      <c r="A369" s="41" t="s">
        <v>676</v>
      </c>
      <c r="B369" s="41" t="s">
        <v>609</v>
      </c>
      <c r="C369" s="9" t="s">
        <v>14</v>
      </c>
      <c r="D369" s="99">
        <v>3.88</v>
      </c>
      <c r="E369" s="100">
        <v>0</v>
      </c>
      <c r="F369" s="101"/>
      <c r="G369" s="101">
        <f t="shared" si="832"/>
        <v>0</v>
      </c>
      <c r="H369" s="104">
        <f t="shared" si="833"/>
        <v>3.88</v>
      </c>
      <c r="I369" s="46">
        <v>30.39</v>
      </c>
      <c r="J369" s="37">
        <f t="shared" si="834"/>
        <v>117.91</v>
      </c>
      <c r="K369" s="37">
        <f t="shared" si="835"/>
        <v>0</v>
      </c>
      <c r="L369" s="37">
        <f t="shared" si="836"/>
        <v>0</v>
      </c>
      <c r="M369" s="37">
        <f t="shared" si="837"/>
        <v>0</v>
      </c>
      <c r="N369" s="37">
        <f t="shared" si="838"/>
        <v>117.91</v>
      </c>
      <c r="O369" s="19">
        <f t="shared" si="839"/>
        <v>0</v>
      </c>
      <c r="P369" s="20">
        <f t="shared" si="840"/>
        <v>0</v>
      </c>
      <c r="Q369" s="15"/>
    </row>
    <row r="370" spans="1:17" ht="25.5">
      <c r="A370" s="41" t="s">
        <v>677</v>
      </c>
      <c r="B370" s="41" t="s">
        <v>611</v>
      </c>
      <c r="C370" s="9" t="s">
        <v>14</v>
      </c>
      <c r="D370" s="99">
        <v>3.88</v>
      </c>
      <c r="E370" s="100">
        <v>0</v>
      </c>
      <c r="F370" s="101"/>
      <c r="G370" s="101">
        <f t="shared" si="832"/>
        <v>0</v>
      </c>
      <c r="H370" s="104">
        <f t="shared" si="833"/>
        <v>3.88</v>
      </c>
      <c r="I370" s="46">
        <v>26.76</v>
      </c>
      <c r="J370" s="37">
        <f t="shared" si="834"/>
        <v>103.83</v>
      </c>
      <c r="K370" s="37">
        <f t="shared" si="835"/>
        <v>0</v>
      </c>
      <c r="L370" s="37">
        <f t="shared" si="836"/>
        <v>0</v>
      </c>
      <c r="M370" s="37">
        <f t="shared" si="837"/>
        <v>0</v>
      </c>
      <c r="N370" s="37">
        <f t="shared" si="838"/>
        <v>103.83</v>
      </c>
      <c r="O370" s="19">
        <f t="shared" si="839"/>
        <v>0</v>
      </c>
      <c r="P370" s="20">
        <f t="shared" si="840"/>
        <v>0</v>
      </c>
      <c r="Q370" s="15"/>
    </row>
    <row r="371" spans="1:17">
      <c r="A371" s="41" t="s">
        <v>678</v>
      </c>
      <c r="B371" s="41" t="s">
        <v>115</v>
      </c>
      <c r="C371" s="9" t="s">
        <v>28</v>
      </c>
      <c r="D371" s="99">
        <v>29.29</v>
      </c>
      <c r="E371" s="100">
        <v>0</v>
      </c>
      <c r="F371" s="101"/>
      <c r="G371" s="101">
        <f t="shared" si="832"/>
        <v>0</v>
      </c>
      <c r="H371" s="104">
        <f t="shared" si="833"/>
        <v>29.29</v>
      </c>
      <c r="I371" s="46">
        <v>97.37</v>
      </c>
      <c r="J371" s="37">
        <f t="shared" si="834"/>
        <v>2851.97</v>
      </c>
      <c r="K371" s="37">
        <f t="shared" si="835"/>
        <v>0</v>
      </c>
      <c r="L371" s="37">
        <f t="shared" si="836"/>
        <v>0</v>
      </c>
      <c r="M371" s="37">
        <f t="shared" si="837"/>
        <v>0</v>
      </c>
      <c r="N371" s="37">
        <f t="shared" si="838"/>
        <v>2851.97</v>
      </c>
      <c r="O371" s="19">
        <f t="shared" si="839"/>
        <v>0</v>
      </c>
      <c r="P371" s="20">
        <f t="shared" si="840"/>
        <v>0</v>
      </c>
      <c r="Q371" s="15"/>
    </row>
    <row r="372" spans="1:17" s="39" customFormat="1">
      <c r="A372" s="16">
        <v>5</v>
      </c>
      <c r="B372" s="16" t="s">
        <v>679</v>
      </c>
      <c r="C372" s="44"/>
      <c r="D372" s="102"/>
      <c r="E372" s="22"/>
      <c r="F372" s="22"/>
      <c r="G372" s="103"/>
      <c r="H372" s="22"/>
      <c r="I372" s="35"/>
      <c r="J372" s="36">
        <f>J373+J385+J390</f>
        <v>95220.389999999985</v>
      </c>
      <c r="K372" s="36">
        <f t="shared" ref="K372:N372" si="841">K373+K385+K390</f>
        <v>0</v>
      </c>
      <c r="L372" s="36">
        <f t="shared" si="841"/>
        <v>0</v>
      </c>
      <c r="M372" s="36">
        <f t="shared" si="841"/>
        <v>0</v>
      </c>
      <c r="N372" s="36">
        <f t="shared" si="841"/>
        <v>95220.389999999985</v>
      </c>
      <c r="O372" s="23">
        <f>SUM(M372/J372)</f>
        <v>0</v>
      </c>
      <c r="P372" s="24">
        <f>IF(M372="",0/J372,M372/J372)</f>
        <v>0</v>
      </c>
    </row>
    <row r="373" spans="1:17" s="39" customFormat="1">
      <c r="A373" s="16" t="s">
        <v>680</v>
      </c>
      <c r="B373" s="16" t="s">
        <v>681</v>
      </c>
      <c r="C373" s="44"/>
      <c r="D373" s="102"/>
      <c r="E373" s="22"/>
      <c r="F373" s="22"/>
      <c r="G373" s="103"/>
      <c r="H373" s="22"/>
      <c r="I373" s="35"/>
      <c r="J373" s="36">
        <f>SUM(J374:J384)</f>
        <v>54100.340000000004</v>
      </c>
      <c r="K373" s="36">
        <f t="shared" ref="K373:N373" si="842">SUM(K374:K384)</f>
        <v>0</v>
      </c>
      <c r="L373" s="36">
        <f t="shared" si="842"/>
        <v>0</v>
      </c>
      <c r="M373" s="36">
        <f t="shared" si="842"/>
        <v>0</v>
      </c>
      <c r="N373" s="36">
        <f t="shared" si="842"/>
        <v>54100.340000000004</v>
      </c>
      <c r="O373" s="23">
        <f>SUM(M373/J373)</f>
        <v>0</v>
      </c>
      <c r="P373" s="24">
        <f>IF(M373="",0/J373,M373/J373)</f>
        <v>0</v>
      </c>
    </row>
    <row r="374" spans="1:17">
      <c r="A374" s="41" t="s">
        <v>682</v>
      </c>
      <c r="B374" s="41" t="s">
        <v>683</v>
      </c>
      <c r="C374" s="9" t="s">
        <v>14</v>
      </c>
      <c r="D374" s="99">
        <v>800.07</v>
      </c>
      <c r="E374" s="100">
        <v>0</v>
      </c>
      <c r="F374" s="101"/>
      <c r="G374" s="101">
        <f t="shared" ref="G374:G382" si="843">E374+F374</f>
        <v>0</v>
      </c>
      <c r="H374" s="104">
        <f t="shared" ref="H374:H382" si="844">IF(G374="",D374-0,D374-G374)</f>
        <v>800.07</v>
      </c>
      <c r="I374" s="46">
        <v>20.52</v>
      </c>
      <c r="J374" s="37">
        <f t="shared" ref="J374:J382" si="845">ROUND(D374*$I374,2)</f>
        <v>16417.439999999999</v>
      </c>
      <c r="K374" s="37">
        <f t="shared" ref="K374:K384" si="846">ROUND(E374*$I374,2)</f>
        <v>0</v>
      </c>
      <c r="L374" s="37">
        <f t="shared" ref="L374:L384" si="847">ROUND(F374*$I374,2)</f>
        <v>0</v>
      </c>
      <c r="M374" s="37">
        <f t="shared" ref="M374:M384" si="848">ROUND(G374*$I374,2)</f>
        <v>0</v>
      </c>
      <c r="N374" s="37">
        <f t="shared" ref="N374:N384" si="849">ROUND(H374*$I374,2)</f>
        <v>16417.439999999999</v>
      </c>
      <c r="O374" s="19">
        <f t="shared" ref="O374:O384" si="850">IF(L374="",0/J374,L374/J374)</f>
        <v>0</v>
      </c>
      <c r="P374" s="20">
        <f t="shared" ref="P374:P384" si="851">IF(M374="",0/J374,M374/J374)</f>
        <v>0</v>
      </c>
      <c r="Q374" s="15"/>
    </row>
    <row r="375" spans="1:17">
      <c r="A375" s="41" t="s">
        <v>684</v>
      </c>
      <c r="B375" s="41" t="s">
        <v>685</v>
      </c>
      <c r="C375" s="9" t="s">
        <v>32</v>
      </c>
      <c r="D375" s="99">
        <v>2</v>
      </c>
      <c r="E375" s="100">
        <v>0</v>
      </c>
      <c r="F375" s="101"/>
      <c r="G375" s="101">
        <f t="shared" si="843"/>
        <v>0</v>
      </c>
      <c r="H375" s="104">
        <f t="shared" si="844"/>
        <v>2</v>
      </c>
      <c r="I375" s="46">
        <v>159.27000000000001</v>
      </c>
      <c r="J375" s="37">
        <f t="shared" si="845"/>
        <v>318.54000000000002</v>
      </c>
      <c r="K375" s="37">
        <f t="shared" si="846"/>
        <v>0</v>
      </c>
      <c r="L375" s="37">
        <f t="shared" si="847"/>
        <v>0</v>
      </c>
      <c r="M375" s="37">
        <f t="shared" si="848"/>
        <v>0</v>
      </c>
      <c r="N375" s="37">
        <f t="shared" si="849"/>
        <v>318.54000000000002</v>
      </c>
      <c r="O375" s="19">
        <f t="shared" si="850"/>
        <v>0</v>
      </c>
      <c r="P375" s="20">
        <f t="shared" si="851"/>
        <v>0</v>
      </c>
      <c r="Q375" s="15"/>
    </row>
    <row r="376" spans="1:17">
      <c r="A376" s="41" t="s">
        <v>686</v>
      </c>
      <c r="B376" s="41" t="s">
        <v>687</v>
      </c>
      <c r="C376" s="9" t="s">
        <v>32</v>
      </c>
      <c r="D376" s="99">
        <v>2</v>
      </c>
      <c r="E376" s="100">
        <v>0</v>
      </c>
      <c r="F376" s="101"/>
      <c r="G376" s="101">
        <f t="shared" si="843"/>
        <v>0</v>
      </c>
      <c r="H376" s="104">
        <f t="shared" si="844"/>
        <v>2</v>
      </c>
      <c r="I376" s="46">
        <v>93.07</v>
      </c>
      <c r="J376" s="37">
        <f t="shared" si="845"/>
        <v>186.14</v>
      </c>
      <c r="K376" s="37">
        <f t="shared" si="846"/>
        <v>0</v>
      </c>
      <c r="L376" s="37">
        <f t="shared" si="847"/>
        <v>0</v>
      </c>
      <c r="M376" s="37">
        <f t="shared" si="848"/>
        <v>0</v>
      </c>
      <c r="N376" s="37">
        <f t="shared" si="849"/>
        <v>186.14</v>
      </c>
      <c r="O376" s="19">
        <f t="shared" si="850"/>
        <v>0</v>
      </c>
      <c r="P376" s="20">
        <f t="shared" si="851"/>
        <v>0</v>
      </c>
      <c r="Q376" s="15"/>
    </row>
    <row r="377" spans="1:17">
      <c r="A377" s="41" t="s">
        <v>688</v>
      </c>
      <c r="B377" s="41" t="s">
        <v>689</v>
      </c>
      <c r="C377" s="9" t="s">
        <v>32</v>
      </c>
      <c r="D377" s="99">
        <v>2</v>
      </c>
      <c r="E377" s="100">
        <v>0</v>
      </c>
      <c r="F377" s="101"/>
      <c r="G377" s="101">
        <f t="shared" si="843"/>
        <v>0</v>
      </c>
      <c r="H377" s="104">
        <f t="shared" si="844"/>
        <v>2</v>
      </c>
      <c r="I377" s="46">
        <v>105.36</v>
      </c>
      <c r="J377" s="37">
        <f t="shared" si="845"/>
        <v>210.72</v>
      </c>
      <c r="K377" s="37">
        <f t="shared" si="846"/>
        <v>0</v>
      </c>
      <c r="L377" s="37">
        <f t="shared" si="847"/>
        <v>0</v>
      </c>
      <c r="M377" s="37">
        <f t="shared" si="848"/>
        <v>0</v>
      </c>
      <c r="N377" s="37">
        <f t="shared" si="849"/>
        <v>210.72</v>
      </c>
      <c r="O377" s="19">
        <f t="shared" si="850"/>
        <v>0</v>
      </c>
      <c r="P377" s="20">
        <f t="shared" si="851"/>
        <v>0</v>
      </c>
      <c r="Q377" s="15"/>
    </row>
    <row r="378" spans="1:17" s="39" customFormat="1">
      <c r="A378" s="41" t="s">
        <v>690</v>
      </c>
      <c r="B378" s="41" t="s">
        <v>691</v>
      </c>
      <c r="C378" s="9" t="s">
        <v>32</v>
      </c>
      <c r="D378" s="99">
        <v>2</v>
      </c>
      <c r="E378" s="100">
        <v>0</v>
      </c>
      <c r="F378" s="101"/>
      <c r="G378" s="101">
        <f t="shared" si="843"/>
        <v>0</v>
      </c>
      <c r="H378" s="104">
        <f t="shared" si="844"/>
        <v>2</v>
      </c>
      <c r="I378" s="46">
        <v>108.52</v>
      </c>
      <c r="J378" s="37">
        <f t="shared" si="845"/>
        <v>217.04</v>
      </c>
      <c r="K378" s="37">
        <f t="shared" si="846"/>
        <v>0</v>
      </c>
      <c r="L378" s="37">
        <f t="shared" si="847"/>
        <v>0</v>
      </c>
      <c r="M378" s="37">
        <f t="shared" si="848"/>
        <v>0</v>
      </c>
      <c r="N378" s="37">
        <f t="shared" si="849"/>
        <v>217.04</v>
      </c>
      <c r="O378" s="19">
        <f t="shared" si="850"/>
        <v>0</v>
      </c>
      <c r="P378" s="20">
        <f t="shared" si="851"/>
        <v>0</v>
      </c>
    </row>
    <row r="379" spans="1:17">
      <c r="A379" s="41" t="s">
        <v>692</v>
      </c>
      <c r="B379" s="41" t="s">
        <v>693</v>
      </c>
      <c r="C379" s="9" t="s">
        <v>32</v>
      </c>
      <c r="D379" s="99">
        <v>14</v>
      </c>
      <c r="E379" s="100">
        <v>0</v>
      </c>
      <c r="F379" s="101"/>
      <c r="G379" s="101">
        <f t="shared" si="843"/>
        <v>0</v>
      </c>
      <c r="H379" s="104">
        <f t="shared" si="844"/>
        <v>14</v>
      </c>
      <c r="I379" s="46">
        <v>506.19</v>
      </c>
      <c r="J379" s="37">
        <f t="shared" si="845"/>
        <v>7086.66</v>
      </c>
      <c r="K379" s="37">
        <f t="shared" si="846"/>
        <v>0</v>
      </c>
      <c r="L379" s="37">
        <f t="shared" si="847"/>
        <v>0</v>
      </c>
      <c r="M379" s="37">
        <f t="shared" si="848"/>
        <v>0</v>
      </c>
      <c r="N379" s="37">
        <f t="shared" si="849"/>
        <v>7086.66</v>
      </c>
      <c r="O379" s="19">
        <f t="shared" si="850"/>
        <v>0</v>
      </c>
      <c r="P379" s="20">
        <f t="shared" si="851"/>
        <v>0</v>
      </c>
      <c r="Q379" s="15"/>
    </row>
    <row r="380" spans="1:17">
      <c r="A380" s="41" t="s">
        <v>694</v>
      </c>
      <c r="B380" s="41" t="s">
        <v>695</v>
      </c>
      <c r="C380" s="9" t="s">
        <v>32</v>
      </c>
      <c r="D380" s="99">
        <v>2</v>
      </c>
      <c r="E380" s="100">
        <v>0</v>
      </c>
      <c r="F380" s="101"/>
      <c r="G380" s="101">
        <f t="shared" si="843"/>
        <v>0</v>
      </c>
      <c r="H380" s="104">
        <f t="shared" si="844"/>
        <v>2</v>
      </c>
      <c r="I380" s="46">
        <v>677.85</v>
      </c>
      <c r="J380" s="37">
        <f t="shared" si="845"/>
        <v>1355.7</v>
      </c>
      <c r="K380" s="37">
        <f t="shared" si="846"/>
        <v>0</v>
      </c>
      <c r="L380" s="37">
        <f t="shared" si="847"/>
        <v>0</v>
      </c>
      <c r="M380" s="37">
        <f t="shared" si="848"/>
        <v>0</v>
      </c>
      <c r="N380" s="37">
        <f t="shared" si="849"/>
        <v>1355.7</v>
      </c>
      <c r="O380" s="19">
        <f t="shared" si="850"/>
        <v>0</v>
      </c>
      <c r="P380" s="20">
        <f t="shared" si="851"/>
        <v>0</v>
      </c>
      <c r="Q380" s="15"/>
    </row>
    <row r="381" spans="1:17">
      <c r="A381" s="41" t="s">
        <v>696</v>
      </c>
      <c r="B381" s="41" t="s">
        <v>697</v>
      </c>
      <c r="C381" s="9" t="s">
        <v>32</v>
      </c>
      <c r="D381" s="99">
        <v>200</v>
      </c>
      <c r="E381" s="100">
        <v>0</v>
      </c>
      <c r="F381" s="101"/>
      <c r="G381" s="101">
        <f t="shared" si="843"/>
        <v>0</v>
      </c>
      <c r="H381" s="104">
        <f t="shared" si="844"/>
        <v>200</v>
      </c>
      <c r="I381" s="46">
        <v>21.6</v>
      </c>
      <c r="J381" s="37">
        <f t="shared" si="845"/>
        <v>4320</v>
      </c>
      <c r="K381" s="37">
        <f t="shared" si="846"/>
        <v>0</v>
      </c>
      <c r="L381" s="37">
        <f t="shared" si="847"/>
        <v>0</v>
      </c>
      <c r="M381" s="37">
        <f t="shared" si="848"/>
        <v>0</v>
      </c>
      <c r="N381" s="37">
        <f t="shared" si="849"/>
        <v>4320</v>
      </c>
      <c r="O381" s="19">
        <f t="shared" si="850"/>
        <v>0</v>
      </c>
      <c r="P381" s="20">
        <f t="shared" si="851"/>
        <v>0</v>
      </c>
      <c r="Q381" s="15"/>
    </row>
    <row r="382" spans="1:17" s="39" customFormat="1">
      <c r="A382" s="41" t="s">
        <v>698</v>
      </c>
      <c r="B382" s="41" t="s">
        <v>699</v>
      </c>
      <c r="C382" s="9" t="s">
        <v>32</v>
      </c>
      <c r="D382" s="99">
        <v>300</v>
      </c>
      <c r="E382" s="100">
        <v>0</v>
      </c>
      <c r="F382" s="101"/>
      <c r="G382" s="101">
        <f t="shared" si="843"/>
        <v>0</v>
      </c>
      <c r="H382" s="104">
        <f t="shared" si="844"/>
        <v>300</v>
      </c>
      <c r="I382" s="46">
        <v>64.64</v>
      </c>
      <c r="J382" s="37">
        <f t="shared" si="845"/>
        <v>19392</v>
      </c>
      <c r="K382" s="37">
        <f t="shared" si="846"/>
        <v>0</v>
      </c>
      <c r="L382" s="37">
        <f t="shared" si="847"/>
        <v>0</v>
      </c>
      <c r="M382" s="37">
        <f t="shared" si="848"/>
        <v>0</v>
      </c>
      <c r="N382" s="37">
        <f t="shared" si="849"/>
        <v>19392</v>
      </c>
      <c r="O382" s="19">
        <f t="shared" si="850"/>
        <v>0</v>
      </c>
      <c r="P382" s="20">
        <f t="shared" si="851"/>
        <v>0</v>
      </c>
    </row>
    <row r="383" spans="1:17">
      <c r="A383" s="41" t="s">
        <v>700</v>
      </c>
      <c r="B383" s="41" t="s">
        <v>701</v>
      </c>
      <c r="C383" s="9" t="s">
        <v>32</v>
      </c>
      <c r="D383" s="99">
        <v>30</v>
      </c>
      <c r="E383" s="100">
        <v>0</v>
      </c>
      <c r="F383" s="101"/>
      <c r="G383" s="101">
        <f t="shared" ref="G383" si="852">E383+F383</f>
        <v>0</v>
      </c>
      <c r="H383" s="104">
        <f t="shared" ref="H383" si="853">IF(G383="",D383-0,D383-G383)</f>
        <v>30</v>
      </c>
      <c r="I383" s="46">
        <v>129.77000000000001</v>
      </c>
      <c r="J383" s="37">
        <f t="shared" ref="J383" si="854">ROUND(D383*$I383,2)</f>
        <v>3893.1</v>
      </c>
      <c r="K383" s="37">
        <f t="shared" si="846"/>
        <v>0</v>
      </c>
      <c r="L383" s="37">
        <f t="shared" si="847"/>
        <v>0</v>
      </c>
      <c r="M383" s="37">
        <f t="shared" si="848"/>
        <v>0</v>
      </c>
      <c r="N383" s="37">
        <f t="shared" si="849"/>
        <v>3893.1</v>
      </c>
      <c r="O383" s="19">
        <f t="shared" si="850"/>
        <v>0</v>
      </c>
      <c r="P383" s="20">
        <f t="shared" si="851"/>
        <v>0</v>
      </c>
      <c r="Q383" s="15"/>
    </row>
    <row r="384" spans="1:17">
      <c r="A384" s="41" t="s">
        <v>702</v>
      </c>
      <c r="B384" s="41" t="s">
        <v>703</v>
      </c>
      <c r="C384" s="9" t="s">
        <v>32</v>
      </c>
      <c r="D384" s="99">
        <v>25</v>
      </c>
      <c r="E384" s="100">
        <v>0</v>
      </c>
      <c r="F384" s="101"/>
      <c r="G384" s="101">
        <f>E384+F384</f>
        <v>0</v>
      </c>
      <c r="H384" s="104">
        <f>IF(G384="",D384-0,D384-G384)</f>
        <v>25</v>
      </c>
      <c r="I384" s="46">
        <v>28.12</v>
      </c>
      <c r="J384" s="37">
        <f>ROUND(D384*$I384,2)</f>
        <v>703</v>
      </c>
      <c r="K384" s="37">
        <f t="shared" si="846"/>
        <v>0</v>
      </c>
      <c r="L384" s="37">
        <f t="shared" si="847"/>
        <v>0</v>
      </c>
      <c r="M384" s="37">
        <f t="shared" si="848"/>
        <v>0</v>
      </c>
      <c r="N384" s="37">
        <f t="shared" si="849"/>
        <v>703</v>
      </c>
      <c r="O384" s="19">
        <f t="shared" si="850"/>
        <v>0</v>
      </c>
      <c r="P384" s="20">
        <f t="shared" si="851"/>
        <v>0</v>
      </c>
      <c r="Q384" s="15"/>
    </row>
    <row r="385" spans="1:17" s="39" customFormat="1">
      <c r="A385" s="16" t="s">
        <v>704</v>
      </c>
      <c r="B385" s="16" t="s">
        <v>174</v>
      </c>
      <c r="C385" s="44"/>
      <c r="D385" s="102"/>
      <c r="E385" s="22"/>
      <c r="F385" s="22"/>
      <c r="G385" s="103"/>
      <c r="H385" s="22"/>
      <c r="I385" s="35"/>
      <c r="J385" s="36">
        <f>SUM(J386:J389)</f>
        <v>25637.869999999995</v>
      </c>
      <c r="K385" s="36">
        <f t="shared" ref="K385:N385" si="855">SUM(K386:K389)</f>
        <v>0</v>
      </c>
      <c r="L385" s="36">
        <f t="shared" si="855"/>
        <v>0</v>
      </c>
      <c r="M385" s="36">
        <f t="shared" si="855"/>
        <v>0</v>
      </c>
      <c r="N385" s="36">
        <f t="shared" si="855"/>
        <v>25637.869999999995</v>
      </c>
      <c r="O385" s="23">
        <f>SUM(M385/J385)</f>
        <v>0</v>
      </c>
      <c r="P385" s="24">
        <f>IF(M385="",0/J385,M385/J385)</f>
        <v>0</v>
      </c>
    </row>
    <row r="386" spans="1:17" ht="25.5">
      <c r="A386" s="41" t="s">
        <v>705</v>
      </c>
      <c r="B386" s="41" t="s">
        <v>156</v>
      </c>
      <c r="C386" s="9" t="s">
        <v>28</v>
      </c>
      <c r="D386" s="99">
        <v>0.99</v>
      </c>
      <c r="E386" s="100">
        <v>0</v>
      </c>
      <c r="F386" s="101"/>
      <c r="G386" s="101">
        <f>E386+F386</f>
        <v>0</v>
      </c>
      <c r="H386" s="104">
        <f>IF(G386="",D386-0,D386-G386)</f>
        <v>0.99</v>
      </c>
      <c r="I386" s="46">
        <v>398.24</v>
      </c>
      <c r="J386" s="37">
        <f>ROUND(D386*$I386,2)</f>
        <v>394.26</v>
      </c>
      <c r="K386" s="37">
        <f t="shared" ref="K386:K389" si="856">ROUND(E386*$I386,2)</f>
        <v>0</v>
      </c>
      <c r="L386" s="37">
        <f t="shared" ref="L386:L389" si="857">ROUND(F386*$I386,2)</f>
        <v>0</v>
      </c>
      <c r="M386" s="37">
        <f t="shared" ref="M386:M389" si="858">ROUND(G386*$I386,2)</f>
        <v>0</v>
      </c>
      <c r="N386" s="37">
        <f t="shared" ref="N386:N389" si="859">ROUND(H386*$I386,2)</f>
        <v>394.26</v>
      </c>
      <c r="O386" s="19">
        <f t="shared" ref="O386:O389" si="860">IF(L386="",0/J386,L386/J386)</f>
        <v>0</v>
      </c>
      <c r="P386" s="20">
        <f t="shared" ref="P386:P389" si="861">IF(M386="",0/J386,M386/J386)</f>
        <v>0</v>
      </c>
      <c r="Q386" s="15"/>
    </row>
    <row r="387" spans="1:17" ht="25.5">
      <c r="A387" s="41" t="s">
        <v>706</v>
      </c>
      <c r="B387" s="41" t="s">
        <v>177</v>
      </c>
      <c r="C387" s="9" t="s">
        <v>14</v>
      </c>
      <c r="D387" s="99">
        <v>62.63</v>
      </c>
      <c r="E387" s="100">
        <v>0</v>
      </c>
      <c r="F387" s="101"/>
      <c r="G387" s="101">
        <f>E387+F387</f>
        <v>0</v>
      </c>
      <c r="H387" s="104">
        <f>IF(G387="",D387-0,D387-G387)</f>
        <v>62.63</v>
      </c>
      <c r="I387" s="46">
        <v>271.3</v>
      </c>
      <c r="J387" s="37">
        <f>ROUND(D387*$I387,2)</f>
        <v>16991.52</v>
      </c>
      <c r="K387" s="37">
        <f t="shared" si="856"/>
        <v>0</v>
      </c>
      <c r="L387" s="37">
        <f t="shared" si="857"/>
        <v>0</v>
      </c>
      <c r="M387" s="37">
        <f t="shared" si="858"/>
        <v>0</v>
      </c>
      <c r="N387" s="37">
        <f t="shared" si="859"/>
        <v>16991.52</v>
      </c>
      <c r="O387" s="19">
        <f t="shared" si="860"/>
        <v>0</v>
      </c>
      <c r="P387" s="20">
        <f t="shared" si="861"/>
        <v>0</v>
      </c>
      <c r="Q387" s="15"/>
    </row>
    <row r="388" spans="1:17" ht="38.25">
      <c r="A388" s="41" t="s">
        <v>707</v>
      </c>
      <c r="B388" s="41" t="s">
        <v>179</v>
      </c>
      <c r="C388" s="9" t="s">
        <v>14</v>
      </c>
      <c r="D388" s="99">
        <v>62.63</v>
      </c>
      <c r="E388" s="100">
        <v>0</v>
      </c>
      <c r="F388" s="101"/>
      <c r="G388" s="101">
        <f>E388+F388</f>
        <v>0</v>
      </c>
      <c r="H388" s="104">
        <f>IF(G388="",D388-0,D388-G388)</f>
        <v>62.63</v>
      </c>
      <c r="I388" s="46">
        <v>16.84</v>
      </c>
      <c r="J388" s="37">
        <f>ROUND(D388*$I388,2)</f>
        <v>1054.69</v>
      </c>
      <c r="K388" s="37">
        <f t="shared" si="856"/>
        <v>0</v>
      </c>
      <c r="L388" s="37">
        <f t="shared" si="857"/>
        <v>0</v>
      </c>
      <c r="M388" s="37">
        <f t="shared" si="858"/>
        <v>0</v>
      </c>
      <c r="N388" s="37">
        <f t="shared" si="859"/>
        <v>1054.69</v>
      </c>
      <c r="O388" s="19">
        <f t="shared" si="860"/>
        <v>0</v>
      </c>
      <c r="P388" s="20">
        <f t="shared" si="861"/>
        <v>0</v>
      </c>
      <c r="Q388" s="15"/>
    </row>
    <row r="389" spans="1:17">
      <c r="A389" s="41" t="s">
        <v>708</v>
      </c>
      <c r="B389" s="41" t="s">
        <v>181</v>
      </c>
      <c r="C389" s="9" t="s">
        <v>28</v>
      </c>
      <c r="D389" s="99">
        <v>2.89</v>
      </c>
      <c r="E389" s="100">
        <v>0</v>
      </c>
      <c r="F389" s="101"/>
      <c r="G389" s="101">
        <f>E389+F389</f>
        <v>0</v>
      </c>
      <c r="H389" s="104">
        <f>IF(G389="",D389-0,D389-G389)</f>
        <v>2.89</v>
      </c>
      <c r="I389" s="46">
        <v>2490.4499999999998</v>
      </c>
      <c r="J389" s="37">
        <f>ROUND(D389*$I389,2)</f>
        <v>7197.4</v>
      </c>
      <c r="K389" s="37">
        <f t="shared" si="856"/>
        <v>0</v>
      </c>
      <c r="L389" s="37">
        <f t="shared" si="857"/>
        <v>0</v>
      </c>
      <c r="M389" s="37">
        <f t="shared" si="858"/>
        <v>0</v>
      </c>
      <c r="N389" s="37">
        <f t="shared" si="859"/>
        <v>7197.4</v>
      </c>
      <c r="O389" s="19">
        <f t="shared" si="860"/>
        <v>0</v>
      </c>
      <c r="P389" s="20">
        <f t="shared" si="861"/>
        <v>0</v>
      </c>
      <c r="Q389" s="15"/>
    </row>
    <row r="390" spans="1:17" s="39" customFormat="1">
      <c r="A390" s="16" t="s">
        <v>709</v>
      </c>
      <c r="B390" s="16" t="s">
        <v>710</v>
      </c>
      <c r="C390" s="44"/>
      <c r="D390" s="102"/>
      <c r="E390" s="22"/>
      <c r="F390" s="22"/>
      <c r="G390" s="103"/>
      <c r="H390" s="22"/>
      <c r="I390" s="35"/>
      <c r="J390" s="36">
        <f>SUM(J391:J398)</f>
        <v>15482.18</v>
      </c>
      <c r="K390" s="36">
        <f t="shared" ref="K390:N390" si="862">SUM(K391:K398)</f>
        <v>0</v>
      </c>
      <c r="L390" s="36">
        <f t="shared" si="862"/>
        <v>0</v>
      </c>
      <c r="M390" s="36">
        <f t="shared" si="862"/>
        <v>0</v>
      </c>
      <c r="N390" s="36">
        <f t="shared" si="862"/>
        <v>15482.18</v>
      </c>
      <c r="O390" s="23">
        <f>SUM(M390/J390)</f>
        <v>0</v>
      </c>
      <c r="P390" s="24">
        <f>IF(M390="",0/J390,M390/J390)</f>
        <v>0</v>
      </c>
    </row>
    <row r="391" spans="1:17">
      <c r="A391" s="41" t="s">
        <v>711</v>
      </c>
      <c r="B391" s="41" t="s">
        <v>149</v>
      </c>
      <c r="C391" s="9" t="s">
        <v>28</v>
      </c>
      <c r="D391" s="99">
        <v>6.57</v>
      </c>
      <c r="E391" s="100">
        <v>0</v>
      </c>
      <c r="F391" s="101"/>
      <c r="G391" s="101">
        <f t="shared" ref="G391:G398" si="863">E391+F391</f>
        <v>0</v>
      </c>
      <c r="H391" s="104">
        <f t="shared" ref="H391:H398" si="864">IF(G391="",D391-0,D391-G391)</f>
        <v>6.57</v>
      </c>
      <c r="I391" s="46">
        <v>91.16</v>
      </c>
      <c r="J391" s="37">
        <f t="shared" ref="J391:J398" si="865">ROUND(D391*$I391,2)</f>
        <v>598.91999999999996</v>
      </c>
      <c r="K391" s="37">
        <f t="shared" ref="K391:K398" si="866">ROUND(E391*$I391,2)</f>
        <v>0</v>
      </c>
      <c r="L391" s="37">
        <f t="shared" ref="L391:L398" si="867">ROUND(F391*$I391,2)</f>
        <v>0</v>
      </c>
      <c r="M391" s="37">
        <f t="shared" ref="M391:M398" si="868">ROUND(G391*$I391,2)</f>
        <v>0</v>
      </c>
      <c r="N391" s="37">
        <f t="shared" ref="N391:N398" si="869">ROUND(H391*$I391,2)</f>
        <v>598.91999999999996</v>
      </c>
      <c r="O391" s="19">
        <f t="shared" ref="O391:O398" si="870">IF(L391="",0/J391,L391/J391)</f>
        <v>0</v>
      </c>
      <c r="P391" s="20">
        <f t="shared" ref="P391:P398" si="871">IF(M391="",0/J391,M391/J391)</f>
        <v>0</v>
      </c>
      <c r="Q391" s="15"/>
    </row>
    <row r="392" spans="1:17" ht="25.5">
      <c r="A392" s="41" t="s">
        <v>712</v>
      </c>
      <c r="B392" s="41" t="s">
        <v>304</v>
      </c>
      <c r="C392" s="9" t="s">
        <v>28</v>
      </c>
      <c r="D392" s="99">
        <v>18.43</v>
      </c>
      <c r="E392" s="100">
        <v>0</v>
      </c>
      <c r="F392" s="101"/>
      <c r="G392" s="101">
        <f t="shared" si="863"/>
        <v>0</v>
      </c>
      <c r="H392" s="104">
        <f t="shared" si="864"/>
        <v>18.43</v>
      </c>
      <c r="I392" s="46">
        <v>483.75</v>
      </c>
      <c r="J392" s="37">
        <f t="shared" si="865"/>
        <v>8915.51</v>
      </c>
      <c r="K392" s="37">
        <f t="shared" si="866"/>
        <v>0</v>
      </c>
      <c r="L392" s="37">
        <f t="shared" si="867"/>
        <v>0</v>
      </c>
      <c r="M392" s="37">
        <f t="shared" si="868"/>
        <v>0</v>
      </c>
      <c r="N392" s="37">
        <f t="shared" si="869"/>
        <v>8915.51</v>
      </c>
      <c r="O392" s="19">
        <f t="shared" si="870"/>
        <v>0</v>
      </c>
      <c r="P392" s="20">
        <f t="shared" si="871"/>
        <v>0</v>
      </c>
      <c r="Q392" s="15"/>
    </row>
    <row r="393" spans="1:17" ht="25.5">
      <c r="A393" s="41" t="s">
        <v>713</v>
      </c>
      <c r="B393" s="41" t="s">
        <v>152</v>
      </c>
      <c r="C393" s="9" t="s">
        <v>14</v>
      </c>
      <c r="D393" s="99">
        <v>75.709999999999994</v>
      </c>
      <c r="E393" s="100">
        <v>0</v>
      </c>
      <c r="F393" s="101"/>
      <c r="G393" s="101">
        <f t="shared" si="863"/>
        <v>0</v>
      </c>
      <c r="H393" s="104">
        <f t="shared" si="864"/>
        <v>75.709999999999994</v>
      </c>
      <c r="I393" s="46">
        <v>4.57</v>
      </c>
      <c r="J393" s="37">
        <f t="shared" si="865"/>
        <v>345.99</v>
      </c>
      <c r="K393" s="37">
        <f t="shared" si="866"/>
        <v>0</v>
      </c>
      <c r="L393" s="37">
        <f t="shared" si="867"/>
        <v>0</v>
      </c>
      <c r="M393" s="37">
        <f t="shared" si="868"/>
        <v>0</v>
      </c>
      <c r="N393" s="37">
        <f t="shared" si="869"/>
        <v>345.99</v>
      </c>
      <c r="O393" s="19">
        <f t="shared" si="870"/>
        <v>0</v>
      </c>
      <c r="P393" s="20">
        <f t="shared" si="871"/>
        <v>0</v>
      </c>
      <c r="Q393" s="15"/>
    </row>
    <row r="394" spans="1:17" ht="38.25">
      <c r="A394" s="41" t="s">
        <v>714</v>
      </c>
      <c r="B394" s="41" t="s">
        <v>154</v>
      </c>
      <c r="C394" s="9" t="s">
        <v>14</v>
      </c>
      <c r="D394" s="99">
        <v>75.709999999999994</v>
      </c>
      <c r="E394" s="100">
        <v>0</v>
      </c>
      <c r="F394" s="101"/>
      <c r="G394" s="101">
        <f t="shared" si="863"/>
        <v>0</v>
      </c>
      <c r="H394" s="104">
        <f t="shared" si="864"/>
        <v>75.709999999999994</v>
      </c>
      <c r="I394" s="46">
        <v>27.26</v>
      </c>
      <c r="J394" s="37">
        <f t="shared" si="865"/>
        <v>2063.85</v>
      </c>
      <c r="K394" s="37">
        <f t="shared" si="866"/>
        <v>0</v>
      </c>
      <c r="L394" s="37">
        <f t="shared" si="867"/>
        <v>0</v>
      </c>
      <c r="M394" s="37">
        <f t="shared" si="868"/>
        <v>0</v>
      </c>
      <c r="N394" s="37">
        <f t="shared" si="869"/>
        <v>2063.85</v>
      </c>
      <c r="O394" s="19">
        <f t="shared" si="870"/>
        <v>0</v>
      </c>
      <c r="P394" s="20">
        <f t="shared" si="871"/>
        <v>0</v>
      </c>
      <c r="Q394" s="15"/>
    </row>
    <row r="395" spans="1:17" s="39" customFormat="1" ht="25.5">
      <c r="A395" s="41" t="s">
        <v>715</v>
      </c>
      <c r="B395" s="41" t="s">
        <v>440</v>
      </c>
      <c r="C395" s="9" t="s">
        <v>14</v>
      </c>
      <c r="D395" s="99">
        <v>37.85</v>
      </c>
      <c r="E395" s="100">
        <v>0</v>
      </c>
      <c r="F395" s="101"/>
      <c r="G395" s="101">
        <f t="shared" si="863"/>
        <v>0</v>
      </c>
      <c r="H395" s="104">
        <f t="shared" si="864"/>
        <v>37.85</v>
      </c>
      <c r="I395" s="46">
        <v>15.25</v>
      </c>
      <c r="J395" s="37">
        <f t="shared" si="865"/>
        <v>577.21</v>
      </c>
      <c r="K395" s="37">
        <f t="shared" si="866"/>
        <v>0</v>
      </c>
      <c r="L395" s="37">
        <f t="shared" si="867"/>
        <v>0</v>
      </c>
      <c r="M395" s="37">
        <f t="shared" si="868"/>
        <v>0</v>
      </c>
      <c r="N395" s="37">
        <f t="shared" si="869"/>
        <v>577.21</v>
      </c>
      <c r="O395" s="19">
        <f t="shared" si="870"/>
        <v>0</v>
      </c>
      <c r="P395" s="20">
        <f t="shared" si="871"/>
        <v>0</v>
      </c>
    </row>
    <row r="396" spans="1:17">
      <c r="A396" s="41" t="s">
        <v>716</v>
      </c>
      <c r="B396" s="41" t="s">
        <v>420</v>
      </c>
      <c r="C396" s="9" t="s">
        <v>14</v>
      </c>
      <c r="D396" s="99">
        <v>37.85</v>
      </c>
      <c r="E396" s="100">
        <v>0</v>
      </c>
      <c r="F396" s="101"/>
      <c r="G396" s="101">
        <f t="shared" si="863"/>
        <v>0</v>
      </c>
      <c r="H396" s="104">
        <f t="shared" si="864"/>
        <v>37.85</v>
      </c>
      <c r="I396" s="46">
        <v>3.64</v>
      </c>
      <c r="J396" s="37">
        <f t="shared" si="865"/>
        <v>137.77000000000001</v>
      </c>
      <c r="K396" s="37">
        <f t="shared" si="866"/>
        <v>0</v>
      </c>
      <c r="L396" s="37">
        <f t="shared" si="867"/>
        <v>0</v>
      </c>
      <c r="M396" s="37">
        <f t="shared" si="868"/>
        <v>0</v>
      </c>
      <c r="N396" s="37">
        <f t="shared" si="869"/>
        <v>137.77000000000001</v>
      </c>
      <c r="O396" s="19">
        <f t="shared" si="870"/>
        <v>0</v>
      </c>
      <c r="P396" s="20">
        <f t="shared" si="871"/>
        <v>0</v>
      </c>
      <c r="Q396" s="15"/>
    </row>
    <row r="397" spans="1:17" ht="25.5">
      <c r="A397" s="41" t="s">
        <v>717</v>
      </c>
      <c r="B397" s="41" t="s">
        <v>436</v>
      </c>
      <c r="C397" s="9" t="s">
        <v>14</v>
      </c>
      <c r="D397" s="99">
        <v>37.85</v>
      </c>
      <c r="E397" s="100">
        <v>0</v>
      </c>
      <c r="F397" s="101"/>
      <c r="G397" s="101">
        <f t="shared" si="863"/>
        <v>0</v>
      </c>
      <c r="H397" s="104">
        <f t="shared" si="864"/>
        <v>37.85</v>
      </c>
      <c r="I397" s="46">
        <v>26.42</v>
      </c>
      <c r="J397" s="37">
        <f t="shared" si="865"/>
        <v>1000</v>
      </c>
      <c r="K397" s="37">
        <f t="shared" si="866"/>
        <v>0</v>
      </c>
      <c r="L397" s="37">
        <f t="shared" si="867"/>
        <v>0</v>
      </c>
      <c r="M397" s="37">
        <f t="shared" si="868"/>
        <v>0</v>
      </c>
      <c r="N397" s="37">
        <f t="shared" si="869"/>
        <v>1000</v>
      </c>
      <c r="O397" s="19">
        <f t="shared" si="870"/>
        <v>0</v>
      </c>
      <c r="P397" s="20">
        <f t="shared" si="871"/>
        <v>0</v>
      </c>
      <c r="Q397" s="15"/>
    </row>
    <row r="398" spans="1:17">
      <c r="A398" s="41" t="s">
        <v>718</v>
      </c>
      <c r="B398" s="41" t="s">
        <v>181</v>
      </c>
      <c r="C398" s="9" t="s">
        <v>28</v>
      </c>
      <c r="D398" s="99">
        <v>0.74</v>
      </c>
      <c r="E398" s="100">
        <v>0</v>
      </c>
      <c r="F398" s="101"/>
      <c r="G398" s="101">
        <f t="shared" si="863"/>
        <v>0</v>
      </c>
      <c r="H398" s="104">
        <f t="shared" si="864"/>
        <v>0.74</v>
      </c>
      <c r="I398" s="46">
        <v>2490.4499999999998</v>
      </c>
      <c r="J398" s="37">
        <f t="shared" si="865"/>
        <v>1842.93</v>
      </c>
      <c r="K398" s="37">
        <f t="shared" si="866"/>
        <v>0</v>
      </c>
      <c r="L398" s="37">
        <f t="shared" si="867"/>
        <v>0</v>
      </c>
      <c r="M398" s="37">
        <f t="shared" si="868"/>
        <v>0</v>
      </c>
      <c r="N398" s="37">
        <f t="shared" si="869"/>
        <v>1842.93</v>
      </c>
      <c r="O398" s="19">
        <f t="shared" si="870"/>
        <v>0</v>
      </c>
      <c r="P398" s="20">
        <f t="shared" si="871"/>
        <v>0</v>
      </c>
      <c r="Q398" s="15"/>
    </row>
    <row r="399" spans="1:17" s="39" customFormat="1">
      <c r="A399" s="16">
        <v>6</v>
      </c>
      <c r="B399" s="16" t="s">
        <v>719</v>
      </c>
      <c r="C399" s="44"/>
      <c r="D399" s="102"/>
      <c r="E399" s="22"/>
      <c r="F399" s="22"/>
      <c r="G399" s="103"/>
      <c r="H399" s="22"/>
      <c r="I399" s="35"/>
      <c r="J399" s="36">
        <f>J400+J405+J407</f>
        <v>101251.6</v>
      </c>
      <c r="K399" s="36">
        <f t="shared" ref="K399:M399" si="872">K400+K405+K407</f>
        <v>0</v>
      </c>
      <c r="L399" s="36">
        <f t="shared" si="872"/>
        <v>9461.27</v>
      </c>
      <c r="M399" s="36">
        <f t="shared" si="872"/>
        <v>9461.27</v>
      </c>
      <c r="N399" s="36">
        <f>N400+N405+N407</f>
        <v>91790.34</v>
      </c>
      <c r="O399" s="23">
        <f>SUM(M399/J399)</f>
        <v>9.3443165342572368E-2</v>
      </c>
      <c r="P399" s="24">
        <f>IF(M399="",0/J399,M399/J399)</f>
        <v>9.3443165342572368E-2</v>
      </c>
    </row>
    <row r="400" spans="1:17" s="39" customFormat="1">
      <c r="A400" s="16" t="s">
        <v>753</v>
      </c>
      <c r="B400" s="16" t="s">
        <v>719</v>
      </c>
      <c r="C400" s="44"/>
      <c r="D400" s="102"/>
      <c r="E400" s="22"/>
      <c r="F400" s="22"/>
      <c r="G400" s="103"/>
      <c r="H400" s="22"/>
      <c r="I400" s="35"/>
      <c r="J400" s="36">
        <f>J401</f>
        <v>75690.100000000006</v>
      </c>
      <c r="K400" s="36">
        <f t="shared" ref="K400:N400" si="873">K401</f>
        <v>0</v>
      </c>
      <c r="L400" s="36">
        <f t="shared" si="873"/>
        <v>9461.27</v>
      </c>
      <c r="M400" s="36">
        <f t="shared" si="873"/>
        <v>9461.27</v>
      </c>
      <c r="N400" s="36">
        <f t="shared" si="873"/>
        <v>66228.84</v>
      </c>
      <c r="O400" s="23">
        <f>SUM(M400/J400)</f>
        <v>0.12500009908825593</v>
      </c>
      <c r="P400" s="24">
        <f>IF(M400="",0/J400,M400/J400)</f>
        <v>0.12500009908825593</v>
      </c>
    </row>
    <row r="401" spans="1:17" s="39" customFormat="1">
      <c r="A401" s="16" t="s">
        <v>720</v>
      </c>
      <c r="B401" s="16" t="s">
        <v>721</v>
      </c>
      <c r="C401" s="44"/>
      <c r="D401" s="102"/>
      <c r="E401" s="22"/>
      <c r="F401" s="22"/>
      <c r="G401" s="103"/>
      <c r="H401" s="22"/>
      <c r="I401" s="35"/>
      <c r="J401" s="36">
        <f>SUM(J402:J404)</f>
        <v>75690.100000000006</v>
      </c>
      <c r="K401" s="36">
        <f t="shared" ref="K401:N401" si="874">SUM(K402:K404)</f>
        <v>0</v>
      </c>
      <c r="L401" s="36">
        <f t="shared" si="874"/>
        <v>9461.27</v>
      </c>
      <c r="M401" s="36">
        <f t="shared" si="874"/>
        <v>9461.27</v>
      </c>
      <c r="N401" s="36">
        <f t="shared" si="874"/>
        <v>66228.84</v>
      </c>
      <c r="O401" s="23">
        <f>SUM(M401/J401)</f>
        <v>0.12500009908825593</v>
      </c>
      <c r="P401" s="24">
        <f>IF(M401="",0/J401,M401/J401)</f>
        <v>0.12500009908825593</v>
      </c>
    </row>
    <row r="402" spans="1:17">
      <c r="A402" s="41" t="s">
        <v>722</v>
      </c>
      <c r="B402" s="41" t="s">
        <v>723</v>
      </c>
      <c r="C402" s="9" t="s">
        <v>724</v>
      </c>
      <c r="D402" s="99">
        <v>210</v>
      </c>
      <c r="E402" s="100">
        <v>0</v>
      </c>
      <c r="F402" s="101">
        <f>MC!F125</f>
        <v>26.25</v>
      </c>
      <c r="G402" s="101">
        <f>E402+F402</f>
        <v>26.25</v>
      </c>
      <c r="H402" s="104">
        <f>IF(G402="",D402-0,D402-G402)</f>
        <v>183.75</v>
      </c>
      <c r="I402" s="46">
        <v>119.02</v>
      </c>
      <c r="J402" s="37">
        <f>ROUND(D402*$I402,2)</f>
        <v>24994.2</v>
      </c>
      <c r="K402" s="37">
        <f t="shared" ref="K402:K404" si="875">ROUND(E402*$I402,2)</f>
        <v>0</v>
      </c>
      <c r="L402" s="37">
        <f t="shared" ref="L402:L404" si="876">ROUND(F402*$I402,2)</f>
        <v>3124.28</v>
      </c>
      <c r="M402" s="37">
        <f t="shared" ref="M402:M404" si="877">ROUND(G402*$I402,2)</f>
        <v>3124.28</v>
      </c>
      <c r="N402" s="37">
        <f t="shared" ref="N402:N404" si="878">ROUND(H402*$I402,2)</f>
        <v>21869.93</v>
      </c>
      <c r="O402" s="19">
        <f t="shared" ref="O402:O404" si="879">IF(L402="",0/J402,L402/J402)</f>
        <v>0.12500020004641077</v>
      </c>
      <c r="P402" s="20">
        <f t="shared" ref="P402:P404" si="880">IF(M402="",0/J402,M402/J402)</f>
        <v>0.12500020004641077</v>
      </c>
      <c r="Q402" s="15"/>
    </row>
    <row r="403" spans="1:17" s="39" customFormat="1">
      <c r="A403" s="41" t="s">
        <v>725</v>
      </c>
      <c r="B403" s="41" t="s">
        <v>726</v>
      </c>
      <c r="C403" s="9" t="s">
        <v>724</v>
      </c>
      <c r="D403" s="99">
        <v>590</v>
      </c>
      <c r="E403" s="100">
        <v>0</v>
      </c>
      <c r="F403" s="101">
        <f>MC!F127</f>
        <v>73.75</v>
      </c>
      <c r="G403" s="101">
        <f t="shared" ref="G403:G404" si="881">E403+F403</f>
        <v>73.75</v>
      </c>
      <c r="H403" s="104">
        <f>IF(G403="",D403-0,D403-G403)</f>
        <v>516.25</v>
      </c>
      <c r="I403" s="46">
        <v>62.81</v>
      </c>
      <c r="J403" s="37">
        <f>ROUND(D403*$I403,2)</f>
        <v>37057.9</v>
      </c>
      <c r="K403" s="37">
        <f t="shared" si="875"/>
        <v>0</v>
      </c>
      <c r="L403" s="37">
        <f t="shared" si="876"/>
        <v>4632.24</v>
      </c>
      <c r="M403" s="37">
        <f t="shared" si="877"/>
        <v>4632.24</v>
      </c>
      <c r="N403" s="37">
        <f t="shared" si="878"/>
        <v>32425.66</v>
      </c>
      <c r="O403" s="19">
        <f t="shared" si="879"/>
        <v>0.12500006746199865</v>
      </c>
      <c r="P403" s="20">
        <f t="shared" si="880"/>
        <v>0.12500006746199865</v>
      </c>
    </row>
    <row r="404" spans="1:17">
      <c r="A404" s="41" t="s">
        <v>727</v>
      </c>
      <c r="B404" s="41" t="s">
        <v>728</v>
      </c>
      <c r="C404" s="9" t="s">
        <v>724</v>
      </c>
      <c r="D404" s="99">
        <v>600</v>
      </c>
      <c r="E404" s="100">
        <v>0</v>
      </c>
      <c r="F404" s="101">
        <f>MC!F129</f>
        <v>75</v>
      </c>
      <c r="G404" s="101">
        <f t="shared" si="881"/>
        <v>75</v>
      </c>
      <c r="H404" s="104">
        <f>IF(G404="",D404-0,D404-G404)</f>
        <v>525</v>
      </c>
      <c r="I404" s="46">
        <v>22.73</v>
      </c>
      <c r="J404" s="37">
        <f>ROUND(D404*$I404,2)</f>
        <v>13638</v>
      </c>
      <c r="K404" s="37">
        <f t="shared" si="875"/>
        <v>0</v>
      </c>
      <c r="L404" s="37">
        <f t="shared" si="876"/>
        <v>1704.75</v>
      </c>
      <c r="M404" s="37">
        <f t="shared" si="877"/>
        <v>1704.75</v>
      </c>
      <c r="N404" s="37">
        <f t="shared" si="878"/>
        <v>11933.25</v>
      </c>
      <c r="O404" s="19">
        <f t="shared" si="879"/>
        <v>0.125</v>
      </c>
      <c r="P404" s="20">
        <f t="shared" si="880"/>
        <v>0.125</v>
      </c>
      <c r="Q404" s="15"/>
    </row>
    <row r="405" spans="1:17" s="39" customFormat="1">
      <c r="A405" s="16" t="s">
        <v>729</v>
      </c>
      <c r="B405" s="16" t="s">
        <v>730</v>
      </c>
      <c r="C405" s="44"/>
      <c r="D405" s="102"/>
      <c r="E405" s="22"/>
      <c r="F405" s="22"/>
      <c r="G405" s="103"/>
      <c r="H405" s="22"/>
      <c r="I405" s="35"/>
      <c r="J405" s="36">
        <f>SUM(J406:J406)</f>
        <v>1247.26</v>
      </c>
      <c r="K405" s="36">
        <f t="shared" ref="K405:N405" si="882">SUM(K406:K406)</f>
        <v>0</v>
      </c>
      <c r="L405" s="36">
        <f t="shared" si="882"/>
        <v>0</v>
      </c>
      <c r="M405" s="36">
        <f t="shared" si="882"/>
        <v>0</v>
      </c>
      <c r="N405" s="36">
        <f t="shared" si="882"/>
        <v>1247.26</v>
      </c>
      <c r="O405" s="23">
        <f>SUM(M405/J405)</f>
        <v>0</v>
      </c>
      <c r="P405" s="24">
        <f>IF(M405="",0/J405,M405/J405)</f>
        <v>0</v>
      </c>
    </row>
    <row r="406" spans="1:17">
      <c r="A406" s="41" t="s">
        <v>731</v>
      </c>
      <c r="B406" s="41" t="s">
        <v>732</v>
      </c>
      <c r="C406" s="9" t="s">
        <v>733</v>
      </c>
      <c r="D406" s="99">
        <v>14.06</v>
      </c>
      <c r="E406" s="100">
        <v>0</v>
      </c>
      <c r="F406" s="101"/>
      <c r="G406" s="101">
        <v>0</v>
      </c>
      <c r="H406" s="104">
        <f>IF(G406="",D406-0,D406-G406)</f>
        <v>14.06</v>
      </c>
      <c r="I406" s="46">
        <v>88.71</v>
      </c>
      <c r="J406" s="37">
        <f>ROUND(D406*$I406,2)</f>
        <v>1247.26</v>
      </c>
      <c r="K406" s="37">
        <f t="shared" ref="K406" si="883">ROUND(E406*$I406,2)</f>
        <v>0</v>
      </c>
      <c r="L406" s="37">
        <f t="shared" ref="L406" si="884">ROUND(F406*$I406,2)</f>
        <v>0</v>
      </c>
      <c r="M406" s="37">
        <f t="shared" ref="M406" si="885">ROUND(G406*$I406,2)</f>
        <v>0</v>
      </c>
      <c r="N406" s="37">
        <f t="shared" ref="N406" si="886">ROUND(H406*$I406,2)</f>
        <v>1247.26</v>
      </c>
      <c r="O406" s="19">
        <f t="shared" ref="O406" si="887">IF(L406="",0/J406,L406/J406)</f>
        <v>0</v>
      </c>
      <c r="P406" s="20">
        <f t="shared" ref="P406" si="888">IF(M406="",0/J406,M406/J406)</f>
        <v>0</v>
      </c>
      <c r="Q406" s="15"/>
    </row>
    <row r="407" spans="1:17" s="39" customFormat="1">
      <c r="A407" s="16" t="s">
        <v>754</v>
      </c>
      <c r="B407" s="16" t="s">
        <v>734</v>
      </c>
      <c r="C407" s="44"/>
      <c r="D407" s="102"/>
      <c r="E407" s="22"/>
      <c r="F407" s="22"/>
      <c r="G407" s="103"/>
      <c r="H407" s="22"/>
      <c r="I407" s="35"/>
      <c r="J407" s="36">
        <f>SUM(J408+J410+J413)</f>
        <v>24314.240000000002</v>
      </c>
      <c r="K407" s="36">
        <f t="shared" ref="K407:N407" si="889">SUM(K408+K410+K413)</f>
        <v>0</v>
      </c>
      <c r="L407" s="36">
        <f t="shared" si="889"/>
        <v>0</v>
      </c>
      <c r="M407" s="36">
        <f t="shared" si="889"/>
        <v>0</v>
      </c>
      <c r="N407" s="36">
        <f t="shared" si="889"/>
        <v>24314.240000000002</v>
      </c>
      <c r="O407" s="23">
        <f>SUM(M407/J407)</f>
        <v>0</v>
      </c>
      <c r="P407" s="24">
        <f>IF(M407="",0/J407,M407/J407)</f>
        <v>0</v>
      </c>
    </row>
    <row r="408" spans="1:17" s="39" customFormat="1">
      <c r="A408" s="16" t="s">
        <v>735</v>
      </c>
      <c r="B408" s="16" t="s">
        <v>736</v>
      </c>
      <c r="C408" s="44"/>
      <c r="D408" s="102"/>
      <c r="E408" s="22"/>
      <c r="F408" s="22"/>
      <c r="G408" s="103">
        <v>0</v>
      </c>
      <c r="H408" s="22"/>
      <c r="I408" s="35"/>
      <c r="J408" s="36">
        <f>SUM(J409:J409)</f>
        <v>11529.18</v>
      </c>
      <c r="K408" s="36">
        <f t="shared" ref="K408:N408" si="890">SUM(K409:K409)</f>
        <v>0</v>
      </c>
      <c r="L408" s="36">
        <f t="shared" si="890"/>
        <v>0</v>
      </c>
      <c r="M408" s="36">
        <f t="shared" si="890"/>
        <v>0</v>
      </c>
      <c r="N408" s="36">
        <f t="shared" si="890"/>
        <v>11529.18</v>
      </c>
      <c r="O408" s="23">
        <f>SUM(M408/J408)</f>
        <v>0</v>
      </c>
      <c r="P408" s="24">
        <f>IF(M408="",0/J408,M408/J408)</f>
        <v>0</v>
      </c>
    </row>
    <row r="409" spans="1:17" ht="25.5">
      <c r="A409" s="41" t="s">
        <v>737</v>
      </c>
      <c r="B409" s="41" t="s">
        <v>738</v>
      </c>
      <c r="C409" s="9" t="s">
        <v>739</v>
      </c>
      <c r="D409" s="99">
        <v>7686.12</v>
      </c>
      <c r="E409" s="100">
        <v>0</v>
      </c>
      <c r="F409" s="101"/>
      <c r="G409" s="101">
        <f>E409+F409</f>
        <v>0</v>
      </c>
      <c r="H409" s="104">
        <f>IF(G409="",D409-0,D409-G409)</f>
        <v>7686.12</v>
      </c>
      <c r="I409" s="46">
        <v>1.5</v>
      </c>
      <c r="J409" s="37">
        <f>ROUND(D409*$I409,2)</f>
        <v>11529.18</v>
      </c>
      <c r="K409" s="37">
        <f t="shared" ref="K409" si="891">ROUND(E409*$I409,2)</f>
        <v>0</v>
      </c>
      <c r="L409" s="37">
        <f t="shared" ref="L409" si="892">ROUND(F409*$I409,2)</f>
        <v>0</v>
      </c>
      <c r="M409" s="37">
        <f t="shared" ref="M409" si="893">ROUND(G409*$I409,2)</f>
        <v>0</v>
      </c>
      <c r="N409" s="37">
        <f t="shared" ref="N409" si="894">ROUND(H409*$I409,2)</f>
        <v>11529.18</v>
      </c>
      <c r="O409" s="19">
        <f t="shared" ref="O409" si="895">IF(L409="",0/J409,L409/J409)</f>
        <v>0</v>
      </c>
      <c r="P409" s="20">
        <f t="shared" ref="P409" si="896">IF(M409="",0/J409,M409/J409)</f>
        <v>0</v>
      </c>
      <c r="Q409" s="15"/>
    </row>
    <row r="410" spans="1:17" s="39" customFormat="1">
      <c r="A410" s="16" t="s">
        <v>740</v>
      </c>
      <c r="B410" s="16" t="s">
        <v>741</v>
      </c>
      <c r="C410" s="44"/>
      <c r="D410" s="102"/>
      <c r="E410" s="22"/>
      <c r="F410" s="22"/>
      <c r="G410" s="103"/>
      <c r="H410" s="22"/>
      <c r="I410" s="35"/>
      <c r="J410" s="36">
        <f>SUM(J411:J412)</f>
        <v>5525.61</v>
      </c>
      <c r="K410" s="36">
        <f t="shared" ref="K410:N410" si="897">SUM(K411:K412)</f>
        <v>0</v>
      </c>
      <c r="L410" s="36">
        <f t="shared" si="897"/>
        <v>0</v>
      </c>
      <c r="M410" s="36">
        <f t="shared" si="897"/>
        <v>0</v>
      </c>
      <c r="N410" s="36">
        <f t="shared" si="897"/>
        <v>5525.61</v>
      </c>
      <c r="O410" s="23">
        <f>SUM(M410/J410)</f>
        <v>0</v>
      </c>
      <c r="P410" s="24">
        <f>IF(M410="",0/J410,M410/J410)</f>
        <v>0</v>
      </c>
    </row>
    <row r="411" spans="1:17" ht="25.5">
      <c r="A411" s="41" t="s">
        <v>742</v>
      </c>
      <c r="B411" s="41" t="s">
        <v>738</v>
      </c>
      <c r="C411" s="9" t="s">
        <v>739</v>
      </c>
      <c r="D411" s="99">
        <v>2744.55</v>
      </c>
      <c r="E411" s="100">
        <v>0</v>
      </c>
      <c r="F411" s="101"/>
      <c r="G411" s="101">
        <f>E411+F411</f>
        <v>0</v>
      </c>
      <c r="H411" s="104">
        <f>IF(G411="",D411-0,D411-G411)</f>
        <v>2744.55</v>
      </c>
      <c r="I411" s="46">
        <v>1.5</v>
      </c>
      <c r="J411" s="37">
        <f>ROUND(D411*$I411,2)</f>
        <v>4116.83</v>
      </c>
      <c r="K411" s="37">
        <f t="shared" ref="K411" si="898">ROUND(E411*$I411,2)</f>
        <v>0</v>
      </c>
      <c r="L411" s="37">
        <f t="shared" ref="L411" si="899">ROUND(F411*$I411,2)</f>
        <v>0</v>
      </c>
      <c r="M411" s="37">
        <f t="shared" ref="M411" si="900">ROUND(G411*$I411,2)</f>
        <v>0</v>
      </c>
      <c r="N411" s="37">
        <f t="shared" ref="N411" si="901">ROUND(H411*$I411,2)</f>
        <v>4116.83</v>
      </c>
      <c r="O411" s="19">
        <f t="shared" ref="O411" si="902">IF(L411="",0/J411,L411/J411)</f>
        <v>0</v>
      </c>
      <c r="P411" s="20">
        <f t="shared" ref="P411" si="903">IF(M411="",0/J411,M411/J411)</f>
        <v>0</v>
      </c>
      <c r="Q411" s="15"/>
    </row>
    <row r="412" spans="1:17" ht="25.5">
      <c r="A412" s="41" t="s">
        <v>743</v>
      </c>
      <c r="B412" s="41" t="s">
        <v>744</v>
      </c>
      <c r="C412" s="9" t="s">
        <v>739</v>
      </c>
      <c r="D412" s="99">
        <v>2387.7600000000002</v>
      </c>
      <c r="E412" s="100">
        <v>0</v>
      </c>
      <c r="F412" s="101"/>
      <c r="G412" s="101">
        <f>E412+F412</f>
        <v>0</v>
      </c>
      <c r="H412" s="104">
        <f>IF(G412="",D412-0,D412-G412)</f>
        <v>2387.7600000000002</v>
      </c>
      <c r="I412" s="46">
        <v>0.59</v>
      </c>
      <c r="J412" s="37">
        <f>ROUND(D412*$I412,2)</f>
        <v>1408.78</v>
      </c>
      <c r="K412" s="37">
        <f t="shared" ref="K412" si="904">ROUND(E412*$I412,2)</f>
        <v>0</v>
      </c>
      <c r="L412" s="37">
        <f t="shared" ref="L412" si="905">ROUND(F412*$I412,2)</f>
        <v>0</v>
      </c>
      <c r="M412" s="37">
        <f t="shared" ref="M412" si="906">ROUND(G412*$I412,2)</f>
        <v>0</v>
      </c>
      <c r="N412" s="37">
        <f t="shared" ref="N412" si="907">ROUND(H412*$I412,2)</f>
        <v>1408.78</v>
      </c>
      <c r="O412" s="19">
        <f t="shared" ref="O412" si="908">IF(L412="",0/J412,L412/J412)</f>
        <v>0</v>
      </c>
      <c r="P412" s="20">
        <f t="shared" ref="P412" si="909">IF(M412="",0/J412,M412/J412)</f>
        <v>0</v>
      </c>
      <c r="Q412" s="15"/>
    </row>
    <row r="413" spans="1:17" s="39" customFormat="1">
      <c r="A413" s="16" t="s">
        <v>745</v>
      </c>
      <c r="B413" s="16" t="s">
        <v>746</v>
      </c>
      <c r="C413" s="44"/>
      <c r="D413" s="102"/>
      <c r="E413" s="22"/>
      <c r="F413" s="22"/>
      <c r="G413" s="103"/>
      <c r="H413" s="22"/>
      <c r="I413" s="35"/>
      <c r="J413" s="36">
        <f>SUM(J414)</f>
        <v>7259.45</v>
      </c>
      <c r="K413" s="36">
        <f t="shared" ref="K413:N413" si="910">SUM(K414)</f>
        <v>0</v>
      </c>
      <c r="L413" s="36">
        <f t="shared" si="910"/>
        <v>0</v>
      </c>
      <c r="M413" s="36">
        <f t="shared" si="910"/>
        <v>0</v>
      </c>
      <c r="N413" s="36">
        <f t="shared" si="910"/>
        <v>7259.45</v>
      </c>
      <c r="O413" s="23">
        <f>SUM(M413/J413)</f>
        <v>0</v>
      </c>
      <c r="P413" s="24">
        <f>IF(M413="",0/J413,M413/J413)</f>
        <v>0</v>
      </c>
    </row>
    <row r="414" spans="1:17" ht="26.25" thickBot="1">
      <c r="A414" s="41" t="s">
        <v>747</v>
      </c>
      <c r="B414" s="41" t="s">
        <v>738</v>
      </c>
      <c r="C414" s="9" t="s">
        <v>739</v>
      </c>
      <c r="D414" s="99">
        <v>4839.63</v>
      </c>
      <c r="E414" s="100">
        <v>0</v>
      </c>
      <c r="F414" s="101"/>
      <c r="G414" s="101">
        <f>E414+F414</f>
        <v>0</v>
      </c>
      <c r="H414" s="104">
        <f>IF(G414="",D414-0,D414-G414)</f>
        <v>4839.63</v>
      </c>
      <c r="I414" s="46">
        <v>1.5</v>
      </c>
      <c r="J414" s="37">
        <f>ROUND(D414*$I414,2)</f>
        <v>7259.45</v>
      </c>
      <c r="K414" s="37">
        <f t="shared" ref="K414" si="911">ROUND(E414*$I414,2)</f>
        <v>0</v>
      </c>
      <c r="L414" s="37">
        <f t="shared" ref="L414" si="912">ROUND(F414*$I414,2)</f>
        <v>0</v>
      </c>
      <c r="M414" s="37">
        <f t="shared" ref="M414" si="913">ROUND(G414*$I414,2)</f>
        <v>0</v>
      </c>
      <c r="N414" s="37">
        <f t="shared" ref="N414" si="914">ROUND(H414*$I414,2)</f>
        <v>7259.45</v>
      </c>
      <c r="O414" s="19">
        <f t="shared" ref="O414" si="915">IF(L414="",0/J414,L414/J414)</f>
        <v>0</v>
      </c>
      <c r="P414" s="20">
        <f t="shared" ref="P414" si="916">IF(M414="",0/J414,M414/J414)</f>
        <v>0</v>
      </c>
      <c r="Q414" s="15"/>
    </row>
    <row r="415" spans="1:17" ht="13.5" thickBot="1">
      <c r="A415" s="156" t="s">
        <v>3</v>
      </c>
      <c r="B415" s="157"/>
      <c r="C415" s="157"/>
      <c r="D415" s="157"/>
      <c r="E415" s="157"/>
      <c r="F415" s="157"/>
      <c r="G415" s="157"/>
      <c r="H415" s="157"/>
      <c r="I415" s="157"/>
      <c r="J415" s="43">
        <f>J399+J372+J332+J285+J145+J10</f>
        <v>1302694.73</v>
      </c>
      <c r="K415" s="43">
        <f>K399+K372+K332+K285+K145+K10</f>
        <v>0</v>
      </c>
      <c r="L415" s="43">
        <f>L399+L372+L332+L285+L145+L10</f>
        <v>214304.59000000003</v>
      </c>
      <c r="M415" s="43">
        <f>M399+M372+M332+M285+M145+M10</f>
        <v>214304.59000000003</v>
      </c>
      <c r="N415" s="43">
        <f>N399+N372+N332+N285+N145+N10</f>
        <v>1088390.1499999999</v>
      </c>
      <c r="O415" s="32">
        <f>SUM(M415/J415)</f>
        <v>0.1645086796351744</v>
      </c>
      <c r="P415" s="33">
        <f>IF(M415="",0/J415,M415/J415)</f>
        <v>0.1645086796351744</v>
      </c>
      <c r="Q415" s="1"/>
    </row>
    <row r="416" spans="1:17" ht="18" thickBot="1">
      <c r="A416" s="31"/>
      <c r="B416" s="31"/>
      <c r="C416" s="31"/>
      <c r="D416" s="31"/>
      <c r="E416" s="31"/>
      <c r="F416" s="31"/>
      <c r="G416" s="31"/>
      <c r="H416" s="31"/>
      <c r="I416" s="115" t="s">
        <v>23</v>
      </c>
      <c r="J416" s="116"/>
      <c r="K416" s="116"/>
      <c r="L416" s="116"/>
      <c r="M416" s="116"/>
      <c r="N416" s="116"/>
      <c r="O416" s="116"/>
      <c r="P416" s="117"/>
      <c r="Q416" s="1"/>
    </row>
    <row r="417" spans="1:17" ht="18" thickBot="1">
      <c r="A417" s="5"/>
      <c r="B417" s="6"/>
      <c r="C417" s="7"/>
      <c r="D417" s="7"/>
      <c r="E417" s="7"/>
      <c r="F417" s="7"/>
      <c r="G417" s="7"/>
      <c r="H417" s="7"/>
      <c r="I417" s="112">
        <f>L415</f>
        <v>214304.59000000003</v>
      </c>
      <c r="J417" s="113"/>
      <c r="K417" s="113"/>
      <c r="L417" s="113"/>
      <c r="M417" s="113"/>
      <c r="N417" s="113"/>
      <c r="O417" s="113"/>
      <c r="P417" s="114"/>
      <c r="Q417" s="1"/>
    </row>
    <row r="418" spans="1:17">
      <c r="A418" s="109"/>
      <c r="B418" s="109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8"/>
    </row>
    <row r="419" spans="1:17">
      <c r="D419" s="155" t="s">
        <v>16</v>
      </c>
      <c r="E419" s="153"/>
      <c r="F419" s="153"/>
      <c r="G419" s="153"/>
      <c r="H419" s="153"/>
      <c r="I419" s="154"/>
      <c r="K419" s="152" t="s">
        <v>15</v>
      </c>
      <c r="L419" s="153"/>
      <c r="M419" s="153"/>
      <c r="N419" s="153"/>
      <c r="O419" s="153"/>
      <c r="P419" s="154"/>
    </row>
    <row r="420" spans="1:17">
      <c r="D420" s="10"/>
      <c r="E420" s="11"/>
      <c r="F420" s="11"/>
      <c r="G420" s="11"/>
      <c r="H420" s="11"/>
      <c r="I420" s="14"/>
      <c r="K420" s="10"/>
      <c r="L420" s="11"/>
      <c r="M420" s="11"/>
      <c r="N420" s="11"/>
      <c r="O420" s="12"/>
      <c r="P420" s="13"/>
    </row>
    <row r="421" spans="1:17">
      <c r="D421" s="10"/>
      <c r="E421" s="11"/>
      <c r="F421" s="11"/>
      <c r="G421" s="11"/>
      <c r="H421" s="11"/>
      <c r="I421" s="14"/>
      <c r="K421" s="10"/>
      <c r="L421" s="11"/>
      <c r="M421" s="11"/>
      <c r="N421" s="11"/>
      <c r="O421" s="12"/>
      <c r="P421" s="13"/>
    </row>
    <row r="422" spans="1:17">
      <c r="D422" s="10"/>
      <c r="E422" s="11"/>
      <c r="F422" s="11"/>
      <c r="G422" s="11"/>
      <c r="H422" s="11"/>
      <c r="I422" s="14"/>
      <c r="K422" s="10"/>
      <c r="L422" s="11"/>
      <c r="M422" s="11"/>
      <c r="N422" s="11"/>
      <c r="O422" s="12"/>
      <c r="P422" s="13"/>
    </row>
    <row r="423" spans="1:17">
      <c r="D423" s="10"/>
      <c r="E423" s="11"/>
      <c r="F423" s="11"/>
      <c r="G423" s="11"/>
      <c r="H423" s="11"/>
      <c r="I423" s="14"/>
      <c r="K423" s="10"/>
      <c r="L423" s="11"/>
      <c r="M423" s="11"/>
      <c r="N423" s="11"/>
      <c r="O423" s="12"/>
      <c r="P423" s="13"/>
    </row>
    <row r="424" spans="1:17">
      <c r="D424" s="10"/>
      <c r="E424" s="11"/>
      <c r="F424" s="11"/>
      <c r="G424" s="11"/>
      <c r="H424" s="11"/>
      <c r="I424" s="14"/>
      <c r="K424" s="10"/>
      <c r="L424" s="11"/>
      <c r="M424" s="11"/>
      <c r="N424" s="11"/>
      <c r="O424" s="12"/>
      <c r="P424" s="13"/>
    </row>
    <row r="425" spans="1:17">
      <c r="D425" s="10"/>
      <c r="E425" s="11"/>
      <c r="F425" s="11"/>
      <c r="G425" s="11"/>
      <c r="H425" s="11"/>
      <c r="I425" s="14"/>
      <c r="K425" s="10"/>
      <c r="L425" s="11"/>
      <c r="M425" s="11"/>
      <c r="N425" s="11"/>
      <c r="O425" s="12"/>
      <c r="P425" s="13"/>
    </row>
    <row r="426" spans="1:17">
      <c r="D426" s="131" t="s">
        <v>17</v>
      </c>
      <c r="E426" s="132"/>
      <c r="F426" s="132"/>
      <c r="G426" s="132"/>
      <c r="H426" s="132"/>
      <c r="I426" s="133"/>
      <c r="K426" s="131" t="s">
        <v>18</v>
      </c>
      <c r="L426" s="132"/>
      <c r="M426" s="132"/>
      <c r="N426" s="132"/>
      <c r="O426" s="132"/>
      <c r="P426" s="133"/>
    </row>
  </sheetData>
  <mergeCells count="29">
    <mergeCell ref="D426:I426"/>
    <mergeCell ref="G7:H7"/>
    <mergeCell ref="C1:P1"/>
    <mergeCell ref="O8:O9"/>
    <mergeCell ref="P8:P9"/>
    <mergeCell ref="C2:P2"/>
    <mergeCell ref="C4:P4"/>
    <mergeCell ref="C5:P5"/>
    <mergeCell ref="C6:P6"/>
    <mergeCell ref="K7:L7"/>
    <mergeCell ref="C3:P3"/>
    <mergeCell ref="K426:P426"/>
    <mergeCell ref="M7:N7"/>
    <mergeCell ref="K419:P419"/>
    <mergeCell ref="D419:I419"/>
    <mergeCell ref="A415:I415"/>
    <mergeCell ref="A418:B418"/>
    <mergeCell ref="O7:P7"/>
    <mergeCell ref="I417:P417"/>
    <mergeCell ref="I416:P416"/>
    <mergeCell ref="B6:B7"/>
    <mergeCell ref="I8:I9"/>
    <mergeCell ref="K8:N8"/>
    <mergeCell ref="A8:A9"/>
    <mergeCell ref="B8:B9"/>
    <mergeCell ref="C8:C9"/>
    <mergeCell ref="D8:H8"/>
    <mergeCell ref="J8:J9"/>
    <mergeCell ref="A1:A7"/>
  </mergeCells>
  <phoneticPr fontId="14" type="noConversion"/>
  <printOptions horizontalCentered="1"/>
  <pageMargins left="0.23622047244094491" right="0.23622047244094491" top="0.23622047244094491" bottom="0.82677165354330717" header="0.15748031496062992" footer="0.15748031496062992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65D0-22F0-4267-B15A-7ADB23865ED1}">
  <dimension ref="A1:J131"/>
  <sheetViews>
    <sheetView view="pageBreakPreview" topLeftCell="A51" zoomScaleNormal="100" zoomScaleSheetLayoutView="100" workbookViewId="0">
      <selection activeCell="E6" sqref="E6"/>
    </sheetView>
  </sheetViews>
  <sheetFormatPr defaultRowHeight="12.75"/>
  <cols>
    <col min="1" max="1" width="18.7109375" style="55" customWidth="1"/>
    <col min="2" max="2" width="37.7109375" style="56" customWidth="1"/>
    <col min="3" max="3" width="17.140625" style="49" customWidth="1"/>
    <col min="4" max="4" width="15" style="50" customWidth="1"/>
    <col min="5" max="5" width="16.7109375" style="50" customWidth="1"/>
    <col min="6" max="6" width="16.5703125" style="52" customWidth="1"/>
    <col min="7" max="7" width="16.5703125" style="51" customWidth="1"/>
    <col min="8" max="16384" width="9.140625" style="48"/>
  </cols>
  <sheetData>
    <row r="1" spans="1:7" ht="16.5">
      <c r="A1" s="58" t="s">
        <v>0</v>
      </c>
      <c r="B1" s="59" t="s">
        <v>756</v>
      </c>
      <c r="C1" s="59"/>
      <c r="D1" s="60"/>
      <c r="E1" s="60"/>
      <c r="F1" s="89" t="s">
        <v>758</v>
      </c>
      <c r="G1" s="58" t="s">
        <v>757</v>
      </c>
    </row>
    <row r="2" spans="1:7" ht="16.5">
      <c r="A2" s="61">
        <v>1</v>
      </c>
      <c r="B2" s="158" t="s">
        <v>75</v>
      </c>
      <c r="C2" s="159"/>
      <c r="D2" s="159"/>
      <c r="E2" s="159"/>
      <c r="F2" s="159"/>
      <c r="G2" s="160"/>
    </row>
    <row r="3" spans="1:7" ht="16.5">
      <c r="A3" s="62" t="s">
        <v>76</v>
      </c>
      <c r="B3" s="161" t="s">
        <v>27</v>
      </c>
      <c r="C3" s="162"/>
      <c r="D3" s="162"/>
      <c r="E3" s="162"/>
      <c r="F3" s="162"/>
      <c r="G3" s="163"/>
    </row>
    <row r="4" spans="1:7" ht="16.5">
      <c r="A4" s="63" t="s">
        <v>77</v>
      </c>
      <c r="B4" s="164" t="s">
        <v>78</v>
      </c>
      <c r="C4" s="165"/>
      <c r="D4" s="165"/>
      <c r="E4" s="166"/>
      <c r="F4" s="90">
        <f>E6-1</f>
        <v>20</v>
      </c>
      <c r="G4" s="91" t="s">
        <v>14</v>
      </c>
    </row>
    <row r="5" spans="1:7" s="53" customFormat="1" ht="16.5">
      <c r="A5" s="67"/>
      <c r="B5" s="68" t="s">
        <v>759</v>
      </c>
      <c r="C5" s="69" t="s">
        <v>760</v>
      </c>
      <c r="D5" s="69" t="s">
        <v>761</v>
      </c>
      <c r="E5" s="70" t="s">
        <v>762</v>
      </c>
      <c r="F5" s="57"/>
      <c r="G5" s="70"/>
    </row>
    <row r="6" spans="1:7" s="53" customFormat="1" ht="16.5">
      <c r="A6" s="67"/>
      <c r="B6" s="71" t="s">
        <v>763</v>
      </c>
      <c r="C6" s="72">
        <v>3.5</v>
      </c>
      <c r="D6" s="72">
        <v>6</v>
      </c>
      <c r="E6" s="95">
        <f>C6*D6</f>
        <v>21</v>
      </c>
      <c r="F6" s="79"/>
      <c r="G6" s="76"/>
    </row>
    <row r="7" spans="1:7" s="53" customFormat="1" ht="16.5">
      <c r="A7" s="67"/>
      <c r="B7" s="71"/>
      <c r="C7" s="72"/>
      <c r="D7" s="72"/>
      <c r="E7" s="57"/>
      <c r="F7" s="79"/>
      <c r="G7" s="76"/>
    </row>
    <row r="8" spans="1:7" ht="16.5">
      <c r="A8" s="63" t="s">
        <v>79</v>
      </c>
      <c r="B8" s="164" t="s">
        <v>80</v>
      </c>
      <c r="C8" s="165"/>
      <c r="D8" s="165"/>
      <c r="E8" s="166"/>
      <c r="F8" s="90">
        <v>0</v>
      </c>
      <c r="G8" s="91" t="s">
        <v>14</v>
      </c>
    </row>
    <row r="9" spans="1:7" ht="16.5">
      <c r="A9" s="63" t="s">
        <v>81</v>
      </c>
      <c r="B9" s="164" t="s">
        <v>37</v>
      </c>
      <c r="C9" s="165"/>
      <c r="D9" s="165"/>
      <c r="E9" s="166"/>
      <c r="F9" s="90">
        <f>E11</f>
        <v>902</v>
      </c>
      <c r="G9" s="91" t="s">
        <v>14</v>
      </c>
    </row>
    <row r="10" spans="1:7" s="53" customFormat="1" ht="16.5">
      <c r="A10" s="67"/>
      <c r="B10" s="71" t="s">
        <v>764</v>
      </c>
      <c r="C10" s="69" t="s">
        <v>765</v>
      </c>
      <c r="D10" s="69" t="s">
        <v>766</v>
      </c>
      <c r="E10" s="70" t="s">
        <v>762</v>
      </c>
      <c r="F10" s="79"/>
      <c r="G10" s="76"/>
    </row>
    <row r="11" spans="1:7" s="53" customFormat="1" ht="16.5">
      <c r="A11" s="67"/>
      <c r="B11" s="71" t="s">
        <v>765</v>
      </c>
      <c r="C11" s="72">
        <f>65+185+190+11</f>
        <v>451</v>
      </c>
      <c r="D11" s="72">
        <v>2</v>
      </c>
      <c r="E11" s="57">
        <f>C11*D11</f>
        <v>902</v>
      </c>
      <c r="F11" s="57"/>
      <c r="G11" s="57"/>
    </row>
    <row r="12" spans="1:7" s="53" customFormat="1" ht="16.5">
      <c r="A12" s="67"/>
      <c r="B12" s="71"/>
      <c r="C12" s="72"/>
      <c r="D12" s="72"/>
      <c r="E12" s="57"/>
      <c r="F12" s="57"/>
      <c r="G12" s="57"/>
    </row>
    <row r="13" spans="1:7" ht="36.75" customHeight="1">
      <c r="A13" s="63" t="s">
        <v>82</v>
      </c>
      <c r="B13" s="167" t="s">
        <v>36</v>
      </c>
      <c r="C13" s="168"/>
      <c r="D13" s="168"/>
      <c r="E13" s="169"/>
      <c r="F13" s="98">
        <v>12</v>
      </c>
      <c r="G13" s="91" t="s">
        <v>14</v>
      </c>
    </row>
    <row r="14" spans="1:7" s="53" customFormat="1" ht="25.5" customHeight="1">
      <c r="A14" s="67"/>
      <c r="B14" s="68" t="s">
        <v>759</v>
      </c>
      <c r="C14" s="69" t="s">
        <v>760</v>
      </c>
      <c r="D14" s="69" t="s">
        <v>761</v>
      </c>
      <c r="E14" s="70" t="s">
        <v>762</v>
      </c>
      <c r="F14" s="57"/>
      <c r="G14" s="70"/>
    </row>
    <row r="15" spans="1:7" s="53" customFormat="1" ht="16.5">
      <c r="A15" s="67"/>
      <c r="B15" s="71" t="s">
        <v>767</v>
      </c>
      <c r="C15" s="72">
        <v>3.6</v>
      </c>
      <c r="D15" s="72">
        <v>1.8</v>
      </c>
      <c r="E15" s="57">
        <f>C15*D15</f>
        <v>6.48</v>
      </c>
      <c r="F15" s="79"/>
      <c r="G15" s="76"/>
    </row>
    <row r="16" spans="1:7" s="53" customFormat="1" ht="16.5">
      <c r="A16" s="67"/>
      <c r="B16" s="71" t="s">
        <v>768</v>
      </c>
      <c r="C16" s="72">
        <v>3.6</v>
      </c>
      <c r="D16" s="72">
        <v>1.8</v>
      </c>
      <c r="E16" s="57">
        <f>C16*D16</f>
        <v>6.48</v>
      </c>
      <c r="F16" s="79"/>
      <c r="G16" s="76"/>
    </row>
    <row r="17" spans="1:7" s="53" customFormat="1" ht="16.5">
      <c r="A17" s="67"/>
      <c r="B17" s="71"/>
      <c r="C17" s="71"/>
      <c r="D17" s="71"/>
      <c r="E17" s="97">
        <f>SUM(E15:E16)</f>
        <v>12.96</v>
      </c>
      <c r="F17" s="79"/>
      <c r="G17" s="76"/>
    </row>
    <row r="18" spans="1:7" ht="16.5">
      <c r="A18" s="62" t="s">
        <v>83</v>
      </c>
      <c r="B18" s="161" t="s">
        <v>84</v>
      </c>
      <c r="C18" s="162"/>
      <c r="D18" s="162"/>
      <c r="E18" s="162"/>
      <c r="F18" s="162"/>
      <c r="G18" s="163"/>
    </row>
    <row r="19" spans="1:7" ht="16.5">
      <c r="A19" s="63" t="s">
        <v>85</v>
      </c>
      <c r="B19" s="164" t="s">
        <v>86</v>
      </c>
      <c r="C19" s="165"/>
      <c r="D19" s="165"/>
      <c r="E19" s="166"/>
      <c r="F19" s="90">
        <f>C21</f>
        <v>428.38</v>
      </c>
      <c r="G19" s="91" t="s">
        <v>10</v>
      </c>
    </row>
    <row r="20" spans="1:7" s="53" customFormat="1" ht="26.25" customHeight="1">
      <c r="A20" s="67"/>
      <c r="B20" s="68" t="s">
        <v>759</v>
      </c>
      <c r="C20" s="69" t="s">
        <v>769</v>
      </c>
      <c r="D20" s="69"/>
      <c r="E20" s="70"/>
      <c r="F20" s="57"/>
      <c r="G20" s="70"/>
    </row>
    <row r="21" spans="1:7" s="53" customFormat="1" ht="16.5">
      <c r="A21" s="67"/>
      <c r="B21" s="71" t="s">
        <v>808</v>
      </c>
      <c r="C21" s="72">
        <v>428.38</v>
      </c>
      <c r="D21" s="77"/>
      <c r="E21" s="57"/>
      <c r="F21" s="79"/>
      <c r="G21" s="76"/>
    </row>
    <row r="22" spans="1:7" s="53" customFormat="1" ht="16.5">
      <c r="A22" s="67"/>
      <c r="B22" s="71"/>
      <c r="C22" s="71"/>
      <c r="D22" s="71"/>
      <c r="E22" s="76"/>
      <c r="F22" s="79"/>
      <c r="G22" s="76"/>
    </row>
    <row r="23" spans="1:7" ht="16.5">
      <c r="A23" s="63" t="s">
        <v>87</v>
      </c>
      <c r="B23" s="164" t="s">
        <v>88</v>
      </c>
      <c r="C23" s="165"/>
      <c r="D23" s="165"/>
      <c r="E23" s="166"/>
      <c r="F23" s="90">
        <f>SUM(C25:C26)</f>
        <v>60.5</v>
      </c>
      <c r="G23" s="91" t="s">
        <v>89</v>
      </c>
    </row>
    <row r="24" spans="1:7" s="53" customFormat="1" ht="16.5">
      <c r="A24" s="67"/>
      <c r="B24" s="68" t="s">
        <v>759</v>
      </c>
      <c r="C24" s="69" t="s">
        <v>801</v>
      </c>
      <c r="D24" s="71"/>
      <c r="E24" s="76"/>
      <c r="F24" s="79"/>
      <c r="G24" s="76"/>
    </row>
    <row r="25" spans="1:7" s="53" customFormat="1" ht="16.5">
      <c r="A25" s="67"/>
      <c r="B25" s="68" t="s">
        <v>770</v>
      </c>
      <c r="C25" s="72">
        <v>30.25</v>
      </c>
      <c r="D25" s="71"/>
      <c r="E25" s="76"/>
      <c r="F25" s="79"/>
      <c r="G25" s="76"/>
    </row>
    <row r="26" spans="1:7" s="53" customFormat="1" ht="16.5">
      <c r="A26" s="67"/>
      <c r="B26" s="68" t="s">
        <v>771</v>
      </c>
      <c r="C26" s="78">
        <v>30.25</v>
      </c>
      <c r="D26" s="71"/>
      <c r="E26" s="76"/>
      <c r="F26" s="79"/>
      <c r="G26" s="76"/>
    </row>
    <row r="27" spans="1:7" s="53" customFormat="1" ht="16.5">
      <c r="A27" s="67"/>
      <c r="B27" s="71"/>
      <c r="C27" s="71"/>
      <c r="D27" s="71"/>
      <c r="E27" s="76"/>
      <c r="F27" s="79"/>
      <c r="G27" s="76"/>
    </row>
    <row r="28" spans="1:7" ht="16.5">
      <c r="A28" s="63" t="s">
        <v>90</v>
      </c>
      <c r="B28" s="164" t="s">
        <v>91</v>
      </c>
      <c r="C28" s="165"/>
      <c r="D28" s="165"/>
      <c r="E28" s="166"/>
      <c r="F28" s="90">
        <f>SUM(G30:G38)</f>
        <v>62.286009999999997</v>
      </c>
      <c r="G28" s="91" t="s">
        <v>28</v>
      </c>
    </row>
    <row r="29" spans="1:7" s="53" customFormat="1" ht="21" customHeight="1">
      <c r="A29" s="67"/>
      <c r="B29" s="71" t="s">
        <v>759</v>
      </c>
      <c r="C29" s="69" t="s">
        <v>769</v>
      </c>
      <c r="D29" s="69" t="s">
        <v>772</v>
      </c>
      <c r="E29" s="70" t="s">
        <v>773</v>
      </c>
      <c r="F29" s="70" t="s">
        <v>774</v>
      </c>
      <c r="G29" s="57" t="s">
        <v>775</v>
      </c>
    </row>
    <row r="30" spans="1:7" s="53" customFormat="1" ht="16.5">
      <c r="A30" s="67"/>
      <c r="B30" s="71" t="s">
        <v>776</v>
      </c>
      <c r="C30" s="72">
        <f>(22.01*2+12.88*2)-1.8</f>
        <v>67.98</v>
      </c>
      <c r="D30" s="72">
        <v>0.15</v>
      </c>
      <c r="E30" s="57">
        <v>0.56999999999999995</v>
      </c>
      <c r="F30" s="79">
        <v>1</v>
      </c>
      <c r="G30" s="79">
        <f>C30*D30*E30*F30</f>
        <v>5.81229</v>
      </c>
    </row>
    <row r="31" spans="1:7" s="53" customFormat="1" ht="16.5">
      <c r="A31" s="67"/>
      <c r="B31" s="71" t="s">
        <v>777</v>
      </c>
      <c r="C31" s="72">
        <v>1.7</v>
      </c>
      <c r="D31" s="72">
        <v>0.4</v>
      </c>
      <c r="E31" s="57">
        <v>0.6</v>
      </c>
      <c r="F31" s="79">
        <v>15</v>
      </c>
      <c r="G31" s="79">
        <f t="shared" ref="G31:G38" si="0">C31*D31*E31*F31</f>
        <v>6.12</v>
      </c>
    </row>
    <row r="32" spans="1:7" s="53" customFormat="1" ht="16.5">
      <c r="A32" s="67"/>
      <c r="B32" s="71" t="s">
        <v>778</v>
      </c>
      <c r="C32" s="75">
        <v>16.43</v>
      </c>
      <c r="D32" s="75">
        <v>0.84</v>
      </c>
      <c r="E32" s="79">
        <v>0.7</v>
      </c>
      <c r="F32" s="79">
        <v>2</v>
      </c>
      <c r="G32" s="79">
        <f t="shared" si="0"/>
        <v>19.321679999999997</v>
      </c>
    </row>
    <row r="33" spans="1:7" s="53" customFormat="1" ht="16.5">
      <c r="A33" s="67"/>
      <c r="B33" s="71" t="s">
        <v>779</v>
      </c>
      <c r="C33" s="75">
        <v>16.43</v>
      </c>
      <c r="D33" s="75">
        <v>0.84</v>
      </c>
      <c r="E33" s="79">
        <v>0.35</v>
      </c>
      <c r="F33" s="79">
        <v>2</v>
      </c>
      <c r="G33" s="79">
        <f t="shared" si="0"/>
        <v>9.6608399999999985</v>
      </c>
    </row>
    <row r="34" spans="1:7" s="53" customFormat="1" ht="16.5">
      <c r="A34" s="67"/>
      <c r="B34" s="71" t="s">
        <v>780</v>
      </c>
      <c r="C34" s="75">
        <v>9.9499999999999993</v>
      </c>
      <c r="D34" s="75">
        <v>0.4</v>
      </c>
      <c r="E34" s="79">
        <v>0.4</v>
      </c>
      <c r="F34" s="79">
        <v>1</v>
      </c>
      <c r="G34" s="79">
        <f t="shared" si="0"/>
        <v>1.5920000000000001</v>
      </c>
    </row>
    <row r="35" spans="1:7" s="53" customFormat="1" ht="16.5">
      <c r="A35" s="67"/>
      <c r="B35" s="71" t="s">
        <v>781</v>
      </c>
      <c r="C35" s="75">
        <v>13.55</v>
      </c>
      <c r="D35" s="75">
        <v>0.4</v>
      </c>
      <c r="E35" s="79">
        <v>0.4</v>
      </c>
      <c r="F35" s="79">
        <v>1</v>
      </c>
      <c r="G35" s="79">
        <f t="shared" si="0"/>
        <v>2.1680000000000006</v>
      </c>
    </row>
    <row r="36" spans="1:7" s="53" customFormat="1" ht="16.5">
      <c r="A36" s="67"/>
      <c r="B36" s="71" t="s">
        <v>782</v>
      </c>
      <c r="C36" s="75">
        <v>35.92</v>
      </c>
      <c r="D36" s="75">
        <v>0.4</v>
      </c>
      <c r="E36" s="79">
        <v>0.4</v>
      </c>
      <c r="F36" s="79">
        <v>1</v>
      </c>
      <c r="G36" s="79">
        <f t="shared" si="0"/>
        <v>5.7472000000000012</v>
      </c>
    </row>
    <row r="37" spans="1:7" s="53" customFormat="1" ht="16.5">
      <c r="A37" s="67"/>
      <c r="B37" s="71" t="s">
        <v>783</v>
      </c>
      <c r="C37" s="75">
        <v>37.130000000000003</v>
      </c>
      <c r="D37" s="75">
        <v>0.4</v>
      </c>
      <c r="E37" s="79">
        <v>0.4</v>
      </c>
      <c r="F37" s="79">
        <v>1</v>
      </c>
      <c r="G37" s="79">
        <f t="shared" si="0"/>
        <v>5.9408000000000012</v>
      </c>
    </row>
    <row r="38" spans="1:7" s="53" customFormat="1" ht="16.5">
      <c r="A38" s="67"/>
      <c r="B38" s="71" t="s">
        <v>784</v>
      </c>
      <c r="C38" s="75">
        <v>37.020000000000003</v>
      </c>
      <c r="D38" s="75">
        <v>0.4</v>
      </c>
      <c r="E38" s="79">
        <v>0.4</v>
      </c>
      <c r="F38" s="79">
        <v>1</v>
      </c>
      <c r="G38" s="79">
        <f t="shared" si="0"/>
        <v>5.9232000000000014</v>
      </c>
    </row>
    <row r="39" spans="1:7" s="53" customFormat="1" ht="16.5">
      <c r="A39" s="67"/>
      <c r="B39" s="71"/>
      <c r="C39" s="75"/>
      <c r="D39" s="75"/>
      <c r="E39" s="79"/>
      <c r="F39" s="79"/>
      <c r="G39" s="79"/>
    </row>
    <row r="40" spans="1:7" ht="16.5">
      <c r="A40" s="63" t="s">
        <v>92</v>
      </c>
      <c r="B40" s="164" t="s">
        <v>93</v>
      </c>
      <c r="C40" s="165"/>
      <c r="D40" s="165"/>
      <c r="E40" s="166"/>
      <c r="F40" s="90">
        <v>0</v>
      </c>
      <c r="G40" s="91" t="s">
        <v>10</v>
      </c>
    </row>
    <row r="41" spans="1:7" ht="16.5">
      <c r="A41" s="63" t="s">
        <v>94</v>
      </c>
      <c r="B41" s="164" t="s">
        <v>95</v>
      </c>
      <c r="C41" s="165"/>
      <c r="D41" s="165"/>
      <c r="E41" s="166"/>
      <c r="F41" s="90">
        <v>0</v>
      </c>
      <c r="G41" s="91" t="s">
        <v>32</v>
      </c>
    </row>
    <row r="42" spans="1:7" ht="16.5">
      <c r="A42" s="63" t="s">
        <v>96</v>
      </c>
      <c r="B42" s="164" t="s">
        <v>97</v>
      </c>
      <c r="C42" s="165"/>
      <c r="D42" s="165"/>
      <c r="E42" s="166"/>
      <c r="F42" s="90">
        <f>E44+E45+E46</f>
        <v>278.89970000000005</v>
      </c>
      <c r="G42" s="91" t="s">
        <v>28</v>
      </c>
    </row>
    <row r="43" spans="1:7" s="53" customFormat="1" ht="27.75" customHeight="1">
      <c r="A43" s="67"/>
      <c r="B43" s="68" t="s">
        <v>759</v>
      </c>
      <c r="C43" s="69" t="s">
        <v>762</v>
      </c>
      <c r="D43" s="69" t="s">
        <v>786</v>
      </c>
      <c r="E43" s="70" t="s">
        <v>787</v>
      </c>
      <c r="F43" s="92"/>
      <c r="G43" s="76"/>
    </row>
    <row r="44" spans="1:7" s="53" customFormat="1" ht="16.5">
      <c r="A44" s="67"/>
      <c r="B44" s="80" t="s">
        <v>812</v>
      </c>
      <c r="C44" s="72">
        <v>3605.01</v>
      </c>
      <c r="D44" s="72">
        <v>7.0000000000000007E-2</v>
      </c>
      <c r="E44" s="57">
        <f>C44*D44</f>
        <v>252.35070000000005</v>
      </c>
      <c r="F44" s="57"/>
      <c r="G44" s="57"/>
    </row>
    <row r="45" spans="1:7" s="53" customFormat="1" ht="31.5" customHeight="1">
      <c r="A45" s="67"/>
      <c r="B45" s="80" t="s">
        <v>811</v>
      </c>
      <c r="C45" s="69" t="s">
        <v>809</v>
      </c>
      <c r="D45" s="69" t="s">
        <v>809</v>
      </c>
      <c r="E45" s="72">
        <f>(1/3*3.14*1.2)*(3*3)+(1.2*1.2)+3*1.2</f>
        <v>16.344000000000001</v>
      </c>
      <c r="F45" s="57"/>
      <c r="G45" s="57"/>
    </row>
    <row r="46" spans="1:7" s="53" customFormat="1" ht="34.5" customHeight="1">
      <c r="A46" s="67"/>
      <c r="B46" s="81" t="s">
        <v>810</v>
      </c>
      <c r="C46" s="69" t="s">
        <v>809</v>
      </c>
      <c r="D46" s="69" t="s">
        <v>809</v>
      </c>
      <c r="E46" s="72">
        <f>(3.14*(2.5)*(2.5)*0.52)</f>
        <v>10.205</v>
      </c>
      <c r="F46" s="57"/>
      <c r="G46" s="70"/>
    </row>
    <row r="47" spans="1:7" s="53" customFormat="1" ht="16.5">
      <c r="A47" s="67"/>
      <c r="B47" s="71"/>
      <c r="C47" s="71"/>
      <c r="D47" s="71"/>
      <c r="F47" s="79"/>
      <c r="G47" s="76"/>
    </row>
    <row r="48" spans="1:7" ht="16.5">
      <c r="A48" s="63" t="s">
        <v>98</v>
      </c>
      <c r="B48" s="164" t="s">
        <v>99</v>
      </c>
      <c r="C48" s="165"/>
      <c r="D48" s="165"/>
      <c r="E48" s="166"/>
      <c r="F48" s="90">
        <v>1</v>
      </c>
      <c r="G48" s="91" t="s">
        <v>32</v>
      </c>
    </row>
    <row r="49" spans="1:7" s="53" customFormat="1" ht="16.5">
      <c r="A49" s="67"/>
      <c r="B49" s="68" t="s">
        <v>759</v>
      </c>
      <c r="C49" s="69" t="s">
        <v>774</v>
      </c>
      <c r="D49" s="71"/>
      <c r="E49" s="76"/>
      <c r="F49" s="79"/>
      <c r="G49" s="76"/>
    </row>
    <row r="50" spans="1:7" s="53" customFormat="1" ht="16.5">
      <c r="A50" s="67"/>
      <c r="B50" s="68" t="s">
        <v>785</v>
      </c>
      <c r="C50" s="72">
        <v>1</v>
      </c>
      <c r="D50" s="71"/>
      <c r="E50" s="76"/>
      <c r="F50" s="79"/>
      <c r="G50" s="76"/>
    </row>
    <row r="51" spans="1:7" s="53" customFormat="1" ht="16.5">
      <c r="A51" s="67"/>
      <c r="B51" s="69"/>
      <c r="C51" s="72"/>
      <c r="D51" s="71"/>
      <c r="E51" s="76"/>
      <c r="F51" s="79"/>
      <c r="G51" s="76"/>
    </row>
    <row r="52" spans="1:7" ht="16.5">
      <c r="A52" s="63" t="s">
        <v>100</v>
      </c>
      <c r="B52" s="164" t="s">
        <v>101</v>
      </c>
      <c r="C52" s="165"/>
      <c r="D52" s="165"/>
      <c r="E52" s="166"/>
      <c r="F52" s="90">
        <v>7</v>
      </c>
      <c r="G52" s="91" t="s">
        <v>32</v>
      </c>
    </row>
    <row r="53" spans="1:7" s="53" customFormat="1" ht="16.5">
      <c r="A53" s="67"/>
      <c r="B53" s="81" t="s">
        <v>759</v>
      </c>
      <c r="C53" s="69" t="s">
        <v>774</v>
      </c>
      <c r="D53" s="71"/>
      <c r="E53" s="76"/>
      <c r="F53" s="79"/>
      <c r="G53" s="76"/>
    </row>
    <row r="54" spans="1:7" s="53" customFormat="1" ht="16.5">
      <c r="A54" s="67"/>
      <c r="B54" s="81" t="s">
        <v>785</v>
      </c>
      <c r="C54" s="72">
        <v>7</v>
      </c>
      <c r="D54" s="71"/>
      <c r="E54" s="76"/>
      <c r="F54" s="79"/>
      <c r="G54" s="76"/>
    </row>
    <row r="55" spans="1:7" s="53" customFormat="1" ht="16.5">
      <c r="A55" s="67"/>
      <c r="B55" s="71"/>
      <c r="C55" s="71"/>
      <c r="D55" s="71"/>
      <c r="E55" s="76"/>
      <c r="F55" s="79"/>
      <c r="G55" s="76"/>
    </row>
    <row r="56" spans="1:7" ht="16.5">
      <c r="A56" s="63" t="s">
        <v>102</v>
      </c>
      <c r="B56" s="164" t="s">
        <v>103</v>
      </c>
      <c r="C56" s="165"/>
      <c r="D56" s="165"/>
      <c r="E56" s="166"/>
      <c r="F56" s="90">
        <f>SUM(E58:E62)</f>
        <v>188.14</v>
      </c>
      <c r="G56" s="91" t="s">
        <v>89</v>
      </c>
    </row>
    <row r="57" spans="1:7" s="53" customFormat="1" ht="16.5">
      <c r="A57" s="82"/>
      <c r="B57" s="68" t="s">
        <v>759</v>
      </c>
      <c r="C57" s="69" t="s">
        <v>769</v>
      </c>
      <c r="D57" s="69" t="s">
        <v>761</v>
      </c>
      <c r="E57" s="70" t="s">
        <v>762</v>
      </c>
      <c r="F57" s="57"/>
      <c r="G57" s="70"/>
    </row>
    <row r="58" spans="1:7" s="53" customFormat="1" ht="16.5">
      <c r="A58" s="82"/>
      <c r="B58" s="71" t="s">
        <v>788</v>
      </c>
      <c r="C58" s="57">
        <v>18.420000000000002</v>
      </c>
      <c r="D58" s="57">
        <v>5</v>
      </c>
      <c r="E58" s="57">
        <f>C58*D58</f>
        <v>92.100000000000009</v>
      </c>
      <c r="F58" s="57"/>
      <c r="G58" s="70"/>
    </row>
    <row r="59" spans="1:7" s="53" customFormat="1" ht="16.5">
      <c r="A59" s="82"/>
      <c r="B59" s="170" t="s">
        <v>789</v>
      </c>
      <c r="C59" s="57">
        <v>22.08</v>
      </c>
      <c r="D59" s="57">
        <v>1</v>
      </c>
      <c r="E59" s="57">
        <f>C59*D59</f>
        <v>22.08</v>
      </c>
      <c r="F59" s="57"/>
      <c r="G59" s="70"/>
    </row>
    <row r="60" spans="1:7" s="53" customFormat="1" ht="16.5">
      <c r="A60" s="82"/>
      <c r="B60" s="170"/>
      <c r="C60" s="57">
        <v>22.08</v>
      </c>
      <c r="D60" s="57">
        <v>1</v>
      </c>
      <c r="E60" s="57">
        <f>C60*D60</f>
        <v>22.08</v>
      </c>
      <c r="F60" s="57"/>
      <c r="G60" s="70"/>
    </row>
    <row r="61" spans="1:7" s="53" customFormat="1" ht="16.5">
      <c r="A61" s="82"/>
      <c r="B61" s="170"/>
      <c r="C61" s="57">
        <v>12.97</v>
      </c>
      <c r="D61" s="57">
        <v>2</v>
      </c>
      <c r="E61" s="57">
        <f>C61*D61</f>
        <v>25.94</v>
      </c>
      <c r="F61" s="57"/>
      <c r="G61" s="57"/>
    </row>
    <row r="62" spans="1:7" s="53" customFormat="1" ht="16.5">
      <c r="A62" s="82"/>
      <c r="B62" s="170"/>
      <c r="C62" s="57">
        <v>12.97</v>
      </c>
      <c r="D62" s="57">
        <v>2</v>
      </c>
      <c r="E62" s="57">
        <f>C62*D62</f>
        <v>25.94</v>
      </c>
      <c r="F62" s="57"/>
      <c r="G62" s="57"/>
    </row>
    <row r="63" spans="1:7" ht="16.5">
      <c r="A63" s="63" t="s">
        <v>104</v>
      </c>
      <c r="B63" s="164" t="s">
        <v>105</v>
      </c>
      <c r="C63" s="165"/>
      <c r="D63" s="165"/>
      <c r="E63" s="166"/>
      <c r="F63" s="90">
        <v>496.65</v>
      </c>
      <c r="G63" s="91" t="s">
        <v>28</v>
      </c>
    </row>
    <row r="64" spans="1:7" s="53" customFormat="1" ht="40.5" customHeight="1">
      <c r="A64" s="82"/>
      <c r="B64" s="69" t="s">
        <v>759</v>
      </c>
      <c r="C64" s="69" t="s">
        <v>813</v>
      </c>
      <c r="D64" s="69" t="s">
        <v>815</v>
      </c>
      <c r="E64" s="70"/>
      <c r="F64" s="93"/>
      <c r="G64" s="70"/>
    </row>
    <row r="65" spans="1:10" s="53" customFormat="1" ht="16.5">
      <c r="A65" s="82"/>
      <c r="B65" s="71" t="s">
        <v>791</v>
      </c>
      <c r="C65" s="94">
        <f>C21*0.15*0.3</f>
        <v>19.277099999999997</v>
      </c>
      <c r="D65" s="94">
        <f>C65*1.8</f>
        <v>34.698779999999999</v>
      </c>
      <c r="E65" s="76"/>
      <c r="F65" s="57"/>
      <c r="G65" s="57"/>
    </row>
    <row r="66" spans="1:10" s="53" customFormat="1" ht="16.5">
      <c r="A66" s="82"/>
      <c r="B66" s="71" t="s">
        <v>792</v>
      </c>
      <c r="C66" s="75">
        <f>F28</f>
        <v>62.286009999999997</v>
      </c>
      <c r="D66" s="94">
        <f t="shared" ref="D66:D68" si="1">C66*1.8</f>
        <v>112.114818</v>
      </c>
      <c r="E66" s="76"/>
      <c r="F66" s="57"/>
      <c r="G66" s="57"/>
    </row>
    <row r="67" spans="1:10" s="53" customFormat="1" ht="16.5">
      <c r="A67" s="82"/>
      <c r="B67" s="71" t="s">
        <v>793</v>
      </c>
      <c r="C67" s="75">
        <f>F42</f>
        <v>278.89970000000005</v>
      </c>
      <c r="D67" s="94">
        <f t="shared" si="1"/>
        <v>502.01946000000009</v>
      </c>
      <c r="E67" s="76"/>
      <c r="F67" s="57"/>
      <c r="G67" s="57"/>
    </row>
    <row r="68" spans="1:10" s="53" customFormat="1" ht="16.5">
      <c r="A68" s="82"/>
      <c r="B68" s="71" t="s">
        <v>814</v>
      </c>
      <c r="C68" s="94">
        <f>E44/D44*0.03</f>
        <v>108.1503</v>
      </c>
      <c r="D68" s="94">
        <f t="shared" si="1"/>
        <v>194.67054000000002</v>
      </c>
      <c r="E68" s="76"/>
      <c r="F68" s="57"/>
      <c r="G68" s="57"/>
    </row>
    <row r="69" spans="1:10" s="53" customFormat="1" ht="16.5">
      <c r="A69" s="82"/>
      <c r="B69" s="71"/>
      <c r="C69" s="71"/>
      <c r="D69" s="96">
        <f>SUM(D65:D68)</f>
        <v>843.50359800000024</v>
      </c>
      <c r="E69" s="76"/>
      <c r="F69" s="57"/>
      <c r="G69" s="70"/>
    </row>
    <row r="70" spans="1:10" ht="16.5">
      <c r="A70" s="63" t="s">
        <v>106</v>
      </c>
      <c r="B70" s="164" t="s">
        <v>107</v>
      </c>
      <c r="C70" s="165"/>
      <c r="D70" s="165"/>
      <c r="E70" s="166"/>
      <c r="F70" s="90">
        <v>744.98</v>
      </c>
      <c r="G70" s="91" t="s">
        <v>108</v>
      </c>
    </row>
    <row r="71" spans="1:10" s="53" customFormat="1" ht="27.75" customHeight="1">
      <c r="A71" s="67"/>
      <c r="B71" s="69" t="s">
        <v>759</v>
      </c>
      <c r="C71" s="69" t="s">
        <v>790</v>
      </c>
      <c r="D71" s="69" t="s">
        <v>794</v>
      </c>
      <c r="E71" s="70" t="s">
        <v>795</v>
      </c>
      <c r="F71" s="93"/>
      <c r="G71" s="70"/>
    </row>
    <row r="72" spans="1:10" s="53" customFormat="1" ht="16.5">
      <c r="A72" s="67"/>
      <c r="B72" s="71" t="s">
        <v>796</v>
      </c>
      <c r="C72" s="72">
        <f>D69</f>
        <v>843.50359800000024</v>
      </c>
      <c r="D72" s="72">
        <v>1.5</v>
      </c>
      <c r="E72" s="95">
        <f>C72*D72</f>
        <v>1265.2553970000004</v>
      </c>
      <c r="F72" s="79"/>
      <c r="G72" s="76"/>
    </row>
    <row r="73" spans="1:10" s="53" customFormat="1" ht="16.5">
      <c r="A73" s="67"/>
      <c r="B73" s="71"/>
      <c r="C73" s="71"/>
      <c r="D73" s="71"/>
      <c r="E73" s="76"/>
      <c r="F73" s="79"/>
      <c r="G73" s="76"/>
    </row>
    <row r="74" spans="1:10" ht="16.5">
      <c r="A74" s="63" t="s">
        <v>109</v>
      </c>
      <c r="B74" s="164" t="s">
        <v>110</v>
      </c>
      <c r="C74" s="165"/>
      <c r="D74" s="165"/>
      <c r="E74" s="166"/>
      <c r="F74" s="90">
        <v>10429.68</v>
      </c>
      <c r="G74" s="91" t="s">
        <v>111</v>
      </c>
    </row>
    <row r="75" spans="1:10" s="53" customFormat="1" ht="27.75" customHeight="1">
      <c r="A75" s="67"/>
      <c r="B75" s="69" t="s">
        <v>759</v>
      </c>
      <c r="C75" s="69" t="s">
        <v>797</v>
      </c>
      <c r="D75" s="69" t="s">
        <v>798</v>
      </c>
      <c r="E75" s="70" t="s">
        <v>799</v>
      </c>
      <c r="F75" s="93"/>
      <c r="G75" s="70"/>
    </row>
    <row r="76" spans="1:10" s="53" customFormat="1" ht="16.5">
      <c r="A76" s="67"/>
      <c r="B76" s="83" t="s">
        <v>800</v>
      </c>
      <c r="C76" s="75">
        <f>E72</f>
        <v>1265.2553970000004</v>
      </c>
      <c r="D76" s="75">
        <v>11</v>
      </c>
      <c r="E76" s="97">
        <f>C76*D76</f>
        <v>13917.809367000003</v>
      </c>
      <c r="F76" s="79"/>
      <c r="G76" s="76"/>
    </row>
    <row r="77" spans="1:10" s="53" customFormat="1" ht="16.5">
      <c r="A77" s="67"/>
      <c r="B77" s="71"/>
      <c r="C77" s="71"/>
      <c r="D77" s="71"/>
      <c r="E77" s="76"/>
      <c r="F77" s="79"/>
      <c r="G77" s="76"/>
    </row>
    <row r="78" spans="1:10" ht="16.5">
      <c r="A78" s="62" t="s">
        <v>112</v>
      </c>
      <c r="B78" s="161" t="s">
        <v>113</v>
      </c>
      <c r="C78" s="162"/>
      <c r="D78" s="162"/>
      <c r="E78" s="162"/>
      <c r="F78" s="162"/>
      <c r="G78" s="163"/>
      <c r="J78" s="48">
        <f>341.19*1.3</f>
        <v>443.54700000000003</v>
      </c>
    </row>
    <row r="79" spans="1:10" ht="16.5">
      <c r="A79" s="63" t="s">
        <v>114</v>
      </c>
      <c r="B79" s="64" t="s">
        <v>115</v>
      </c>
      <c r="C79" s="65"/>
      <c r="D79" s="66"/>
      <c r="E79" s="66"/>
      <c r="F79" s="90">
        <f>E81</f>
        <v>137.08000000000001</v>
      </c>
      <c r="G79" s="91" t="s">
        <v>28</v>
      </c>
    </row>
    <row r="80" spans="1:10" s="53" customFormat="1" ht="16.5">
      <c r="A80" s="67"/>
      <c r="B80" s="71" t="s">
        <v>759</v>
      </c>
      <c r="C80" s="84"/>
      <c r="D80" s="84"/>
      <c r="E80" s="85" t="s">
        <v>787</v>
      </c>
      <c r="F80" s="79"/>
      <c r="G80" s="76"/>
    </row>
    <row r="81" spans="1:8" s="53" customFormat="1" ht="16.5">
      <c r="A81" s="67"/>
      <c r="B81" s="81" t="s">
        <v>816</v>
      </c>
      <c r="C81" s="75"/>
      <c r="D81" s="72"/>
      <c r="E81" s="57">
        <f>2741.6*0.05</f>
        <v>137.08000000000001</v>
      </c>
      <c r="F81" s="79"/>
      <c r="G81" s="76"/>
      <c r="H81" s="54"/>
    </row>
    <row r="82" spans="1:8" s="53" customFormat="1" ht="16.5">
      <c r="A82" s="67"/>
      <c r="B82" s="81"/>
      <c r="C82" s="72"/>
      <c r="D82" s="72"/>
      <c r="E82" s="57"/>
      <c r="F82" s="74"/>
      <c r="G82" s="73"/>
      <c r="H82" s="54"/>
    </row>
    <row r="83" spans="1:8" ht="16.5">
      <c r="A83" s="62" t="s">
        <v>116</v>
      </c>
      <c r="B83" s="161" t="s">
        <v>117</v>
      </c>
      <c r="C83" s="162"/>
      <c r="D83" s="162"/>
      <c r="E83" s="162"/>
      <c r="F83" s="162"/>
      <c r="G83" s="163"/>
    </row>
    <row r="84" spans="1:8" ht="16.5">
      <c r="A84" s="62" t="s">
        <v>127</v>
      </c>
      <c r="B84" s="161" t="s">
        <v>128</v>
      </c>
      <c r="C84" s="162"/>
      <c r="D84" s="162"/>
      <c r="E84" s="162"/>
      <c r="F84" s="162"/>
      <c r="G84" s="163"/>
    </row>
    <row r="85" spans="1:8" ht="16.5">
      <c r="A85" s="62" t="s">
        <v>137</v>
      </c>
      <c r="B85" s="161" t="s">
        <v>138</v>
      </c>
      <c r="C85" s="162"/>
      <c r="D85" s="162"/>
      <c r="E85" s="162"/>
      <c r="F85" s="162"/>
      <c r="G85" s="163"/>
    </row>
    <row r="86" spans="1:8" ht="16.5">
      <c r="A86" s="62" t="s">
        <v>145</v>
      </c>
      <c r="B86" s="161" t="s">
        <v>146</v>
      </c>
      <c r="C86" s="162"/>
      <c r="D86" s="162"/>
      <c r="E86" s="162"/>
      <c r="F86" s="162"/>
      <c r="G86" s="163"/>
    </row>
    <row r="87" spans="1:8" ht="16.5">
      <c r="A87" s="62" t="s">
        <v>183</v>
      </c>
      <c r="B87" s="161" t="s">
        <v>184</v>
      </c>
      <c r="C87" s="162"/>
      <c r="D87" s="162"/>
      <c r="E87" s="162"/>
      <c r="F87" s="162"/>
      <c r="G87" s="163"/>
    </row>
    <row r="88" spans="1:8" ht="16.5">
      <c r="A88" s="62" t="s">
        <v>300</v>
      </c>
      <c r="B88" s="161" t="s">
        <v>301</v>
      </c>
      <c r="C88" s="162"/>
      <c r="D88" s="162"/>
      <c r="E88" s="162"/>
      <c r="F88" s="162"/>
      <c r="G88" s="163"/>
    </row>
    <row r="89" spans="1:8" ht="16.5">
      <c r="A89" s="62" t="s">
        <v>313</v>
      </c>
      <c r="B89" s="161" t="s">
        <v>314</v>
      </c>
      <c r="C89" s="162"/>
      <c r="D89" s="162"/>
      <c r="E89" s="162"/>
      <c r="F89" s="162"/>
      <c r="G89" s="163"/>
    </row>
    <row r="90" spans="1:8" ht="16.5">
      <c r="A90" s="61">
        <v>2</v>
      </c>
      <c r="B90" s="158" t="s">
        <v>325</v>
      </c>
      <c r="C90" s="159"/>
      <c r="D90" s="159"/>
      <c r="E90" s="159"/>
      <c r="F90" s="159"/>
      <c r="G90" s="160"/>
    </row>
    <row r="91" spans="1:8" ht="16.5">
      <c r="A91" s="62" t="s">
        <v>326</v>
      </c>
      <c r="B91" s="161" t="s">
        <v>327</v>
      </c>
      <c r="C91" s="162"/>
      <c r="D91" s="162"/>
      <c r="E91" s="162"/>
      <c r="F91" s="162"/>
      <c r="G91" s="163"/>
    </row>
    <row r="92" spans="1:8" ht="16.5">
      <c r="A92" s="62" t="s">
        <v>802</v>
      </c>
      <c r="B92" s="161" t="s">
        <v>334</v>
      </c>
      <c r="C92" s="162"/>
      <c r="D92" s="162"/>
      <c r="E92" s="162"/>
      <c r="F92" s="162"/>
      <c r="G92" s="163"/>
    </row>
    <row r="93" spans="1:8" ht="16.5">
      <c r="A93" s="62" t="s">
        <v>362</v>
      </c>
      <c r="B93" s="161" t="s">
        <v>363</v>
      </c>
      <c r="C93" s="162"/>
      <c r="D93" s="162"/>
      <c r="E93" s="162"/>
      <c r="F93" s="162"/>
      <c r="G93" s="163"/>
    </row>
    <row r="94" spans="1:8" ht="16.5">
      <c r="A94" s="62" t="s">
        <v>368</v>
      </c>
      <c r="B94" s="161" t="s">
        <v>369</v>
      </c>
      <c r="C94" s="162"/>
      <c r="D94" s="162"/>
      <c r="E94" s="162"/>
      <c r="F94" s="162"/>
      <c r="G94" s="163"/>
    </row>
    <row r="95" spans="1:8" ht="16.5">
      <c r="A95" s="62" t="s">
        <v>384</v>
      </c>
      <c r="B95" s="161" t="s">
        <v>385</v>
      </c>
      <c r="C95" s="162"/>
      <c r="D95" s="162"/>
      <c r="E95" s="162"/>
      <c r="F95" s="162"/>
      <c r="G95" s="163"/>
    </row>
    <row r="96" spans="1:8" ht="16.5">
      <c r="A96" s="62" t="s">
        <v>395</v>
      </c>
      <c r="B96" s="161" t="s">
        <v>396</v>
      </c>
      <c r="C96" s="162"/>
      <c r="D96" s="162"/>
      <c r="E96" s="162"/>
      <c r="F96" s="162"/>
      <c r="G96" s="163"/>
    </row>
    <row r="97" spans="1:7" ht="16.5">
      <c r="A97" s="62" t="s">
        <v>401</v>
      </c>
      <c r="B97" s="161" t="s">
        <v>50</v>
      </c>
      <c r="C97" s="162"/>
      <c r="D97" s="162"/>
      <c r="E97" s="162"/>
      <c r="F97" s="162"/>
      <c r="G97" s="163"/>
    </row>
    <row r="98" spans="1:7" ht="16.5">
      <c r="A98" s="62" t="s">
        <v>803</v>
      </c>
      <c r="B98" s="161" t="s">
        <v>416</v>
      </c>
      <c r="C98" s="162"/>
      <c r="D98" s="162"/>
      <c r="E98" s="162"/>
      <c r="F98" s="162"/>
      <c r="G98" s="163"/>
    </row>
    <row r="99" spans="1:7" ht="16.5">
      <c r="A99" s="62" t="s">
        <v>804</v>
      </c>
      <c r="B99" s="161" t="s">
        <v>442</v>
      </c>
      <c r="C99" s="162"/>
      <c r="D99" s="162"/>
      <c r="E99" s="162"/>
      <c r="F99" s="162"/>
      <c r="G99" s="163"/>
    </row>
    <row r="100" spans="1:7" ht="16.5">
      <c r="A100" s="62" t="s">
        <v>468</v>
      </c>
      <c r="B100" s="161" t="s">
        <v>469</v>
      </c>
      <c r="C100" s="162"/>
      <c r="D100" s="162"/>
      <c r="E100" s="162"/>
      <c r="F100" s="162"/>
      <c r="G100" s="163"/>
    </row>
    <row r="101" spans="1:7" ht="16.5">
      <c r="A101" s="62" t="s">
        <v>501</v>
      </c>
      <c r="B101" s="161" t="s">
        <v>502</v>
      </c>
      <c r="C101" s="162"/>
      <c r="D101" s="162"/>
      <c r="E101" s="162"/>
      <c r="F101" s="162"/>
      <c r="G101" s="163"/>
    </row>
    <row r="102" spans="1:7" ht="16.5">
      <c r="A102" s="62" t="s">
        <v>553</v>
      </c>
      <c r="B102" s="161" t="s">
        <v>554</v>
      </c>
      <c r="C102" s="162"/>
      <c r="D102" s="162"/>
      <c r="E102" s="162"/>
      <c r="F102" s="162"/>
      <c r="G102" s="163"/>
    </row>
    <row r="103" spans="1:7" ht="16.5">
      <c r="A103" s="62" t="s">
        <v>567</v>
      </c>
      <c r="B103" s="161" t="s">
        <v>314</v>
      </c>
      <c r="C103" s="162"/>
      <c r="D103" s="162"/>
      <c r="E103" s="162"/>
      <c r="F103" s="162"/>
      <c r="G103" s="163"/>
    </row>
    <row r="104" spans="1:7" ht="16.5">
      <c r="A104" s="61">
        <v>3</v>
      </c>
      <c r="B104" s="158" t="s">
        <v>570</v>
      </c>
      <c r="C104" s="159"/>
      <c r="D104" s="159"/>
      <c r="E104" s="159"/>
      <c r="F104" s="159"/>
      <c r="G104" s="160"/>
    </row>
    <row r="105" spans="1:7" ht="16.5">
      <c r="A105" s="62" t="s">
        <v>571</v>
      </c>
      <c r="B105" s="161" t="s">
        <v>572</v>
      </c>
      <c r="C105" s="162"/>
      <c r="D105" s="162"/>
      <c r="E105" s="162"/>
      <c r="F105" s="162"/>
      <c r="G105" s="163"/>
    </row>
    <row r="106" spans="1:7" ht="16.5">
      <c r="A106" s="62" t="s">
        <v>580</v>
      </c>
      <c r="B106" s="161" t="s">
        <v>117</v>
      </c>
      <c r="C106" s="162"/>
      <c r="D106" s="162"/>
      <c r="E106" s="162"/>
      <c r="F106" s="162"/>
      <c r="G106" s="163"/>
    </row>
    <row r="107" spans="1:7" ht="16.5">
      <c r="A107" s="62" t="s">
        <v>586</v>
      </c>
      <c r="B107" s="161" t="s">
        <v>587</v>
      </c>
      <c r="C107" s="162"/>
      <c r="D107" s="162"/>
      <c r="E107" s="162"/>
      <c r="F107" s="162"/>
      <c r="G107" s="163"/>
    </row>
    <row r="108" spans="1:7" ht="16.5">
      <c r="A108" s="62" t="s">
        <v>590</v>
      </c>
      <c r="B108" s="161" t="s">
        <v>591</v>
      </c>
      <c r="C108" s="162"/>
      <c r="D108" s="162"/>
      <c r="E108" s="162"/>
      <c r="F108" s="162"/>
      <c r="G108" s="163"/>
    </row>
    <row r="109" spans="1:7" ht="16.5">
      <c r="A109" s="62" t="s">
        <v>805</v>
      </c>
      <c r="B109" s="161" t="s">
        <v>416</v>
      </c>
      <c r="C109" s="162"/>
      <c r="D109" s="162"/>
      <c r="E109" s="162"/>
      <c r="F109" s="162"/>
      <c r="G109" s="163"/>
    </row>
    <row r="110" spans="1:7" ht="16.5">
      <c r="A110" s="62" t="s">
        <v>626</v>
      </c>
      <c r="B110" s="161" t="s">
        <v>314</v>
      </c>
      <c r="C110" s="162"/>
      <c r="D110" s="162"/>
      <c r="E110" s="162"/>
      <c r="F110" s="162"/>
      <c r="G110" s="163"/>
    </row>
    <row r="111" spans="1:7" ht="16.5">
      <c r="A111" s="61">
        <v>4</v>
      </c>
      <c r="B111" s="158" t="s">
        <v>631</v>
      </c>
      <c r="C111" s="159"/>
      <c r="D111" s="159"/>
      <c r="E111" s="159"/>
      <c r="F111" s="159"/>
      <c r="G111" s="160"/>
    </row>
    <row r="112" spans="1:7" ht="16.5">
      <c r="A112" s="62" t="s">
        <v>632</v>
      </c>
      <c r="B112" s="161" t="s">
        <v>572</v>
      </c>
      <c r="C112" s="162"/>
      <c r="D112" s="162"/>
      <c r="E112" s="162"/>
      <c r="F112" s="162"/>
      <c r="G112" s="163"/>
    </row>
    <row r="113" spans="1:7" ht="16.5">
      <c r="A113" s="62" t="s">
        <v>643</v>
      </c>
      <c r="B113" s="161" t="s">
        <v>644</v>
      </c>
      <c r="C113" s="162"/>
      <c r="D113" s="162"/>
      <c r="E113" s="162"/>
      <c r="F113" s="162"/>
      <c r="G113" s="163"/>
    </row>
    <row r="114" spans="1:7" ht="16.5">
      <c r="A114" s="62" t="s">
        <v>648</v>
      </c>
      <c r="B114" s="161" t="s">
        <v>117</v>
      </c>
      <c r="C114" s="162"/>
      <c r="D114" s="162"/>
      <c r="E114" s="162"/>
      <c r="F114" s="162"/>
      <c r="G114" s="163"/>
    </row>
    <row r="115" spans="1:7" ht="16.5">
      <c r="A115" s="62" t="s">
        <v>653</v>
      </c>
      <c r="B115" s="161" t="s">
        <v>654</v>
      </c>
      <c r="C115" s="162"/>
      <c r="D115" s="162"/>
      <c r="E115" s="162"/>
      <c r="F115" s="162"/>
      <c r="G115" s="163"/>
    </row>
    <row r="116" spans="1:7" ht="16.5">
      <c r="A116" s="62" t="s">
        <v>659</v>
      </c>
      <c r="B116" s="161" t="s">
        <v>591</v>
      </c>
      <c r="C116" s="162"/>
      <c r="D116" s="162"/>
      <c r="E116" s="162"/>
      <c r="F116" s="162"/>
      <c r="G116" s="163"/>
    </row>
    <row r="117" spans="1:7" s="53" customFormat="1" ht="16.5">
      <c r="A117" s="62"/>
      <c r="B117" s="161"/>
      <c r="C117" s="162"/>
      <c r="D117" s="162"/>
      <c r="E117" s="162"/>
      <c r="F117" s="162"/>
      <c r="G117" s="163"/>
    </row>
    <row r="118" spans="1:7" ht="16.5">
      <c r="A118" s="61">
        <v>5</v>
      </c>
      <c r="B118" s="158" t="s">
        <v>679</v>
      </c>
      <c r="C118" s="159"/>
      <c r="D118" s="159"/>
      <c r="E118" s="159"/>
      <c r="F118" s="159"/>
      <c r="G118" s="160"/>
    </row>
    <row r="119" spans="1:7" ht="16.5">
      <c r="A119" s="62" t="s">
        <v>680</v>
      </c>
      <c r="B119" s="161" t="s">
        <v>681</v>
      </c>
      <c r="C119" s="162"/>
      <c r="D119" s="162"/>
      <c r="E119" s="162"/>
      <c r="F119" s="162"/>
      <c r="G119" s="163"/>
    </row>
    <row r="120" spans="1:7" ht="16.5">
      <c r="A120" s="62" t="s">
        <v>704</v>
      </c>
      <c r="B120" s="161" t="s">
        <v>174</v>
      </c>
      <c r="C120" s="162"/>
      <c r="D120" s="162"/>
      <c r="E120" s="162"/>
      <c r="F120" s="162"/>
      <c r="G120" s="163"/>
    </row>
    <row r="121" spans="1:7" ht="16.5">
      <c r="A121" s="62" t="s">
        <v>709</v>
      </c>
      <c r="B121" s="161" t="s">
        <v>710</v>
      </c>
      <c r="C121" s="162"/>
      <c r="D121" s="162"/>
      <c r="E121" s="162"/>
      <c r="F121" s="162"/>
      <c r="G121" s="163"/>
    </row>
    <row r="122" spans="1:7" ht="16.5">
      <c r="A122" s="61">
        <v>6</v>
      </c>
      <c r="B122" s="158" t="s">
        <v>719</v>
      </c>
      <c r="C122" s="159"/>
      <c r="D122" s="159"/>
      <c r="E122" s="159"/>
      <c r="F122" s="159"/>
      <c r="G122" s="160"/>
    </row>
    <row r="123" spans="1:7" ht="16.5">
      <c r="A123" s="62" t="s">
        <v>806</v>
      </c>
      <c r="B123" s="161" t="s">
        <v>719</v>
      </c>
      <c r="C123" s="162"/>
      <c r="D123" s="162"/>
      <c r="E123" s="162"/>
      <c r="F123" s="162"/>
      <c r="G123" s="163"/>
    </row>
    <row r="124" spans="1:7" ht="16.5">
      <c r="A124" s="63" t="s">
        <v>720</v>
      </c>
      <c r="B124" s="164" t="s">
        <v>721</v>
      </c>
      <c r="C124" s="165"/>
      <c r="D124" s="165"/>
      <c r="E124" s="166"/>
      <c r="F124" s="90"/>
      <c r="G124" s="91"/>
    </row>
    <row r="125" spans="1:7" ht="16.5">
      <c r="A125" s="88" t="s">
        <v>722</v>
      </c>
      <c r="B125" s="171" t="s">
        <v>723</v>
      </c>
      <c r="C125" s="172"/>
      <c r="D125" s="172"/>
      <c r="E125" s="173"/>
      <c r="F125" s="87">
        <f>210/8</f>
        <v>26.25</v>
      </c>
      <c r="G125" s="86" t="s">
        <v>724</v>
      </c>
    </row>
    <row r="126" spans="1:7" ht="16.5">
      <c r="A126" s="174"/>
      <c r="B126" s="175"/>
      <c r="C126" s="175"/>
      <c r="D126" s="175"/>
      <c r="E126" s="175"/>
      <c r="F126" s="175"/>
      <c r="G126" s="176"/>
    </row>
    <row r="127" spans="1:7" ht="16.5">
      <c r="A127" s="88" t="s">
        <v>725</v>
      </c>
      <c r="B127" s="171" t="s">
        <v>726</v>
      </c>
      <c r="C127" s="172"/>
      <c r="D127" s="172"/>
      <c r="E127" s="173"/>
      <c r="F127" s="87">
        <f>590/8</f>
        <v>73.75</v>
      </c>
      <c r="G127" s="86" t="s">
        <v>724</v>
      </c>
    </row>
    <row r="128" spans="1:7" ht="16.5">
      <c r="A128" s="174"/>
      <c r="B128" s="175"/>
      <c r="C128" s="175"/>
      <c r="D128" s="175"/>
      <c r="E128" s="175"/>
      <c r="F128" s="175"/>
      <c r="G128" s="176"/>
    </row>
    <row r="129" spans="1:7" ht="16.5">
      <c r="A129" s="88" t="s">
        <v>727</v>
      </c>
      <c r="B129" s="171" t="s">
        <v>728</v>
      </c>
      <c r="C129" s="172"/>
      <c r="D129" s="172"/>
      <c r="E129" s="173"/>
      <c r="F129" s="87">
        <f>600/8</f>
        <v>75</v>
      </c>
      <c r="G129" s="86" t="s">
        <v>724</v>
      </c>
    </row>
    <row r="130" spans="1:7" ht="16.5">
      <c r="A130" s="62" t="s">
        <v>729</v>
      </c>
      <c r="B130" s="161" t="s">
        <v>730</v>
      </c>
      <c r="C130" s="162"/>
      <c r="D130" s="162"/>
      <c r="E130" s="162"/>
      <c r="F130" s="162"/>
      <c r="G130" s="163"/>
    </row>
    <row r="131" spans="1:7" ht="16.5">
      <c r="A131" s="62" t="s">
        <v>807</v>
      </c>
      <c r="B131" s="161" t="s">
        <v>734</v>
      </c>
      <c r="C131" s="162"/>
      <c r="D131" s="162"/>
      <c r="E131" s="162"/>
      <c r="F131" s="162"/>
      <c r="G131" s="163"/>
    </row>
  </sheetData>
  <mergeCells count="70">
    <mergeCell ref="B131:G131"/>
    <mergeCell ref="A126:G126"/>
    <mergeCell ref="A128:G128"/>
    <mergeCell ref="B129:E129"/>
    <mergeCell ref="B127:E127"/>
    <mergeCell ref="B121:G121"/>
    <mergeCell ref="B123:G123"/>
    <mergeCell ref="B130:G130"/>
    <mergeCell ref="B90:G90"/>
    <mergeCell ref="B104:G104"/>
    <mergeCell ref="B111:G111"/>
    <mergeCell ref="B118:G118"/>
    <mergeCell ref="B122:G122"/>
    <mergeCell ref="B124:E124"/>
    <mergeCell ref="B125:E125"/>
    <mergeCell ref="B114:G114"/>
    <mergeCell ref="B115:G115"/>
    <mergeCell ref="B116:G116"/>
    <mergeCell ref="B117:G117"/>
    <mergeCell ref="B119:G119"/>
    <mergeCell ref="B120:G120"/>
    <mergeCell ref="B113:G113"/>
    <mergeCell ref="B100:G100"/>
    <mergeCell ref="B101:G101"/>
    <mergeCell ref="B102:G102"/>
    <mergeCell ref="B103:G103"/>
    <mergeCell ref="B105:G105"/>
    <mergeCell ref="B106:G106"/>
    <mergeCell ref="B107:G107"/>
    <mergeCell ref="B108:G108"/>
    <mergeCell ref="B109:G109"/>
    <mergeCell ref="B110:G110"/>
    <mergeCell ref="B112:G112"/>
    <mergeCell ref="B99:G99"/>
    <mergeCell ref="B87:G87"/>
    <mergeCell ref="B88:G88"/>
    <mergeCell ref="B89:G89"/>
    <mergeCell ref="B91:G91"/>
    <mergeCell ref="B93:G93"/>
    <mergeCell ref="B92:G92"/>
    <mergeCell ref="B94:G94"/>
    <mergeCell ref="B95:G95"/>
    <mergeCell ref="B96:G96"/>
    <mergeCell ref="B97:G97"/>
    <mergeCell ref="B98:G98"/>
    <mergeCell ref="B86:G86"/>
    <mergeCell ref="B41:E41"/>
    <mergeCell ref="B42:E42"/>
    <mergeCell ref="B48:E48"/>
    <mergeCell ref="B52:E52"/>
    <mergeCell ref="B56:E56"/>
    <mergeCell ref="B63:E63"/>
    <mergeCell ref="B70:E70"/>
    <mergeCell ref="B74:E74"/>
    <mergeCell ref="B83:G83"/>
    <mergeCell ref="B84:G84"/>
    <mergeCell ref="B85:G85"/>
    <mergeCell ref="B2:G2"/>
    <mergeCell ref="B3:G3"/>
    <mergeCell ref="B18:G18"/>
    <mergeCell ref="B78:G78"/>
    <mergeCell ref="B4:E4"/>
    <mergeCell ref="B8:E8"/>
    <mergeCell ref="B9:E9"/>
    <mergeCell ref="B13:E13"/>
    <mergeCell ref="B59:B62"/>
    <mergeCell ref="B19:E19"/>
    <mergeCell ref="B23:E23"/>
    <mergeCell ref="B28:E28"/>
    <mergeCell ref="B40:E40"/>
  </mergeCells>
  <pageMargins left="0.51181102362204722" right="0.51181102362204722" top="0.51181102362204722" bottom="0.5118110236220472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1ª MEDIÇÃO</vt:lpstr>
      <vt:lpstr>MC</vt:lpstr>
      <vt:lpstr>'1ª MEDIÇÃO'!Area_de_impressao</vt:lpstr>
      <vt:lpstr>MC!Area_de_impressao</vt:lpstr>
      <vt:lpstr>'1ª MEDIÇÃO'!Titulos_de_impressao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</dc:creator>
  <cp:lastModifiedBy>JGLR EMPREENDIMENTOS</cp:lastModifiedBy>
  <cp:lastPrinted>2026-01-21T18:55:15Z</cp:lastPrinted>
  <dcterms:created xsi:type="dcterms:W3CDTF">2018-07-16T17:29:34Z</dcterms:created>
  <dcterms:modified xsi:type="dcterms:W3CDTF">2026-01-21T18:55:19Z</dcterms:modified>
</cp:coreProperties>
</file>